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Jurel 2023\"/>
    </mc:Choice>
  </mc:AlternateContent>
  <bookViews>
    <workbookView xWindow="-105" yWindow="-105" windowWidth="19305" windowHeight="11295" tabRatio="821"/>
  </bookViews>
  <sheets>
    <sheet name="RESUMEN" sheetId="3" r:id="rId1"/>
    <sheet name="CUOTA ARTESANAL" sheetId="1" r:id="rId2"/>
    <sheet name="CUOTA INDUSTRIAL" sheetId="2" r:id="rId3"/>
    <sheet name="Hoja1" sheetId="8" r:id="rId4"/>
    <sheet name="JUREL OROP-PS" sheetId="4" r:id="rId5"/>
    <sheet name="CESIONES INDIVIDUALES" sheetId="5" r:id="rId6"/>
    <sheet name="CONSUMO HUMANO" sheetId="7" r:id="rId7"/>
    <sheet name="Pag. Web" sheetId="6" r:id="rId8"/>
  </sheets>
  <definedNames>
    <definedName name="_xlnm._FilterDatabase" localSheetId="5" hidden="1">'CESIONES INDIVIDUALES'!$B$5:$H$251</definedName>
    <definedName name="_xlnm._FilterDatabase" localSheetId="6" hidden="1">'CONSUMO HUMANO'!$B$21:$K$51</definedName>
    <definedName name="_xlnm._FilterDatabase" localSheetId="1" hidden="1">'CUOTA ARTESANAL'!$B$5:$P$5</definedName>
    <definedName name="_xlnm._FilterDatabase" localSheetId="2" hidden="1">'CUOTA INDUSTRIAL'!$B$5:$Q$26</definedName>
    <definedName name="_xlnm._FilterDatabase" localSheetId="3" hidden="1">Hoja1!$A$9:$K$55</definedName>
    <definedName name="_xlnm._FilterDatabase" localSheetId="4" hidden="1">'JUREL OROP-PS'!$C$346:$J$346</definedName>
    <definedName name="_xlnm._FilterDatabase" localSheetId="7" hidden="1">'Pag. Web'!$A$1:$AO$111</definedName>
    <definedName name="_xlnm.Print_Area" localSheetId="3">Hoja1!$A$8:$J$64</definedName>
    <definedName name="suma">'CUOTA ARTESANAL'!#REF!</definedName>
  </definedNames>
  <calcPr calcId="152511"/>
</workbook>
</file>

<file path=xl/calcChain.xml><?xml version="1.0" encoding="utf-8"?>
<calcChain xmlns="http://schemas.openxmlformats.org/spreadsheetml/2006/main">
  <c r="N141" i="2" l="1"/>
  <c r="M14" i="2" l="1"/>
  <c r="F40" i="1"/>
  <c r="F39" i="1"/>
  <c r="H27" i="7" l="1"/>
  <c r="H25" i="7"/>
  <c r="E13" i="7" s="1"/>
  <c r="G53" i="7"/>
  <c r="G39" i="7"/>
  <c r="G32" i="7"/>
  <c r="G28" i="7"/>
  <c r="G24" i="7"/>
  <c r="G47" i="7"/>
  <c r="G22" i="7"/>
  <c r="J23" i="3"/>
  <c r="G38" i="3"/>
  <c r="D13" i="7"/>
  <c r="Q61" i="2"/>
  <c r="Q173" i="2" l="1"/>
  <c r="G211" i="4" l="1"/>
  <c r="G210" i="4"/>
  <c r="G209" i="4"/>
  <c r="M18" i="2" l="1"/>
  <c r="H48" i="1" l="1"/>
  <c r="I244" i="5" l="1"/>
  <c r="G244" i="5" s="1"/>
  <c r="G211" i="5"/>
  <c r="G48" i="5"/>
  <c r="F69" i="5"/>
  <c r="F166" i="5"/>
  <c r="F210" i="5"/>
  <c r="F204" i="5" l="1"/>
  <c r="L348" i="4" l="1"/>
  <c r="M348" i="4"/>
  <c r="K348" i="4"/>
  <c r="H244" i="5" l="1"/>
  <c r="I238" i="5"/>
  <c r="I239" i="5" s="1"/>
  <c r="G233" i="5" s="1"/>
  <c r="H233" i="5" l="1"/>
  <c r="I235" i="5"/>
  <c r="F47" i="5"/>
  <c r="F45" i="5"/>
  <c r="I51" i="5"/>
  <c r="L250" i="4"/>
  <c r="L249" i="4"/>
  <c r="I241" i="4"/>
  <c r="H694" i="4" l="1"/>
  <c r="H347" i="4" l="1"/>
  <c r="H179" i="4" l="1"/>
  <c r="I179" i="4" s="1"/>
  <c r="I347" i="4"/>
  <c r="D694" i="4" s="1"/>
  <c r="J179" i="4" l="1"/>
  <c r="K241" i="4" l="1"/>
  <c r="M167" i="2" l="1"/>
  <c r="N167" i="2" s="1"/>
  <c r="P167" i="2" s="1"/>
  <c r="G169" i="2"/>
  <c r="H169" i="2" s="1"/>
  <c r="L169" i="2"/>
  <c r="N169" i="2"/>
  <c r="O169" i="2"/>
  <c r="P169" i="2"/>
  <c r="G167" i="2"/>
  <c r="H167" i="2"/>
  <c r="J167" i="2" s="1"/>
  <c r="H168" i="2" s="1"/>
  <c r="L167" i="2"/>
  <c r="O167" i="2"/>
  <c r="J169" i="2" l="1"/>
  <c r="H170" i="2" s="1"/>
  <c r="K169" i="2"/>
  <c r="J168" i="2"/>
  <c r="K168" i="2"/>
  <c r="K167" i="2"/>
  <c r="J170" i="2" l="1"/>
  <c r="K170" i="2"/>
  <c r="G51" i="2"/>
  <c r="M51" i="2" s="1"/>
  <c r="E256" i="5" l="1"/>
  <c r="M53" i="2"/>
  <c r="S147" i="2" l="1"/>
  <c r="E175" i="2" l="1"/>
  <c r="M71" i="2" l="1"/>
  <c r="M135" i="2"/>
  <c r="H81" i="4" l="1"/>
  <c r="J81" i="4" s="1"/>
  <c r="H94" i="4"/>
  <c r="I94" i="4" s="1"/>
  <c r="H278" i="4"/>
  <c r="H118" i="4"/>
  <c r="J118" i="4" s="1"/>
  <c r="J94" i="4" l="1"/>
  <c r="I81" i="4"/>
  <c r="I118" i="4"/>
  <c r="H209" i="4"/>
  <c r="J209" i="4" s="1"/>
  <c r="I209" i="4" l="1"/>
  <c r="H146" i="4" l="1"/>
  <c r="J146" i="4" s="1"/>
  <c r="I146" i="4" l="1"/>
  <c r="F15" i="1"/>
  <c r="F20" i="3"/>
  <c r="I194" i="5" l="1"/>
  <c r="H194" i="5" s="1"/>
  <c r="J347" i="4" l="1"/>
  <c r="I694" i="4" l="1"/>
  <c r="J694" i="4"/>
  <c r="G12" i="1"/>
  <c r="B3" i="1" l="1"/>
  <c r="G55" i="8" l="1"/>
  <c r="J55" i="8" s="1"/>
  <c r="J278" i="4" l="1"/>
  <c r="H191" i="5"/>
  <c r="G191" i="5"/>
  <c r="I278" i="4" l="1"/>
  <c r="I54" i="8"/>
  <c r="J54" i="8" s="1"/>
  <c r="M49" i="2" l="1"/>
  <c r="J241" i="4" l="1"/>
  <c r="I222" i="5"/>
  <c r="M157" i="2"/>
  <c r="I211" i="5"/>
  <c r="M163" i="2"/>
  <c r="H211" i="5" l="1"/>
  <c r="H222" i="5"/>
  <c r="R222" i="5"/>
  <c r="G222" i="5" s="1"/>
  <c r="G194" i="5"/>
  <c r="H53" i="8" l="1"/>
  <c r="J53" i="8" s="1"/>
  <c r="F107" i="2"/>
  <c r="G107" i="2"/>
  <c r="H107" i="2"/>
  <c r="J107" i="2" s="1"/>
  <c r="H108" i="2" s="1"/>
  <c r="N107" i="2"/>
  <c r="P107" i="2" s="1"/>
  <c r="K107" i="2" l="1"/>
  <c r="Q107" i="2"/>
  <c r="J108" i="2"/>
  <c r="K108" i="2"/>
  <c r="G93" i="2"/>
  <c r="M93" i="2" s="1"/>
  <c r="H193" i="5" l="1"/>
  <c r="G193" i="5"/>
  <c r="H52" i="8"/>
  <c r="J52" i="8" s="1"/>
  <c r="H68" i="4" l="1"/>
  <c r="I68" i="4" s="1"/>
  <c r="J68" i="4" l="1"/>
  <c r="H33" i="8"/>
  <c r="M75" i="2"/>
  <c r="H51" i="8" l="1"/>
  <c r="J51" i="8" s="1"/>
  <c r="H50" i="8"/>
  <c r="J50" i="8" s="1"/>
  <c r="F163" i="2"/>
  <c r="H163" i="2" s="1"/>
  <c r="N163" i="2"/>
  <c r="O163" i="2"/>
  <c r="I49" i="8"/>
  <c r="J49" i="8" s="1"/>
  <c r="P163" i="2" l="1"/>
  <c r="J163" i="2"/>
  <c r="H164" i="2" s="1"/>
  <c r="K163" i="2"/>
  <c r="T89" i="2"/>
  <c r="K164" i="2" l="1"/>
  <c r="J164" i="2"/>
  <c r="O60" i="6"/>
  <c r="P60" i="6" s="1"/>
  <c r="O38" i="6"/>
  <c r="P38" i="6" s="1"/>
  <c r="I38" i="6"/>
  <c r="K38" i="6"/>
  <c r="H38" i="6"/>
  <c r="E38" i="6"/>
  <c r="I60" i="6"/>
  <c r="H60" i="6"/>
  <c r="E60" i="6"/>
  <c r="N91" i="2"/>
  <c r="P91" i="2" s="1"/>
  <c r="L38" i="6" s="1"/>
  <c r="N71" i="2"/>
  <c r="P71" i="2" s="1"/>
  <c r="N75" i="2"/>
  <c r="P75" i="2" s="1"/>
  <c r="N105" i="2"/>
  <c r="M69" i="2"/>
  <c r="O77" i="2"/>
  <c r="M81" i="2"/>
  <c r="N81" i="2" s="1"/>
  <c r="O81" i="2"/>
  <c r="M83" i="2"/>
  <c r="O83" i="2"/>
  <c r="M87" i="2"/>
  <c r="F91" i="2"/>
  <c r="G91" i="2"/>
  <c r="H36" i="8"/>
  <c r="J36" i="8" s="1"/>
  <c r="F157" i="2"/>
  <c r="N157" i="2" s="1"/>
  <c r="J60" i="6" s="1"/>
  <c r="O157" i="2"/>
  <c r="K60" i="6" s="1"/>
  <c r="I35" i="8"/>
  <c r="J35" i="8" s="1"/>
  <c r="P81" i="2" l="1"/>
  <c r="P157" i="2"/>
  <c r="L60" i="6" s="1"/>
  <c r="J38" i="6"/>
  <c r="H91" i="2"/>
  <c r="Q71" i="2"/>
  <c r="J91" i="2"/>
  <c r="H92" i="2" s="1"/>
  <c r="K91" i="2"/>
  <c r="M38" i="6"/>
  <c r="M60" i="6"/>
  <c r="H157" i="2"/>
  <c r="M8" i="2"/>
  <c r="J92" i="2" l="1"/>
  <c r="K92" i="2"/>
  <c r="J157" i="2"/>
  <c r="H158" i="2" s="1"/>
  <c r="K157" i="2"/>
  <c r="O30" i="6"/>
  <c r="P30" i="6" s="1"/>
  <c r="K30" i="6"/>
  <c r="I30" i="6"/>
  <c r="H30" i="6"/>
  <c r="E30" i="6"/>
  <c r="F75" i="2"/>
  <c r="G75" i="2"/>
  <c r="H34" i="8"/>
  <c r="J34" i="8" s="1"/>
  <c r="H75" i="2" l="1"/>
  <c r="J158" i="2"/>
  <c r="K158" i="2"/>
  <c r="J75" i="2"/>
  <c r="H76" i="2" s="1"/>
  <c r="K75" i="2"/>
  <c r="J30" i="6"/>
  <c r="E15" i="7"/>
  <c r="E14" i="7"/>
  <c r="G25" i="7"/>
  <c r="G23" i="7"/>
  <c r="C15" i="7"/>
  <c r="H53" i="7"/>
  <c r="I47" i="7"/>
  <c r="J47" i="7"/>
  <c r="J50" i="7"/>
  <c r="I51" i="7"/>
  <c r="J51" i="7"/>
  <c r="G48" i="7"/>
  <c r="I48" i="7" s="1"/>
  <c r="G49" i="7"/>
  <c r="I49" i="7" s="1"/>
  <c r="G50" i="7"/>
  <c r="I50" i="7" s="1"/>
  <c r="G51" i="7"/>
  <c r="G46" i="7"/>
  <c r="D15" i="7" s="1"/>
  <c r="G45" i="7"/>
  <c r="I45" i="7" s="1"/>
  <c r="G43" i="7"/>
  <c r="E53" i="7"/>
  <c r="F15" i="7" l="1"/>
  <c r="G15" i="7"/>
  <c r="J46" i="7"/>
  <c r="I46" i="7"/>
  <c r="J49" i="7"/>
  <c r="J48" i="7"/>
  <c r="J76" i="2"/>
  <c r="K76" i="2"/>
  <c r="M30" i="6"/>
  <c r="L30" i="6"/>
  <c r="O45" i="6" l="1"/>
  <c r="P45" i="6" s="1"/>
  <c r="J45" i="6"/>
  <c r="I45" i="6"/>
  <c r="H45" i="6"/>
  <c r="E45" i="6"/>
  <c r="Q105" i="2"/>
  <c r="M45" i="6" s="1"/>
  <c r="F105" i="2"/>
  <c r="H105" i="2" s="1"/>
  <c r="G105" i="2"/>
  <c r="O105" i="2"/>
  <c r="P105" i="2" s="1"/>
  <c r="L45" i="6" s="1"/>
  <c r="J33" i="8"/>
  <c r="K45" i="6" l="1"/>
  <c r="K105" i="2"/>
  <c r="J105" i="2"/>
  <c r="H106" i="2" s="1"/>
  <c r="H18" i="1"/>
  <c r="J106" i="2" l="1"/>
  <c r="K106" i="2"/>
  <c r="M139" i="2" l="1"/>
  <c r="M41" i="2"/>
  <c r="F38" i="1" l="1"/>
  <c r="H17" i="4" l="1"/>
  <c r="I17" i="4" s="1"/>
  <c r="N93" i="2" l="1"/>
  <c r="P93" i="2" s="1"/>
  <c r="F21" i="1" l="1"/>
  <c r="H38" i="3" l="1"/>
  <c r="I38" i="3"/>
  <c r="E8" i="3"/>
  <c r="E7" i="3"/>
  <c r="E6" i="3"/>
  <c r="I141" i="5" l="1"/>
  <c r="H140" i="5" s="1"/>
  <c r="F41" i="1" l="1"/>
  <c r="E11" i="3"/>
  <c r="F42" i="1" l="1"/>
  <c r="J42" i="1" s="1"/>
  <c r="F43" i="1"/>
  <c r="M137" i="2"/>
  <c r="M39" i="2"/>
  <c r="M6" i="2"/>
  <c r="M16" i="2"/>
  <c r="G85" i="2"/>
  <c r="M85" i="2" s="1"/>
  <c r="N85" i="2" s="1"/>
  <c r="P85" i="2" l="1"/>
  <c r="Q85" i="2"/>
  <c r="G143" i="2"/>
  <c r="M31" i="2"/>
  <c r="M37" i="2"/>
  <c r="M131" i="2"/>
  <c r="G103" i="2" l="1"/>
  <c r="M103" i="2" s="1"/>
  <c r="M101" i="2"/>
  <c r="H32" i="8"/>
  <c r="J32" i="8" s="1"/>
  <c r="M57" i="2"/>
  <c r="G31" i="8"/>
  <c r="J31" i="8" s="1"/>
  <c r="I30" i="8"/>
  <c r="J30" i="8" s="1"/>
  <c r="M145" i="2"/>
  <c r="I29" i="8"/>
  <c r="J29" i="8" s="1"/>
  <c r="J28" i="8"/>
  <c r="I27" i="8"/>
  <c r="J27" i="8" s="1"/>
  <c r="H50" i="4" l="1"/>
  <c r="J50" i="4" s="1"/>
  <c r="H60" i="4"/>
  <c r="J60" i="4" s="1"/>
  <c r="I50" i="4" l="1"/>
  <c r="I60" i="4"/>
  <c r="F20" i="1"/>
  <c r="M63" i="6" l="1"/>
  <c r="E63" i="6"/>
  <c r="H62" i="6"/>
  <c r="E62" i="6"/>
  <c r="H61" i="6"/>
  <c r="M59" i="6"/>
  <c r="H58" i="6"/>
  <c r="E58" i="6"/>
  <c r="H55" i="6"/>
  <c r="H52" i="6"/>
  <c r="H49" i="6"/>
  <c r="I48" i="6"/>
  <c r="E46" i="6"/>
  <c r="E43" i="6"/>
  <c r="H41" i="6"/>
  <c r="K39" i="6"/>
  <c r="H39" i="6"/>
  <c r="K37" i="6"/>
  <c r="H37" i="6"/>
  <c r="H35" i="6"/>
  <c r="M33" i="6"/>
  <c r="H33" i="6"/>
  <c r="K32" i="6"/>
  <c r="M31" i="6"/>
  <c r="H31" i="6"/>
  <c r="K29" i="6"/>
  <c r="K28" i="6"/>
  <c r="H28" i="6"/>
  <c r="K27" i="6"/>
  <c r="K26" i="6"/>
  <c r="E25" i="6"/>
  <c r="I24" i="6"/>
  <c r="H24" i="6"/>
  <c r="E24" i="6"/>
  <c r="H23" i="6"/>
  <c r="E23" i="6"/>
  <c r="O24" i="6"/>
  <c r="P24" i="6" s="1"/>
  <c r="H22" i="6"/>
  <c r="E22" i="6"/>
  <c r="H21" i="6"/>
  <c r="H19" i="6"/>
  <c r="M11" i="6"/>
  <c r="E10" i="6"/>
  <c r="H9" i="6"/>
  <c r="E9" i="6"/>
  <c r="H8" i="6"/>
  <c r="K4" i="6"/>
  <c r="K3" i="6"/>
  <c r="N6" i="1" l="1"/>
  <c r="L6" i="1"/>
  <c r="K6" i="1"/>
  <c r="N8" i="1"/>
  <c r="L8" i="1"/>
  <c r="K8" i="1"/>
  <c r="N12" i="1"/>
  <c r="L12" i="1"/>
  <c r="K12" i="1"/>
  <c r="N21" i="1"/>
  <c r="N22" i="1"/>
  <c r="N23" i="1"/>
  <c r="N24" i="1"/>
  <c r="N25" i="1"/>
  <c r="N20" i="1"/>
  <c r="L22" i="1"/>
  <c r="L23" i="1"/>
  <c r="L24" i="1"/>
  <c r="L25" i="1"/>
  <c r="K21" i="1"/>
  <c r="K22" i="1"/>
  <c r="K23" i="1"/>
  <c r="K24" i="1"/>
  <c r="K25" i="1"/>
  <c r="K20" i="1"/>
  <c r="N28" i="1"/>
  <c r="L28" i="1"/>
  <c r="K28" i="1"/>
  <c r="N30" i="1"/>
  <c r="L30" i="1"/>
  <c r="K30" i="1"/>
  <c r="L32" i="1"/>
  <c r="K32" i="1"/>
  <c r="N34" i="1"/>
  <c r="L34" i="1"/>
  <c r="K34" i="1"/>
  <c r="N36" i="1"/>
  <c r="L36" i="1"/>
  <c r="K36" i="1"/>
  <c r="N39" i="1"/>
  <c r="N40" i="1"/>
  <c r="N41" i="1"/>
  <c r="N42" i="1"/>
  <c r="N43" i="1"/>
  <c r="N44" i="1"/>
  <c r="N45" i="1"/>
  <c r="N38" i="1"/>
  <c r="L43" i="1"/>
  <c r="L45" i="1"/>
  <c r="L38" i="1"/>
  <c r="K45" i="1"/>
  <c r="K44" i="1"/>
  <c r="K43" i="1"/>
  <c r="K42" i="1"/>
  <c r="K41" i="1"/>
  <c r="K40" i="1"/>
  <c r="K39" i="1"/>
  <c r="K38" i="1"/>
  <c r="N17" i="1"/>
  <c r="N16" i="1"/>
  <c r="N15" i="1"/>
  <c r="L17" i="1"/>
  <c r="L16" i="1"/>
  <c r="K17" i="1"/>
  <c r="K16" i="1"/>
  <c r="K15" i="1"/>
  <c r="L15" i="1"/>
  <c r="M23" i="1" l="1"/>
  <c r="M22" i="1"/>
  <c r="M25" i="1"/>
  <c r="M24" i="1"/>
  <c r="M34" i="1"/>
  <c r="I113" i="5"/>
  <c r="I11" i="6"/>
  <c r="I28" i="6"/>
  <c r="I49" i="6"/>
  <c r="H43" i="4" l="1"/>
  <c r="I43" i="4" s="1"/>
  <c r="H35" i="4"/>
  <c r="J35" i="4" s="1"/>
  <c r="H26" i="4"/>
  <c r="I26" i="4" s="1"/>
  <c r="J26" i="4" l="1"/>
  <c r="J43" i="4"/>
  <c r="I35" i="4"/>
  <c r="Q135" i="2"/>
  <c r="M49" i="6" s="1"/>
  <c r="M45" i="2" l="1"/>
  <c r="I18" i="6" s="1"/>
  <c r="I47" i="6" l="1"/>
  <c r="I98" i="5"/>
  <c r="H97" i="5" s="1"/>
  <c r="H32" i="1" l="1"/>
  <c r="N32" i="1" s="1"/>
  <c r="G165" i="2" l="1"/>
  <c r="G149" i="2"/>
  <c r="M149" i="2" s="1"/>
  <c r="G55" i="2"/>
  <c r="M55" i="2" s="1"/>
  <c r="G57" i="2"/>
  <c r="H57" i="2" s="1"/>
  <c r="O57" i="2"/>
  <c r="K24" i="6" s="1"/>
  <c r="G59" i="2"/>
  <c r="M59" i="2" s="1"/>
  <c r="I56" i="6" l="1"/>
  <c r="J57" i="2"/>
  <c r="H58" i="2" s="1"/>
  <c r="K57" i="2"/>
  <c r="N57" i="2"/>
  <c r="J24" i="6" s="1"/>
  <c r="P57" i="2" l="1"/>
  <c r="L24" i="6" s="1"/>
  <c r="M24" i="6"/>
  <c r="J58" i="2"/>
  <c r="K58" i="2"/>
  <c r="G18" i="2"/>
  <c r="G20" i="2"/>
  <c r="M20" i="2" s="1"/>
  <c r="I9" i="6" l="1"/>
  <c r="Q20" i="2"/>
  <c r="M9" i="6" s="1"/>
  <c r="I8" i="6"/>
  <c r="Q18" i="2"/>
  <c r="M8" i="6" s="1"/>
  <c r="F26" i="8"/>
  <c r="J26" i="8" s="1"/>
  <c r="F25" i="8"/>
  <c r="J25" i="8" s="1"/>
  <c r="H24" i="8"/>
  <c r="J24" i="8" s="1"/>
  <c r="I22" i="6" l="1"/>
  <c r="Q53" i="2"/>
  <c r="M22" i="6" s="1"/>
  <c r="J17" i="4" l="1"/>
  <c r="L165" i="2" l="1"/>
  <c r="H63" i="6" s="1"/>
  <c r="F161" i="2"/>
  <c r="H161" i="2" s="1"/>
  <c r="I62" i="6"/>
  <c r="O161" i="2"/>
  <c r="K62" i="6" s="1"/>
  <c r="G147" i="2"/>
  <c r="M147" i="2" s="1"/>
  <c r="G159" i="2"/>
  <c r="M159" i="2" s="1"/>
  <c r="Q147" i="2" l="1"/>
  <c r="N161" i="2"/>
  <c r="M62" i="6"/>
  <c r="J161" i="2"/>
  <c r="H162" i="2" s="1"/>
  <c r="K161" i="2"/>
  <c r="P161" i="2" l="1"/>
  <c r="L62" i="6" s="1"/>
  <c r="J62" i="6"/>
  <c r="J162" i="2"/>
  <c r="K162" i="2"/>
  <c r="G77" i="2" l="1"/>
  <c r="I35" i="6"/>
  <c r="G89" i="2"/>
  <c r="M89" i="2" l="1"/>
  <c r="N89" i="2" s="1"/>
  <c r="M77" i="2"/>
  <c r="N77" i="2" s="1"/>
  <c r="P77" i="2" s="1"/>
  <c r="H8" i="4"/>
  <c r="J8" i="4" s="1"/>
  <c r="P89" i="2" l="1"/>
  <c r="Q89" i="2"/>
  <c r="I31" i="6"/>
  <c r="I8" i="4"/>
  <c r="I23" i="8"/>
  <c r="F4" i="8"/>
  <c r="F145" i="2"/>
  <c r="L145" i="2" s="1"/>
  <c r="F143" i="2"/>
  <c r="L143" i="2" s="1"/>
  <c r="H53" i="6" s="1"/>
  <c r="F171" i="2"/>
  <c r="L171" i="2" s="1"/>
  <c r="H64" i="6" s="1"/>
  <c r="F159" i="2"/>
  <c r="F155" i="2"/>
  <c r="L155" i="2" s="1"/>
  <c r="H59" i="6" s="1"/>
  <c r="F151" i="2"/>
  <c r="L151" i="2" s="1"/>
  <c r="H57" i="6" s="1"/>
  <c r="F149" i="2"/>
  <c r="L149" i="2" s="1"/>
  <c r="Q149" i="2" s="1"/>
  <c r="F147" i="2"/>
  <c r="F141" i="2"/>
  <c r="F139" i="2"/>
  <c r="L139" i="2" s="1"/>
  <c r="H51" i="6" s="1"/>
  <c r="F137" i="2"/>
  <c r="L137" i="2" s="1"/>
  <c r="H50" i="6" s="1"/>
  <c r="F135" i="2"/>
  <c r="F133" i="2"/>
  <c r="L133" i="2" s="1"/>
  <c r="F131" i="2"/>
  <c r="F109" i="2"/>
  <c r="F103" i="2"/>
  <c r="F99" i="2"/>
  <c r="F97" i="2"/>
  <c r="F95" i="2"/>
  <c r="F94" i="2"/>
  <c r="F89" i="2"/>
  <c r="F87" i="2"/>
  <c r="L87" i="2" s="1"/>
  <c r="N87" i="2" s="1"/>
  <c r="F85" i="2"/>
  <c r="F83" i="2"/>
  <c r="L83" i="2" s="1"/>
  <c r="N83" i="2" s="1"/>
  <c r="F81" i="2"/>
  <c r="F79" i="2"/>
  <c r="L79" i="2" s="1"/>
  <c r="F77" i="2"/>
  <c r="F73" i="2"/>
  <c r="L73" i="2" s="1"/>
  <c r="F71" i="2"/>
  <c r="F69" i="2"/>
  <c r="L69" i="2" s="1"/>
  <c r="N69" i="2" s="1"/>
  <c r="F67" i="2"/>
  <c r="L67" i="2" s="1"/>
  <c r="F49" i="2"/>
  <c r="F31" i="2"/>
  <c r="F59" i="2"/>
  <c r="F51" i="2"/>
  <c r="F47" i="2"/>
  <c r="F45" i="2"/>
  <c r="F43" i="2"/>
  <c r="F41" i="2"/>
  <c r="F39" i="2"/>
  <c r="F37" i="2"/>
  <c r="F35" i="2"/>
  <c r="F33" i="2"/>
  <c r="F22" i="2"/>
  <c r="F18" i="2"/>
  <c r="F16" i="2"/>
  <c r="F14" i="2"/>
  <c r="F12" i="2"/>
  <c r="F10" i="2"/>
  <c r="P83" i="2" l="1"/>
  <c r="Q83" i="2"/>
  <c r="P69" i="2"/>
  <c r="Q69" i="2"/>
  <c r="P87" i="2"/>
  <c r="Q87" i="2"/>
  <c r="H54" i="6"/>
  <c r="Q145" i="2"/>
  <c r="H56" i="6"/>
  <c r="M56" i="6"/>
  <c r="H48" i="6"/>
  <c r="Q133" i="2"/>
  <c r="M48" i="6" s="1"/>
  <c r="G174" i="2"/>
  <c r="G62" i="2"/>
  <c r="G126" i="2"/>
  <c r="I169" i="5" l="1"/>
  <c r="G169" i="5" l="1"/>
  <c r="H169" i="5"/>
  <c r="G140" i="5"/>
  <c r="G73" i="2" l="1"/>
  <c r="M73" i="2" s="1"/>
  <c r="N73" i="2" s="1"/>
  <c r="P73" i="2" l="1"/>
  <c r="Q73" i="2"/>
  <c r="I29" i="6"/>
  <c r="F8" i="2"/>
  <c r="F6" i="2"/>
  <c r="I47" i="8" l="1"/>
  <c r="J47" i="8" s="1"/>
  <c r="L42" i="1" l="1"/>
  <c r="G111" i="5" l="1"/>
  <c r="H111" i="5" l="1"/>
  <c r="K35" i="6" l="1"/>
  <c r="I39" i="6" l="1"/>
  <c r="L40" i="1"/>
  <c r="G79" i="2"/>
  <c r="M79" i="2" l="1"/>
  <c r="N79" i="2" s="1"/>
  <c r="L35" i="6"/>
  <c r="J35" i="6"/>
  <c r="E16" i="7"/>
  <c r="J24" i="7"/>
  <c r="J45" i="7"/>
  <c r="G44" i="7"/>
  <c r="I44" i="7" s="1"/>
  <c r="J43" i="7"/>
  <c r="G42" i="7"/>
  <c r="I42" i="7" s="1"/>
  <c r="G41" i="7"/>
  <c r="I41" i="7" s="1"/>
  <c r="G40" i="7"/>
  <c r="I39" i="7"/>
  <c r="G38" i="7"/>
  <c r="I38" i="7" s="1"/>
  <c r="G37" i="7"/>
  <c r="J37" i="7" s="1"/>
  <c r="G36" i="7"/>
  <c r="I36" i="7" s="1"/>
  <c r="G35" i="7"/>
  <c r="I35" i="7" s="1"/>
  <c r="G34" i="7"/>
  <c r="J34" i="7" s="1"/>
  <c r="G33" i="7"/>
  <c r="G31" i="7"/>
  <c r="G30" i="7"/>
  <c r="G29" i="7"/>
  <c r="G26" i="7"/>
  <c r="H83" i="5"/>
  <c r="G27" i="7"/>
  <c r="O165" i="2"/>
  <c r="K63" i="6" s="1"/>
  <c r="O55" i="2"/>
  <c r="K23" i="6" s="1"/>
  <c r="I48" i="8"/>
  <c r="J48" i="8" s="1"/>
  <c r="I46" i="8"/>
  <c r="J46" i="8" s="1"/>
  <c r="I45" i="8"/>
  <c r="J45" i="8" s="1"/>
  <c r="G44" i="8"/>
  <c r="J44" i="8" s="1"/>
  <c r="G43" i="8"/>
  <c r="J43" i="8" s="1"/>
  <c r="G42" i="8"/>
  <c r="J42" i="8" s="1"/>
  <c r="Q79" i="2" l="1"/>
  <c r="P79" i="2"/>
  <c r="I32" i="6"/>
  <c r="I40" i="7"/>
  <c r="D16" i="7"/>
  <c r="F16" i="7" s="1"/>
  <c r="M165" i="2"/>
  <c r="I63" i="6" s="1"/>
  <c r="G173" i="2"/>
  <c r="G61" i="2"/>
  <c r="D14" i="7"/>
  <c r="F14" i="7" s="1"/>
  <c r="E17" i="7"/>
  <c r="E7" i="7" s="1"/>
  <c r="J40" i="7"/>
  <c r="I37" i="7"/>
  <c r="I34" i="7"/>
  <c r="I43" i="7"/>
  <c r="J36" i="7"/>
  <c r="J42" i="7"/>
  <c r="J38" i="7"/>
  <c r="J35" i="7"/>
  <c r="J44" i="7"/>
  <c r="J39" i="7"/>
  <c r="J41" i="7"/>
  <c r="H165" i="2"/>
  <c r="K165" i="2" s="1"/>
  <c r="H55" i="2"/>
  <c r="H153" i="2"/>
  <c r="K153" i="2" s="1"/>
  <c r="M153" i="2"/>
  <c r="I58" i="6" s="1"/>
  <c r="O153" i="2"/>
  <c r="K58" i="6" s="1"/>
  <c r="H101" i="2"/>
  <c r="K101" i="2" s="1"/>
  <c r="L101" i="2"/>
  <c r="I43" i="6"/>
  <c r="O101" i="2"/>
  <c r="K43" i="6" s="1"/>
  <c r="H53" i="2"/>
  <c r="K53" i="2" s="1"/>
  <c r="O53" i="2"/>
  <c r="K22" i="6" s="1"/>
  <c r="G41" i="8"/>
  <c r="J41" i="8" s="1"/>
  <c r="I40" i="8"/>
  <c r="J40" i="8" s="1"/>
  <c r="H39" i="8"/>
  <c r="J39" i="8" s="1"/>
  <c r="N165" i="2" l="1"/>
  <c r="P165" i="2" s="1"/>
  <c r="L63" i="6" s="1"/>
  <c r="J53" i="7"/>
  <c r="I53" i="7"/>
  <c r="H43" i="6"/>
  <c r="N101" i="2"/>
  <c r="P101" i="2" s="1"/>
  <c r="G16" i="7"/>
  <c r="G13" i="7"/>
  <c r="D17" i="7"/>
  <c r="F17" i="7" s="1"/>
  <c r="F13" i="7"/>
  <c r="N55" i="2"/>
  <c r="Q55" i="2" s="1"/>
  <c r="M23" i="6" s="1"/>
  <c r="I23" i="6"/>
  <c r="J63" i="6"/>
  <c r="J101" i="2"/>
  <c r="H102" i="2" s="1"/>
  <c r="J102" i="2" s="1"/>
  <c r="J165" i="2"/>
  <c r="H166" i="2" s="1"/>
  <c r="K166" i="2" s="1"/>
  <c r="G14" i="7"/>
  <c r="K55" i="2"/>
  <c r="J55" i="2"/>
  <c r="H56" i="2" s="1"/>
  <c r="N153" i="2"/>
  <c r="J153" i="2"/>
  <c r="H154" i="2" s="1"/>
  <c r="J154" i="2" s="1"/>
  <c r="N53" i="2"/>
  <c r="J53" i="2"/>
  <c r="H54" i="2" s="1"/>
  <c r="K54" i="2" s="1"/>
  <c r="I38" i="8"/>
  <c r="J38" i="8" s="1"/>
  <c r="I37" i="8"/>
  <c r="J37" i="8" s="1"/>
  <c r="J23" i="8"/>
  <c r="G22" i="8"/>
  <c r="J22" i="8" s="1"/>
  <c r="G21" i="8"/>
  <c r="J21" i="8" s="1"/>
  <c r="G20" i="8"/>
  <c r="J20" i="8" s="1"/>
  <c r="F19" i="8"/>
  <c r="J19" i="8" s="1"/>
  <c r="F18" i="8"/>
  <c r="J18" i="8" s="1"/>
  <c r="F17" i="8"/>
  <c r="J17" i="8" s="1"/>
  <c r="F11" i="8"/>
  <c r="H13" i="8"/>
  <c r="J13" i="8" s="1"/>
  <c r="H16" i="8"/>
  <c r="J16" i="8" s="1"/>
  <c r="L43" i="6" l="1"/>
  <c r="J43" i="6"/>
  <c r="P153" i="2"/>
  <c r="L58" i="6" s="1"/>
  <c r="J58" i="6"/>
  <c r="P53" i="2"/>
  <c r="L22" i="6" s="1"/>
  <c r="J22" i="6"/>
  <c r="P55" i="2"/>
  <c r="L23" i="6" s="1"/>
  <c r="J23" i="6"/>
  <c r="J166" i="2"/>
  <c r="K102" i="2"/>
  <c r="M43" i="6"/>
  <c r="Q153" i="2"/>
  <c r="M58" i="6" s="1"/>
  <c r="G17" i="7"/>
  <c r="J56" i="2"/>
  <c r="K56" i="2"/>
  <c r="K154" i="2"/>
  <c r="J54" i="2"/>
  <c r="G14" i="2"/>
  <c r="G24" i="2" l="1"/>
  <c r="G25" i="2"/>
  <c r="I6" i="6" l="1"/>
  <c r="H15" i="8"/>
  <c r="J15" i="8" s="1"/>
  <c r="H14" i="8"/>
  <c r="J14" i="8" s="1"/>
  <c r="F7" i="7" l="1"/>
  <c r="H255" i="5" l="1"/>
  <c r="G97" i="5"/>
  <c r="G83" i="5"/>
  <c r="H20" i="2" l="1"/>
  <c r="J20" i="2" s="1"/>
  <c r="H21" i="2" s="1"/>
  <c r="K21" i="2" s="1"/>
  <c r="O20" i="2"/>
  <c r="K9" i="6" s="1"/>
  <c r="F7" i="2"/>
  <c r="F17" i="2"/>
  <c r="F19" i="2"/>
  <c r="F15" i="2"/>
  <c r="F11" i="2"/>
  <c r="F9" i="2"/>
  <c r="F12" i="8"/>
  <c r="J12" i="8" s="1"/>
  <c r="J11" i="8"/>
  <c r="F10" i="8"/>
  <c r="J10" i="8" s="1"/>
  <c r="J64" i="8" l="1"/>
  <c r="K20" i="2"/>
  <c r="N20" i="2"/>
  <c r="J9" i="6" s="1"/>
  <c r="J21" i="2"/>
  <c r="L6" i="2"/>
  <c r="H2" i="6" l="1"/>
  <c r="P20" i="2"/>
  <c r="L9" i="6" s="1"/>
  <c r="N70" i="6" l="1"/>
  <c r="K70" i="6"/>
  <c r="I70" i="6"/>
  <c r="H70" i="6"/>
  <c r="E70" i="6"/>
  <c r="H81" i="5" l="1"/>
  <c r="G81" i="5"/>
  <c r="L21" i="1" l="1"/>
  <c r="M21" i="1" s="1"/>
  <c r="F11" i="3"/>
  <c r="G11" i="3" s="1"/>
  <c r="L41" i="1"/>
  <c r="L39" i="1" l="1"/>
  <c r="G67" i="2"/>
  <c r="M67" i="2" s="1"/>
  <c r="L20" i="1"/>
  <c r="N67" i="2" l="1"/>
  <c r="P67" i="2" s="1"/>
  <c r="G125" i="2"/>
  <c r="F44" i="1"/>
  <c r="L44" i="1" s="1"/>
  <c r="I26" i="6" l="1"/>
  <c r="I28" i="5"/>
  <c r="I47" i="5" s="1"/>
  <c r="H48" i="5"/>
  <c r="K41" i="5" l="1"/>
  <c r="M24" i="5"/>
  <c r="P16" i="5"/>
  <c r="P17" i="5" s="1"/>
  <c r="L58" i="5" s="1"/>
  <c r="F256" i="5"/>
  <c r="G256" i="5" s="1"/>
  <c r="J21" i="5"/>
  <c r="G16" i="5" s="1"/>
  <c r="H16" i="5"/>
  <c r="G36" i="1" l="1"/>
  <c r="G34" i="1"/>
  <c r="G32" i="1"/>
  <c r="G30" i="1"/>
  <c r="G28" i="1"/>
  <c r="G25" i="1"/>
  <c r="G24" i="1"/>
  <c r="G23" i="1"/>
  <c r="G22" i="1"/>
  <c r="G21" i="1"/>
  <c r="G20" i="1"/>
  <c r="G17" i="1"/>
  <c r="J70" i="6" s="1"/>
  <c r="G16" i="1"/>
  <c r="G15" i="1"/>
  <c r="G255" i="5" l="1"/>
  <c r="H147" i="2"/>
  <c r="K147" i="2" s="1"/>
  <c r="H149" i="2"/>
  <c r="K149" i="2" s="1"/>
  <c r="H151" i="2"/>
  <c r="K151" i="2" s="1"/>
  <c r="M151" i="2"/>
  <c r="I57" i="6" s="1"/>
  <c r="H155" i="2"/>
  <c r="K155" i="2" s="1"/>
  <c r="M155" i="2"/>
  <c r="I59" i="6" s="1"/>
  <c r="H159" i="2"/>
  <c r="K159" i="2" s="1"/>
  <c r="I61" i="6"/>
  <c r="H171" i="2"/>
  <c r="K171" i="2" s="1"/>
  <c r="M171" i="2"/>
  <c r="I64" i="6" s="1"/>
  <c r="I173" i="2"/>
  <c r="I174" i="2"/>
  <c r="I55" i="6" l="1"/>
  <c r="M55" i="6"/>
  <c r="N171" i="2"/>
  <c r="J64" i="6" s="1"/>
  <c r="J151" i="2"/>
  <c r="H152" i="2" s="1"/>
  <c r="K152" i="2" s="1"/>
  <c r="N149" i="2"/>
  <c r="J56" i="6" s="1"/>
  <c r="J147" i="2"/>
  <c r="H148" i="2" s="1"/>
  <c r="J148" i="2" s="1"/>
  <c r="N155" i="2"/>
  <c r="J59" i="6" s="1"/>
  <c r="N151" i="2"/>
  <c r="J57" i="6" s="1"/>
  <c r="J159" i="2"/>
  <c r="H160" i="2" s="1"/>
  <c r="J160" i="2" s="1"/>
  <c r="J155" i="2"/>
  <c r="H156" i="2" s="1"/>
  <c r="K156" i="2" s="1"/>
  <c r="N159" i="2"/>
  <c r="J61" i="6" s="1"/>
  <c r="N147" i="2"/>
  <c r="J55" i="6" s="1"/>
  <c r="J171" i="2"/>
  <c r="H172" i="2" s="1"/>
  <c r="J172" i="2" s="1"/>
  <c r="J149" i="2"/>
  <c r="H150" i="2" s="1"/>
  <c r="K150" i="2" s="1"/>
  <c r="J152" i="2" l="1"/>
  <c r="K160" i="2"/>
  <c r="K148" i="2"/>
  <c r="J156" i="2"/>
  <c r="K172" i="2"/>
  <c r="J150" i="2"/>
  <c r="J17" i="1" l="1"/>
  <c r="M70" i="6" s="1"/>
  <c r="I17" i="1"/>
  <c r="M17" i="1" l="1"/>
  <c r="P17" i="1" s="1"/>
  <c r="L70" i="6"/>
  <c r="H6" i="5"/>
  <c r="H7" i="5"/>
  <c r="H8" i="5"/>
  <c r="H9" i="5"/>
  <c r="H10" i="5"/>
  <c r="H11" i="5"/>
  <c r="H12" i="5"/>
  <c r="H13" i="5"/>
  <c r="H14" i="5"/>
  <c r="H15" i="5"/>
  <c r="G12" i="5"/>
  <c r="G13" i="5"/>
  <c r="G14" i="5"/>
  <c r="G15" i="5"/>
  <c r="G11" i="5"/>
  <c r="G7" i="5"/>
  <c r="G8" i="5"/>
  <c r="G9" i="5"/>
  <c r="G10" i="5"/>
  <c r="G6" i="5"/>
  <c r="O17" i="1" l="1"/>
  <c r="E64" i="6"/>
  <c r="O64" i="6"/>
  <c r="P64" i="6" s="1"/>
  <c r="O63" i="6"/>
  <c r="P63" i="6" s="1"/>
  <c r="O62" i="6"/>
  <c r="P62" i="6" s="1"/>
  <c r="O46" i="6"/>
  <c r="P46" i="6" s="1"/>
  <c r="O44" i="6"/>
  <c r="P44" i="6" s="1"/>
  <c r="O43" i="6"/>
  <c r="P43" i="6" s="1"/>
  <c r="E44" i="6"/>
  <c r="O42" i="6"/>
  <c r="P42" i="6" s="1"/>
  <c r="E42" i="6"/>
  <c r="E127" i="2"/>
  <c r="E63" i="2"/>
  <c r="E26" i="2"/>
  <c r="N89" i="6" l="1"/>
  <c r="N88" i="6"/>
  <c r="I84" i="6"/>
  <c r="K84" i="6"/>
  <c r="H84" i="6"/>
  <c r="N84" i="6"/>
  <c r="E89" i="6"/>
  <c r="E81" i="6"/>
  <c r="E80" i="6"/>
  <c r="E79" i="6"/>
  <c r="E78" i="6"/>
  <c r="E77" i="6"/>
  <c r="N76" i="6"/>
  <c r="I76" i="6"/>
  <c r="J76" i="6"/>
  <c r="K76" i="6"/>
  <c r="H76" i="6"/>
  <c r="O76" i="6"/>
  <c r="P76" i="6" s="1"/>
  <c r="E76" i="6"/>
  <c r="N75" i="6"/>
  <c r="I75" i="6"/>
  <c r="J75" i="6"/>
  <c r="K75" i="6"/>
  <c r="H75" i="6"/>
  <c r="O75" i="6"/>
  <c r="P75" i="6" s="1"/>
  <c r="N74" i="6"/>
  <c r="I74" i="6"/>
  <c r="J74" i="6"/>
  <c r="K74" i="6"/>
  <c r="H74" i="6"/>
  <c r="O74" i="6"/>
  <c r="P74" i="6" s="1"/>
  <c r="N73" i="6"/>
  <c r="I73" i="6"/>
  <c r="J73" i="6"/>
  <c r="K73" i="6"/>
  <c r="H73" i="6"/>
  <c r="O73" i="6"/>
  <c r="P73" i="6" s="1"/>
  <c r="N72" i="6"/>
  <c r="I72" i="6"/>
  <c r="J72" i="6"/>
  <c r="K72" i="6"/>
  <c r="H72" i="6"/>
  <c r="O72" i="6"/>
  <c r="P72" i="6" s="1"/>
  <c r="O71" i="6"/>
  <c r="P71" i="6" s="1"/>
  <c r="N71" i="6"/>
  <c r="K71" i="6"/>
  <c r="J71" i="6"/>
  <c r="I71" i="6"/>
  <c r="H71" i="6"/>
  <c r="O70" i="6"/>
  <c r="P70" i="6" s="1"/>
  <c r="E69" i="6"/>
  <c r="E68" i="6"/>
  <c r="O69" i="6"/>
  <c r="P69" i="6" s="1"/>
  <c r="N69" i="6"/>
  <c r="I69" i="6"/>
  <c r="J69" i="6"/>
  <c r="K69" i="6"/>
  <c r="H69" i="6"/>
  <c r="N67" i="6"/>
  <c r="K67" i="6"/>
  <c r="I67" i="6"/>
  <c r="H67" i="6"/>
  <c r="E67" i="6"/>
  <c r="E66" i="6"/>
  <c r="O68" i="6"/>
  <c r="P68" i="6" s="1"/>
  <c r="N68" i="6"/>
  <c r="K68" i="6"/>
  <c r="J68" i="6"/>
  <c r="I68" i="6"/>
  <c r="H68" i="6"/>
  <c r="O67" i="6"/>
  <c r="P67" i="6" s="1"/>
  <c r="O66" i="6"/>
  <c r="P66" i="6" s="1"/>
  <c r="N66" i="6"/>
  <c r="K66" i="6"/>
  <c r="I66" i="6"/>
  <c r="H66" i="6"/>
  <c r="K65" i="6"/>
  <c r="I65" i="6"/>
  <c r="H65" i="6"/>
  <c r="N65" i="6" l="1"/>
  <c r="F174" i="2" l="1"/>
  <c r="F173" i="2"/>
  <c r="F175" i="2" l="1"/>
  <c r="H173" i="2"/>
  <c r="E16" i="3"/>
  <c r="E15" i="3"/>
  <c r="E14" i="3"/>
  <c r="E13" i="3"/>
  <c r="E12" i="3"/>
  <c r="F6" i="3"/>
  <c r="F24" i="2"/>
  <c r="E10" i="3" l="1"/>
  <c r="F10" i="3"/>
  <c r="H10" i="3"/>
  <c r="E17" i="3"/>
  <c r="E9" i="3"/>
  <c r="J173" i="2"/>
  <c r="H174" i="2" s="1"/>
  <c r="K173" i="2"/>
  <c r="H11" i="3"/>
  <c r="J11" i="3" s="1"/>
  <c r="H6" i="3"/>
  <c r="M28" i="1"/>
  <c r="M41" i="1"/>
  <c r="P41" i="1" s="1"/>
  <c r="O24" i="1"/>
  <c r="M36" i="1"/>
  <c r="O36" i="1" s="1"/>
  <c r="P34" i="1"/>
  <c r="M44" i="1"/>
  <c r="P44" i="1" s="1"/>
  <c r="M45" i="1"/>
  <c r="O45" i="1" s="1"/>
  <c r="M16" i="1"/>
  <c r="M39" i="1"/>
  <c r="O39" i="1" s="1"/>
  <c r="M30" i="1"/>
  <c r="P30" i="1" s="1"/>
  <c r="M42" i="1"/>
  <c r="O42" i="1" s="1"/>
  <c r="M38" i="1"/>
  <c r="O38" i="1" s="1"/>
  <c r="M15" i="1"/>
  <c r="O15" i="1" s="1"/>
  <c r="M40" i="1"/>
  <c r="M20" i="1"/>
  <c r="M32" i="1"/>
  <c r="O32" i="1" s="1"/>
  <c r="M43" i="1"/>
  <c r="M8" i="1"/>
  <c r="M12" i="1"/>
  <c r="M6" i="1"/>
  <c r="P28" i="1" l="1"/>
  <c r="G12" i="3"/>
  <c r="O16" i="1"/>
  <c r="G10" i="3"/>
  <c r="I10" i="3" s="1"/>
  <c r="P12" i="1"/>
  <c r="P6" i="1"/>
  <c r="G6" i="3"/>
  <c r="O21" i="1"/>
  <c r="J174" i="2"/>
  <c r="K174" i="2"/>
  <c r="P15" i="1"/>
  <c r="O8" i="1"/>
  <c r="O20" i="1"/>
  <c r="O22" i="1"/>
  <c r="O40" i="1"/>
  <c r="P25" i="1"/>
  <c r="P24" i="1"/>
  <c r="P23" i="1"/>
  <c r="P43" i="1"/>
  <c r="G17" i="3"/>
  <c r="P45" i="1"/>
  <c r="O28" i="1"/>
  <c r="O25" i="1"/>
  <c r="O23" i="1"/>
  <c r="O44" i="1"/>
  <c r="O41" i="1"/>
  <c r="P16" i="1"/>
  <c r="P42" i="1"/>
  <c r="O30" i="1"/>
  <c r="P22" i="1"/>
  <c r="P36" i="1"/>
  <c r="O34" i="1"/>
  <c r="P40" i="1"/>
  <c r="P21" i="1"/>
  <c r="P8" i="1"/>
  <c r="O43" i="1"/>
  <c r="P38" i="1"/>
  <c r="P39" i="1"/>
  <c r="P32" i="1"/>
  <c r="P20" i="1"/>
  <c r="O12" i="1"/>
  <c r="O6" i="1"/>
  <c r="I11" i="3" l="1"/>
  <c r="J10" i="3"/>
  <c r="J6" i="3"/>
  <c r="I17" i="3"/>
  <c r="I6" i="3"/>
  <c r="I62" i="2"/>
  <c r="I61" i="2"/>
  <c r="F62" i="2"/>
  <c r="F61" i="2"/>
  <c r="F63" i="2" l="1"/>
  <c r="E21" i="3"/>
  <c r="J67" i="6"/>
  <c r="K10" i="1"/>
  <c r="I20" i="1"/>
  <c r="L71" i="6" l="1"/>
  <c r="G45" i="1"/>
  <c r="J45" i="1" s="1"/>
  <c r="G44" i="1"/>
  <c r="I44" i="1" s="1"/>
  <c r="G43" i="1"/>
  <c r="G42" i="1"/>
  <c r="G41" i="1"/>
  <c r="I41" i="1" s="1"/>
  <c r="G40" i="1"/>
  <c r="G39" i="1"/>
  <c r="J39" i="1" s="1"/>
  <c r="G38" i="1"/>
  <c r="I38" i="1" s="1"/>
  <c r="I36" i="1"/>
  <c r="J34" i="1"/>
  <c r="J32" i="1"/>
  <c r="J30" i="1"/>
  <c r="I28" i="1"/>
  <c r="I25" i="1"/>
  <c r="I24" i="1"/>
  <c r="I23" i="1"/>
  <c r="J22" i="1"/>
  <c r="M73" i="6" s="1"/>
  <c r="I21" i="1"/>
  <c r="J20" i="1"/>
  <c r="M71" i="6" s="1"/>
  <c r="I16" i="1"/>
  <c r="J15" i="1"/>
  <c r="M68" i="6" s="1"/>
  <c r="I12" i="1"/>
  <c r="G8" i="1"/>
  <c r="N10" i="1"/>
  <c r="L10" i="1"/>
  <c r="G10" i="1"/>
  <c r="G48" i="1"/>
  <c r="I48" i="1" s="1"/>
  <c r="K48" i="1"/>
  <c r="L48" i="1"/>
  <c r="N48" i="1"/>
  <c r="G51" i="1"/>
  <c r="I51" i="1" s="1"/>
  <c r="K51" i="1"/>
  <c r="L51" i="1"/>
  <c r="N51" i="1"/>
  <c r="L69" i="6" l="1"/>
  <c r="I40" i="1"/>
  <c r="J84" i="6"/>
  <c r="I8" i="1"/>
  <c r="L66" i="6" s="1"/>
  <c r="J66" i="6"/>
  <c r="L72" i="6"/>
  <c r="L75" i="6"/>
  <c r="L74" i="6"/>
  <c r="L76" i="6"/>
  <c r="L67" i="6"/>
  <c r="J10" i="1"/>
  <c r="I10" i="1"/>
  <c r="J41" i="1"/>
  <c r="M10" i="1"/>
  <c r="O10" i="1" s="1"/>
  <c r="J23" i="1"/>
  <c r="M74" i="6" s="1"/>
  <c r="M72" i="6"/>
  <c r="I30" i="1"/>
  <c r="I45" i="1"/>
  <c r="J44" i="1"/>
  <c r="J28" i="1"/>
  <c r="J16" i="1"/>
  <c r="M69" i="6" s="1"/>
  <c r="I22" i="1"/>
  <c r="J24" i="1"/>
  <c r="M75" i="6" s="1"/>
  <c r="J38" i="1"/>
  <c r="I43" i="1"/>
  <c r="I15" i="1"/>
  <c r="I34" i="1"/>
  <c r="J40" i="1"/>
  <c r="M84" i="6" s="1"/>
  <c r="J36" i="1"/>
  <c r="J12" i="1"/>
  <c r="M67" i="6" s="1"/>
  <c r="I39" i="1"/>
  <c r="I42" i="1"/>
  <c r="I32" i="1"/>
  <c r="J25" i="1"/>
  <c r="M76" i="6" s="1"/>
  <c r="M48" i="1"/>
  <c r="O48" i="1" s="1"/>
  <c r="J48" i="1"/>
  <c r="M51" i="1"/>
  <c r="O51" i="1" s="1"/>
  <c r="J8" i="1"/>
  <c r="M66" i="6" s="1"/>
  <c r="J51" i="1"/>
  <c r="L68" i="6" l="1"/>
  <c r="L84" i="6"/>
  <c r="L73" i="6"/>
  <c r="P10" i="1"/>
  <c r="P51" i="1"/>
  <c r="P48" i="1"/>
  <c r="G6" i="1" l="1"/>
  <c r="J6" i="1" l="1"/>
  <c r="M65" i="6" s="1"/>
  <c r="J65" i="6"/>
  <c r="I6" i="1"/>
  <c r="L65" i="6" s="1"/>
  <c r="J7" i="3"/>
  <c r="M99" i="6" s="1"/>
  <c r="O108" i="6"/>
  <c r="P108" i="6" s="1"/>
  <c r="O107" i="6"/>
  <c r="P107" i="6" s="1"/>
  <c r="O106" i="6"/>
  <c r="P106" i="6" s="1"/>
  <c r="O105" i="6"/>
  <c r="P105" i="6" s="1"/>
  <c r="O104" i="6"/>
  <c r="P104" i="6" s="1"/>
  <c r="O103" i="6"/>
  <c r="P103" i="6" s="1"/>
  <c r="O102" i="6"/>
  <c r="P102" i="6" s="1"/>
  <c r="O101" i="6"/>
  <c r="P101" i="6" s="1"/>
  <c r="O100" i="6"/>
  <c r="P100" i="6" s="1"/>
  <c r="O99" i="6"/>
  <c r="P99" i="6" s="1"/>
  <c r="O98" i="6"/>
  <c r="P98" i="6" s="1"/>
  <c r="O97" i="6"/>
  <c r="P97" i="6" s="1"/>
  <c r="O96" i="6"/>
  <c r="P96" i="6" s="1"/>
  <c r="O95" i="6"/>
  <c r="P95" i="6" s="1"/>
  <c r="O94" i="6"/>
  <c r="P94" i="6" s="1"/>
  <c r="O89" i="6"/>
  <c r="P89" i="6" s="1"/>
  <c r="K89" i="6"/>
  <c r="I89" i="6"/>
  <c r="H89" i="6"/>
  <c r="O88" i="6"/>
  <c r="P88" i="6" s="1"/>
  <c r="K88" i="6"/>
  <c r="I88" i="6"/>
  <c r="H88" i="6"/>
  <c r="E88" i="6"/>
  <c r="O87" i="6"/>
  <c r="P87" i="6" s="1"/>
  <c r="N87" i="6"/>
  <c r="K87" i="6"/>
  <c r="I87" i="6"/>
  <c r="H87" i="6"/>
  <c r="E87" i="6"/>
  <c r="O86" i="6"/>
  <c r="P86" i="6" s="1"/>
  <c r="N86" i="6"/>
  <c r="K86" i="6"/>
  <c r="I86" i="6"/>
  <c r="H86" i="6"/>
  <c r="E86" i="6"/>
  <c r="O85" i="6"/>
  <c r="P85" i="6" s="1"/>
  <c r="N85" i="6"/>
  <c r="K85" i="6"/>
  <c r="I85" i="6"/>
  <c r="H85" i="6"/>
  <c r="E85" i="6"/>
  <c r="O84" i="6"/>
  <c r="P84" i="6" s="1"/>
  <c r="E84" i="6"/>
  <c r="O83" i="6"/>
  <c r="P83" i="6" s="1"/>
  <c r="N83" i="6"/>
  <c r="K83" i="6"/>
  <c r="I83" i="6"/>
  <c r="H83" i="6"/>
  <c r="E83" i="6"/>
  <c r="O82" i="6"/>
  <c r="P82" i="6" s="1"/>
  <c r="N82" i="6"/>
  <c r="K82" i="6"/>
  <c r="I82" i="6"/>
  <c r="H82" i="6"/>
  <c r="E82" i="6"/>
  <c r="O81" i="6"/>
  <c r="P81" i="6" s="1"/>
  <c r="N81" i="6"/>
  <c r="K81" i="6"/>
  <c r="I81" i="6"/>
  <c r="H81" i="6"/>
  <c r="O80" i="6"/>
  <c r="P80" i="6" s="1"/>
  <c r="N80" i="6"/>
  <c r="K80" i="6"/>
  <c r="I80" i="6"/>
  <c r="H80" i="6"/>
  <c r="O79" i="6"/>
  <c r="P79" i="6" s="1"/>
  <c r="N79" i="6"/>
  <c r="K79" i="6"/>
  <c r="I79" i="6"/>
  <c r="H79" i="6"/>
  <c r="O78" i="6"/>
  <c r="P78" i="6" s="1"/>
  <c r="N78" i="6"/>
  <c r="K78" i="6"/>
  <c r="I78" i="6"/>
  <c r="H78" i="6"/>
  <c r="O77" i="6"/>
  <c r="P77" i="6" s="1"/>
  <c r="N77" i="6"/>
  <c r="K77" i="6"/>
  <c r="I77" i="6"/>
  <c r="H77" i="6"/>
  <c r="E75" i="6"/>
  <c r="E74" i="6"/>
  <c r="E73" i="6"/>
  <c r="E72" i="6"/>
  <c r="E71" i="6"/>
  <c r="O65" i="6"/>
  <c r="P65" i="6" s="1"/>
  <c r="E65" i="6"/>
  <c r="O61" i="6"/>
  <c r="P61" i="6" s="1"/>
  <c r="E61" i="6"/>
  <c r="O59" i="6"/>
  <c r="P59" i="6" s="1"/>
  <c r="E59" i="6"/>
  <c r="O58" i="6"/>
  <c r="P58" i="6" s="1"/>
  <c r="O57" i="6"/>
  <c r="P57" i="6" s="1"/>
  <c r="E57" i="6"/>
  <c r="O56" i="6"/>
  <c r="P56" i="6" s="1"/>
  <c r="E56" i="6"/>
  <c r="O55" i="6"/>
  <c r="P55" i="6" s="1"/>
  <c r="E55" i="6"/>
  <c r="O54" i="6"/>
  <c r="P54" i="6" s="1"/>
  <c r="E54" i="6"/>
  <c r="O53" i="6"/>
  <c r="P53" i="6" s="1"/>
  <c r="E53" i="6"/>
  <c r="O52" i="6"/>
  <c r="P52" i="6" s="1"/>
  <c r="E52" i="6"/>
  <c r="O51" i="6"/>
  <c r="P51" i="6" s="1"/>
  <c r="E51" i="6"/>
  <c r="O50" i="6"/>
  <c r="P50" i="6" s="1"/>
  <c r="E50" i="6"/>
  <c r="O49" i="6"/>
  <c r="P49" i="6" s="1"/>
  <c r="E49" i="6"/>
  <c r="O48" i="6"/>
  <c r="P48" i="6" s="1"/>
  <c r="E48" i="6"/>
  <c r="O47" i="6"/>
  <c r="P47" i="6" s="1"/>
  <c r="E47" i="6"/>
  <c r="O41" i="6"/>
  <c r="P41" i="6" s="1"/>
  <c r="E41" i="6"/>
  <c r="O40" i="6"/>
  <c r="P40" i="6" s="1"/>
  <c r="E40" i="6"/>
  <c r="O39" i="6"/>
  <c r="P39" i="6" s="1"/>
  <c r="E39" i="6"/>
  <c r="O37" i="6"/>
  <c r="P37" i="6" s="1"/>
  <c r="E37" i="6"/>
  <c r="O36" i="6"/>
  <c r="P36" i="6" s="1"/>
  <c r="E36" i="6"/>
  <c r="O35" i="6"/>
  <c r="P35" i="6" s="1"/>
  <c r="E35" i="6"/>
  <c r="O34" i="6"/>
  <c r="P34" i="6" s="1"/>
  <c r="E34" i="6"/>
  <c r="O33" i="6"/>
  <c r="P33" i="6" s="1"/>
  <c r="E33" i="6"/>
  <c r="O32" i="6"/>
  <c r="P32" i="6" s="1"/>
  <c r="E32" i="6"/>
  <c r="O31" i="6"/>
  <c r="P31" i="6" s="1"/>
  <c r="E31" i="6"/>
  <c r="O29" i="6"/>
  <c r="P29" i="6" s="1"/>
  <c r="E29" i="6"/>
  <c r="O28" i="6"/>
  <c r="P28" i="6" s="1"/>
  <c r="E28" i="6"/>
  <c r="O27" i="6"/>
  <c r="P27" i="6" s="1"/>
  <c r="E27" i="6"/>
  <c r="O26" i="6"/>
  <c r="P26" i="6" s="1"/>
  <c r="E26" i="6"/>
  <c r="O25" i="6"/>
  <c r="P25" i="6" s="1"/>
  <c r="O23" i="6"/>
  <c r="P23" i="6" s="1"/>
  <c r="O22" i="6"/>
  <c r="P22" i="6" s="1"/>
  <c r="O21" i="6"/>
  <c r="P21" i="6" s="1"/>
  <c r="E21" i="6"/>
  <c r="O20" i="6"/>
  <c r="P20" i="6" s="1"/>
  <c r="E20" i="6"/>
  <c r="O19" i="6"/>
  <c r="P19" i="6" s="1"/>
  <c r="E19" i="6"/>
  <c r="O18" i="6"/>
  <c r="P18" i="6" s="1"/>
  <c r="E18" i="6"/>
  <c r="O17" i="6"/>
  <c r="P17" i="6" s="1"/>
  <c r="E17" i="6"/>
  <c r="O16" i="6"/>
  <c r="P16" i="6" s="1"/>
  <c r="E16" i="6"/>
  <c r="O15" i="6"/>
  <c r="P15" i="6" s="1"/>
  <c r="E15" i="6"/>
  <c r="O14" i="6"/>
  <c r="P14" i="6" s="1"/>
  <c r="E14" i="6"/>
  <c r="O13" i="6"/>
  <c r="P13" i="6" s="1"/>
  <c r="E13" i="6"/>
  <c r="O12" i="6"/>
  <c r="P12" i="6" s="1"/>
  <c r="E12" i="6"/>
  <c r="O11" i="6"/>
  <c r="P11" i="6" s="1"/>
  <c r="E11" i="6"/>
  <c r="O10" i="6"/>
  <c r="P10" i="6" s="1"/>
  <c r="O9" i="6"/>
  <c r="P9" i="6" s="1"/>
  <c r="O8" i="6"/>
  <c r="P8" i="6" s="1"/>
  <c r="E8" i="6"/>
  <c r="O7" i="6"/>
  <c r="P7" i="6" s="1"/>
  <c r="E7" i="6"/>
  <c r="O6" i="6"/>
  <c r="P6" i="6" s="1"/>
  <c r="E6" i="6"/>
  <c r="O5" i="6"/>
  <c r="P5" i="6" s="1"/>
  <c r="E5" i="6"/>
  <c r="O4" i="6"/>
  <c r="P4" i="6" s="1"/>
  <c r="E4" i="6"/>
  <c r="O3" i="6"/>
  <c r="P3" i="6" s="1"/>
  <c r="E3" i="6"/>
  <c r="O2" i="6"/>
  <c r="P2" i="6" s="1"/>
  <c r="E2" i="6"/>
  <c r="J33" i="7"/>
  <c r="I33" i="7"/>
  <c r="J32" i="7"/>
  <c r="I32" i="7"/>
  <c r="J31" i="7"/>
  <c r="I31" i="7"/>
  <c r="J30" i="7"/>
  <c r="I30" i="7"/>
  <c r="J29" i="7"/>
  <c r="I29" i="7"/>
  <c r="J28" i="7"/>
  <c r="I28" i="7"/>
  <c r="J26" i="7"/>
  <c r="I26" i="7"/>
  <c r="J25" i="7"/>
  <c r="I25" i="7"/>
  <c r="J27" i="7"/>
  <c r="I27" i="7"/>
  <c r="J23" i="7"/>
  <c r="I23" i="7"/>
  <c r="J22" i="7"/>
  <c r="I22" i="7"/>
  <c r="G7" i="7"/>
  <c r="J22" i="3" s="1"/>
  <c r="B3" i="7"/>
  <c r="B3" i="5"/>
  <c r="B3" i="4"/>
  <c r="O171" i="2"/>
  <c r="K64" i="6" s="1"/>
  <c r="O159" i="2"/>
  <c r="K61" i="6" s="1"/>
  <c r="K59" i="6"/>
  <c r="O151" i="2"/>
  <c r="K57" i="6" s="1"/>
  <c r="O149" i="2"/>
  <c r="K56" i="6" s="1"/>
  <c r="O147" i="2"/>
  <c r="K55" i="6" s="1"/>
  <c r="O145" i="2"/>
  <c r="K54" i="6" s="1"/>
  <c r="I54" i="6"/>
  <c r="H145" i="2"/>
  <c r="O143" i="2"/>
  <c r="K53" i="6" s="1"/>
  <c r="M143" i="2"/>
  <c r="H143" i="2"/>
  <c r="O141" i="2"/>
  <c r="K52" i="6" s="1"/>
  <c r="M141" i="2"/>
  <c r="I52" i="6" s="1"/>
  <c r="H141" i="2"/>
  <c r="O139" i="2"/>
  <c r="K51" i="6" s="1"/>
  <c r="M173" i="2"/>
  <c r="H139" i="2"/>
  <c r="O137" i="2"/>
  <c r="K50" i="6" s="1"/>
  <c r="H137" i="2"/>
  <c r="O135" i="2"/>
  <c r="K49" i="6" s="1"/>
  <c r="H135" i="2"/>
  <c r="O133" i="2"/>
  <c r="K48" i="6" s="1"/>
  <c r="H133" i="2"/>
  <c r="O131" i="2"/>
  <c r="L131" i="2"/>
  <c r="L173" i="2" s="1"/>
  <c r="H188" i="2" s="1"/>
  <c r="H131" i="2"/>
  <c r="I126" i="2"/>
  <c r="F126" i="2"/>
  <c r="I125" i="2"/>
  <c r="O123" i="2"/>
  <c r="M123" i="2"/>
  <c r="L123" i="2"/>
  <c r="H123" i="2"/>
  <c r="K123" i="2" s="1"/>
  <c r="O121" i="2"/>
  <c r="M121" i="2"/>
  <c r="L121" i="2"/>
  <c r="H121" i="2"/>
  <c r="K121" i="2" s="1"/>
  <c r="O119" i="2"/>
  <c r="M119" i="2"/>
  <c r="L119" i="2"/>
  <c r="H119" i="2"/>
  <c r="K119" i="2" s="1"/>
  <c r="O117" i="2"/>
  <c r="M117" i="2"/>
  <c r="L117" i="2"/>
  <c r="H117" i="2"/>
  <c r="K117" i="2" s="1"/>
  <c r="O115" i="2"/>
  <c r="M115" i="2"/>
  <c r="L115" i="2"/>
  <c r="H115" i="2"/>
  <c r="K115" i="2" s="1"/>
  <c r="O113" i="2"/>
  <c r="M113" i="2"/>
  <c r="L113" i="2"/>
  <c r="H113" i="2"/>
  <c r="K113" i="2" s="1"/>
  <c r="O111" i="2"/>
  <c r="M111" i="2"/>
  <c r="L111" i="2"/>
  <c r="H111" i="2"/>
  <c r="J111" i="2" s="1"/>
  <c r="H112" i="2" s="1"/>
  <c r="O109" i="2"/>
  <c r="K46" i="6" s="1"/>
  <c r="I46" i="6"/>
  <c r="L109" i="2"/>
  <c r="H109" i="2"/>
  <c r="O103" i="2"/>
  <c r="K44" i="6" s="1"/>
  <c r="L103" i="2"/>
  <c r="H103" i="2"/>
  <c r="O99" i="2"/>
  <c r="K42" i="6" s="1"/>
  <c r="M99" i="2"/>
  <c r="I42" i="6" s="1"/>
  <c r="L99" i="2"/>
  <c r="H99" i="2"/>
  <c r="O97" i="2"/>
  <c r="M97" i="2"/>
  <c r="H97" i="2"/>
  <c r="K40" i="6"/>
  <c r="I40" i="6"/>
  <c r="L95" i="2"/>
  <c r="H95" i="2"/>
  <c r="H93" i="2"/>
  <c r="I37" i="6"/>
  <c r="K36" i="6"/>
  <c r="I36" i="6"/>
  <c r="H36" i="6"/>
  <c r="H87" i="2"/>
  <c r="H85" i="2"/>
  <c r="K34" i="6"/>
  <c r="I34" i="6"/>
  <c r="H34" i="6"/>
  <c r="H83" i="2"/>
  <c r="J83" i="2" s="1"/>
  <c r="K33" i="6"/>
  <c r="I33" i="6"/>
  <c r="H81" i="2"/>
  <c r="J81" i="2" s="1"/>
  <c r="H32" i="6"/>
  <c r="H79" i="2"/>
  <c r="J79" i="2" s="1"/>
  <c r="H80" i="2" s="1"/>
  <c r="H77" i="2"/>
  <c r="K77" i="2" s="1"/>
  <c r="H29" i="6"/>
  <c r="H73" i="2"/>
  <c r="H71" i="2"/>
  <c r="J71" i="2" s="1"/>
  <c r="H27" i="6"/>
  <c r="H69" i="2"/>
  <c r="H67" i="2"/>
  <c r="J67" i="2" s="1"/>
  <c r="H26" i="3"/>
  <c r="K95" i="6" s="1"/>
  <c r="O59" i="2"/>
  <c r="K25" i="6" s="1"/>
  <c r="L59" i="2"/>
  <c r="H25" i="6" s="1"/>
  <c r="H59" i="2"/>
  <c r="O51" i="2"/>
  <c r="K21" i="6" s="1"/>
  <c r="H51" i="2"/>
  <c r="O49" i="2"/>
  <c r="K20" i="6" s="1"/>
  <c r="I20" i="6"/>
  <c r="L49" i="2"/>
  <c r="H20" i="6" s="1"/>
  <c r="H49" i="2"/>
  <c r="O47" i="2"/>
  <c r="K19" i="6" s="1"/>
  <c r="M47" i="2"/>
  <c r="I19" i="6" s="1"/>
  <c r="H47" i="2"/>
  <c r="K47" i="2" s="1"/>
  <c r="O45" i="2"/>
  <c r="K18" i="6" s="1"/>
  <c r="L45" i="2"/>
  <c r="H45" i="2"/>
  <c r="O43" i="2"/>
  <c r="K17" i="6" s="1"/>
  <c r="M43" i="2"/>
  <c r="I17" i="6" s="1"/>
  <c r="L43" i="2"/>
  <c r="H17" i="6" s="1"/>
  <c r="H43" i="2"/>
  <c r="K43" i="2" s="1"/>
  <c r="O41" i="2"/>
  <c r="K16" i="6" s="1"/>
  <c r="L41" i="2"/>
  <c r="H16" i="6" s="1"/>
  <c r="H41" i="2"/>
  <c r="O39" i="2"/>
  <c r="K15" i="6" s="1"/>
  <c r="L39" i="2"/>
  <c r="H15" i="6" s="1"/>
  <c r="H39" i="2"/>
  <c r="K39" i="2" s="1"/>
  <c r="O37" i="2"/>
  <c r="K14" i="6" s="1"/>
  <c r="L37" i="2"/>
  <c r="H14" i="6" s="1"/>
  <c r="H37" i="2"/>
  <c r="O35" i="2"/>
  <c r="K13" i="6" s="1"/>
  <c r="M35" i="2"/>
  <c r="I13" i="6" s="1"/>
  <c r="L35" i="2"/>
  <c r="H13" i="6" s="1"/>
  <c r="H35" i="2"/>
  <c r="K35" i="2" s="1"/>
  <c r="O33" i="2"/>
  <c r="K12" i="6" s="1"/>
  <c r="M33" i="2"/>
  <c r="L33" i="2"/>
  <c r="H12" i="6" s="1"/>
  <c r="H33" i="2"/>
  <c r="O31" i="2"/>
  <c r="L31" i="2"/>
  <c r="H31" i="2"/>
  <c r="K31" i="2" s="1"/>
  <c r="I25" i="2"/>
  <c r="F25" i="2"/>
  <c r="I24" i="2"/>
  <c r="O22" i="2"/>
  <c r="K10" i="6" s="1"/>
  <c r="M22" i="2"/>
  <c r="I10" i="6" s="1"/>
  <c r="L22" i="2"/>
  <c r="H10" i="6" s="1"/>
  <c r="H22" i="2"/>
  <c r="O18" i="2"/>
  <c r="K8" i="6" s="1"/>
  <c r="H18" i="2"/>
  <c r="K18" i="2" s="1"/>
  <c r="O16" i="2"/>
  <c r="K7" i="6" s="1"/>
  <c r="L16" i="2"/>
  <c r="H7" i="6" s="1"/>
  <c r="H16" i="2"/>
  <c r="O14" i="2"/>
  <c r="K6" i="6" s="1"/>
  <c r="L14" i="2"/>
  <c r="H14" i="2"/>
  <c r="K14" i="2" s="1"/>
  <c r="O12" i="2"/>
  <c r="K5" i="6" s="1"/>
  <c r="M12" i="2"/>
  <c r="I5" i="6" s="1"/>
  <c r="L12" i="2"/>
  <c r="H5" i="6" s="1"/>
  <c r="H12" i="2"/>
  <c r="M10" i="2"/>
  <c r="I4" i="6" s="1"/>
  <c r="L10" i="2"/>
  <c r="H4" i="6" s="1"/>
  <c r="H10" i="2"/>
  <c r="J10" i="2" s="1"/>
  <c r="L8" i="2"/>
  <c r="H8" i="2"/>
  <c r="O6" i="2"/>
  <c r="H6" i="2"/>
  <c r="K6" i="2" s="1"/>
  <c r="B3" i="2"/>
  <c r="H19" i="3"/>
  <c r="F19" i="3"/>
  <c r="I19" i="3"/>
  <c r="L50" i="1"/>
  <c r="H108" i="6"/>
  <c r="J89" i="6"/>
  <c r="J88" i="6"/>
  <c r="J87" i="6"/>
  <c r="J86" i="6"/>
  <c r="L85" i="6"/>
  <c r="J83" i="6"/>
  <c r="J82" i="6"/>
  <c r="J81" i="6"/>
  <c r="J80" i="6"/>
  <c r="L33" i="1"/>
  <c r="K33" i="1"/>
  <c r="J79" i="6"/>
  <c r="M78" i="6"/>
  <c r="H12" i="3"/>
  <c r="K103" i="6" s="1"/>
  <c r="J77" i="6"/>
  <c r="L19" i="1"/>
  <c r="K19" i="1"/>
  <c r="H101" i="6"/>
  <c r="H8" i="3"/>
  <c r="F8" i="3"/>
  <c r="K98" i="6"/>
  <c r="I45" i="3"/>
  <c r="J21" i="3" s="1"/>
  <c r="H45" i="3"/>
  <c r="I21" i="3" s="1"/>
  <c r="I23" i="3"/>
  <c r="J29" i="3"/>
  <c r="I29" i="3"/>
  <c r="H24" i="3"/>
  <c r="F24" i="3"/>
  <c r="H23" i="3"/>
  <c r="E23" i="3"/>
  <c r="G23" i="3" s="1"/>
  <c r="I22" i="3"/>
  <c r="H22" i="3"/>
  <c r="G22" i="3"/>
  <c r="H21" i="3"/>
  <c r="G21" i="3"/>
  <c r="G20" i="3"/>
  <c r="J20" i="3" s="1"/>
  <c r="H18" i="3"/>
  <c r="E18" i="3"/>
  <c r="L11" i="3" s="1"/>
  <c r="H107" i="6"/>
  <c r="H106" i="6"/>
  <c r="H105" i="6"/>
  <c r="H104" i="6"/>
  <c r="H103" i="6"/>
  <c r="F9" i="3"/>
  <c r="I100" i="6" s="1"/>
  <c r="H100" i="6"/>
  <c r="H7" i="3"/>
  <c r="K99" i="6" s="1"/>
  <c r="G7" i="3"/>
  <c r="J99" i="6" s="1"/>
  <c r="F7" i="3"/>
  <c r="I99" i="6" s="1"/>
  <c r="H99" i="6"/>
  <c r="H98" i="6"/>
  <c r="H44" i="6" l="1"/>
  <c r="N103" i="2"/>
  <c r="P103" i="2" s="1"/>
  <c r="I41" i="6"/>
  <c r="N97" i="2"/>
  <c r="P97" i="2" s="1"/>
  <c r="M125" i="2"/>
  <c r="F27" i="3" s="1"/>
  <c r="K41" i="6"/>
  <c r="O125" i="2"/>
  <c r="H27" i="3" s="1"/>
  <c r="K96" i="6" s="1"/>
  <c r="H46" i="6"/>
  <c r="N109" i="2"/>
  <c r="P109" i="2" s="1"/>
  <c r="H42" i="6"/>
  <c r="N99" i="2"/>
  <c r="P99" i="2" s="1"/>
  <c r="H40" i="6"/>
  <c r="N95" i="2"/>
  <c r="P95" i="2" s="1"/>
  <c r="L125" i="2"/>
  <c r="N173" i="2"/>
  <c r="K11" i="6"/>
  <c r="O61" i="2"/>
  <c r="H26" i="6"/>
  <c r="K31" i="6"/>
  <c r="H3" i="6"/>
  <c r="L24" i="2"/>
  <c r="H11" i="6"/>
  <c r="L61" i="2"/>
  <c r="M61" i="2"/>
  <c r="K2" i="6"/>
  <c r="O24" i="2"/>
  <c r="I3" i="6"/>
  <c r="M24" i="2"/>
  <c r="F25" i="3" s="1"/>
  <c r="I94" i="6" s="1"/>
  <c r="K47" i="6"/>
  <c r="O173" i="2"/>
  <c r="H28" i="3" s="1"/>
  <c r="K97" i="6" s="1"/>
  <c r="I14" i="6"/>
  <c r="Q37" i="2"/>
  <c r="M14" i="6" s="1"/>
  <c r="I7" i="6"/>
  <c r="Q16" i="2"/>
  <c r="M7" i="6" s="1"/>
  <c r="I16" i="6"/>
  <c r="Q41" i="2"/>
  <c r="M16" i="6" s="1"/>
  <c r="I21" i="6"/>
  <c r="Q51" i="2"/>
  <c r="M21" i="6" s="1"/>
  <c r="I12" i="6"/>
  <c r="I50" i="6"/>
  <c r="Q137" i="2"/>
  <c r="M50" i="6" s="1"/>
  <c r="F28" i="3"/>
  <c r="I97" i="6" s="1"/>
  <c r="I25" i="6"/>
  <c r="M25" i="6"/>
  <c r="H47" i="6"/>
  <c r="Q131" i="2"/>
  <c r="M47" i="6" s="1"/>
  <c r="I53" i="6"/>
  <c r="Q143" i="2"/>
  <c r="M53" i="6" s="1"/>
  <c r="H6" i="6"/>
  <c r="Q14" i="2"/>
  <c r="M6" i="6" s="1"/>
  <c r="I27" i="6"/>
  <c r="I15" i="6"/>
  <c r="Q39" i="2"/>
  <c r="M15" i="6" s="1"/>
  <c r="I2" i="6"/>
  <c r="J2" i="6" s="1"/>
  <c r="Q6" i="2"/>
  <c r="M2" i="6" s="1"/>
  <c r="H18" i="6"/>
  <c r="Q45" i="2"/>
  <c r="M18" i="6" s="1"/>
  <c r="I44" i="6"/>
  <c r="M44" i="6"/>
  <c r="I51" i="6"/>
  <c r="Q139" i="2"/>
  <c r="M51" i="6" s="1"/>
  <c r="E25" i="3"/>
  <c r="E26" i="3"/>
  <c r="G24" i="3"/>
  <c r="K103" i="2"/>
  <c r="I26" i="2"/>
  <c r="K99" i="2"/>
  <c r="J109" i="2"/>
  <c r="I24" i="3"/>
  <c r="H256" i="5"/>
  <c r="J24" i="3" s="1"/>
  <c r="I98" i="6"/>
  <c r="N135" i="2"/>
  <c r="K141" i="2"/>
  <c r="N12" i="2"/>
  <c r="J5" i="6" s="1"/>
  <c r="N16" i="2"/>
  <c r="N111" i="2"/>
  <c r="Q111" i="2" s="1"/>
  <c r="N119" i="2"/>
  <c r="Q119" i="2" s="1"/>
  <c r="N123" i="2"/>
  <c r="P123" i="2" s="1"/>
  <c r="K109" i="2"/>
  <c r="N41" i="2"/>
  <c r="J16" i="6" s="1"/>
  <c r="N45" i="2"/>
  <c r="J18" i="6" s="1"/>
  <c r="K87" i="2"/>
  <c r="J44" i="6"/>
  <c r="J97" i="2"/>
  <c r="J49" i="2"/>
  <c r="H50" i="2" s="1"/>
  <c r="K69" i="2"/>
  <c r="K85" i="2"/>
  <c r="K97" i="2"/>
  <c r="Q151" i="2"/>
  <c r="M57" i="6" s="1"/>
  <c r="P159" i="2"/>
  <c r="L61" i="6" s="1"/>
  <c r="K131" i="2"/>
  <c r="J47" i="2"/>
  <c r="K95" i="2"/>
  <c r="K111" i="2"/>
  <c r="K145" i="2"/>
  <c r="J119" i="2"/>
  <c r="H120" i="2" s="1"/>
  <c r="K120" i="2" s="1"/>
  <c r="N115" i="2"/>
  <c r="P115" i="2" s="1"/>
  <c r="K133" i="2"/>
  <c r="P149" i="2"/>
  <c r="L56" i="6" s="1"/>
  <c r="N133" i="2"/>
  <c r="J48" i="6" s="1"/>
  <c r="N137" i="2"/>
  <c r="N131" i="2"/>
  <c r="N33" i="2"/>
  <c r="J12" i="6" s="1"/>
  <c r="N37" i="2"/>
  <c r="J14" i="6" s="1"/>
  <c r="J41" i="2"/>
  <c r="N113" i="2"/>
  <c r="Q113" i="2" s="1"/>
  <c r="J123" i="2"/>
  <c r="H124" i="2" s="1"/>
  <c r="J124" i="2" s="1"/>
  <c r="J33" i="2"/>
  <c r="K67" i="2"/>
  <c r="J87" i="2"/>
  <c r="N117" i="2"/>
  <c r="P117" i="2" s="1"/>
  <c r="N145" i="2"/>
  <c r="J99" i="2"/>
  <c r="J115" i="2"/>
  <c r="H116" i="2" s="1"/>
  <c r="K116" i="2" s="1"/>
  <c r="N121" i="2"/>
  <c r="P121" i="2" s="1"/>
  <c r="K143" i="2"/>
  <c r="F26" i="2"/>
  <c r="J39" i="6"/>
  <c r="K112" i="2"/>
  <c r="J112" i="2"/>
  <c r="J35" i="2"/>
  <c r="J43" i="2"/>
  <c r="J77" i="2"/>
  <c r="K83" i="2"/>
  <c r="J93" i="2"/>
  <c r="J103" i="2"/>
  <c r="J113" i="2"/>
  <c r="H114" i="2" s="1"/>
  <c r="J117" i="2"/>
  <c r="H118" i="2" s="1"/>
  <c r="J121" i="2"/>
  <c r="H122" i="2" s="1"/>
  <c r="K139" i="2"/>
  <c r="K73" i="2"/>
  <c r="K93" i="2"/>
  <c r="K135" i="2"/>
  <c r="N139" i="2"/>
  <c r="J51" i="6" s="1"/>
  <c r="Q171" i="2"/>
  <c r="M64" i="6" s="1"/>
  <c r="N49" i="2"/>
  <c r="J20" i="6" s="1"/>
  <c r="K71" i="2"/>
  <c r="K81" i="2"/>
  <c r="N143" i="2"/>
  <c r="J53" i="6" s="1"/>
  <c r="J31" i="2"/>
  <c r="J39" i="2"/>
  <c r="J42" i="6"/>
  <c r="J37" i="2"/>
  <c r="J45" i="2"/>
  <c r="K79" i="2"/>
  <c r="J85" i="2"/>
  <c r="J95" i="2"/>
  <c r="K137" i="2"/>
  <c r="J52" i="6"/>
  <c r="J14" i="2"/>
  <c r="K10" i="2"/>
  <c r="J22" i="2"/>
  <c r="J8" i="2"/>
  <c r="K22" i="2"/>
  <c r="J18" i="2"/>
  <c r="J12" i="2"/>
  <c r="J16" i="2"/>
  <c r="J6" i="2"/>
  <c r="H102" i="6"/>
  <c r="H14" i="3"/>
  <c r="K105" i="6" s="1"/>
  <c r="H16" i="3"/>
  <c r="K107" i="6" s="1"/>
  <c r="F13" i="3"/>
  <c r="I104" i="6" s="1"/>
  <c r="I7" i="3"/>
  <c r="L99" i="6" s="1"/>
  <c r="M86" i="6"/>
  <c r="F15" i="3"/>
  <c r="I106" i="6" s="1"/>
  <c r="J19" i="3"/>
  <c r="G8" i="3"/>
  <c r="J101" i="6"/>
  <c r="F14" i="3"/>
  <c r="I105" i="6" s="1"/>
  <c r="H13" i="3"/>
  <c r="K104" i="6" s="1"/>
  <c r="L78" i="6"/>
  <c r="L88" i="6"/>
  <c r="F12" i="3"/>
  <c r="I103" i="6" s="1"/>
  <c r="L82" i="6"/>
  <c r="I102" i="6"/>
  <c r="F17" i="3"/>
  <c r="I108" i="6" s="1"/>
  <c r="G15" i="3"/>
  <c r="J106" i="6" s="1"/>
  <c r="M82" i="6"/>
  <c r="H9" i="3"/>
  <c r="K100" i="6" s="1"/>
  <c r="F18" i="3"/>
  <c r="L77" i="6"/>
  <c r="M77" i="6"/>
  <c r="H15" i="3"/>
  <c r="K106" i="6" s="1"/>
  <c r="L87" i="6"/>
  <c r="I101" i="6"/>
  <c r="L80" i="6"/>
  <c r="L83" i="6"/>
  <c r="M87" i="6"/>
  <c r="M83" i="6"/>
  <c r="I18" i="3"/>
  <c r="M79" i="6"/>
  <c r="M85" i="6"/>
  <c r="L86" i="6"/>
  <c r="J78" i="6"/>
  <c r="J85" i="6"/>
  <c r="M80" i="6"/>
  <c r="L81" i="6"/>
  <c r="M88" i="6"/>
  <c r="L89" i="6"/>
  <c r="F16" i="3"/>
  <c r="I107" i="6" s="1"/>
  <c r="H17" i="3"/>
  <c r="K108" i="6" s="1"/>
  <c r="M81" i="6"/>
  <c r="M89" i="6"/>
  <c r="L79" i="6"/>
  <c r="I20" i="3"/>
  <c r="K8" i="2"/>
  <c r="H11" i="2"/>
  <c r="K12" i="2"/>
  <c r="K16" i="2"/>
  <c r="H24" i="2"/>
  <c r="N10" i="2"/>
  <c r="N22" i="2"/>
  <c r="N6" i="2"/>
  <c r="N14" i="2"/>
  <c r="J6" i="6" s="1"/>
  <c r="N18" i="2"/>
  <c r="J8" i="6" s="1"/>
  <c r="K33" i="2"/>
  <c r="K37" i="2"/>
  <c r="K41" i="2"/>
  <c r="K45" i="2"/>
  <c r="K49" i="2"/>
  <c r="N51" i="2"/>
  <c r="J21" i="6" s="1"/>
  <c r="N59" i="2"/>
  <c r="J25" i="6" s="1"/>
  <c r="J51" i="2"/>
  <c r="J59" i="2"/>
  <c r="N31" i="2"/>
  <c r="J11" i="6" s="1"/>
  <c r="N35" i="2"/>
  <c r="J13" i="6" s="1"/>
  <c r="N39" i="2"/>
  <c r="J15" i="6" s="1"/>
  <c r="N43" i="2"/>
  <c r="J17" i="6" s="1"/>
  <c r="N47" i="2"/>
  <c r="J19" i="6" s="1"/>
  <c r="K51" i="2"/>
  <c r="K59" i="2"/>
  <c r="H61" i="2"/>
  <c r="H68" i="2"/>
  <c r="H84" i="2"/>
  <c r="H82" i="2"/>
  <c r="H72" i="2"/>
  <c r="J31" i="6"/>
  <c r="J69" i="2"/>
  <c r="J73" i="2"/>
  <c r="J32" i="6"/>
  <c r="J33" i="6"/>
  <c r="J40" i="6"/>
  <c r="J131" i="2"/>
  <c r="J133" i="2"/>
  <c r="J135" i="2"/>
  <c r="J137" i="2"/>
  <c r="J139" i="2"/>
  <c r="J141" i="2"/>
  <c r="J143" i="2"/>
  <c r="J145" i="2"/>
  <c r="J46" i="6" l="1"/>
  <c r="P173" i="2"/>
  <c r="J29" i="6"/>
  <c r="L29" i="6"/>
  <c r="L2" i="6"/>
  <c r="G25" i="3"/>
  <c r="N24" i="2"/>
  <c r="Q24" i="2" s="1"/>
  <c r="F26" i="3"/>
  <c r="I95" i="6" s="1"/>
  <c r="H25" i="3"/>
  <c r="H30" i="3" s="1"/>
  <c r="N125" i="2"/>
  <c r="P125" i="2" s="1"/>
  <c r="N61" i="2"/>
  <c r="P61" i="2" s="1"/>
  <c r="I26" i="3" s="1"/>
  <c r="L95" i="6" s="1"/>
  <c r="H95" i="6"/>
  <c r="J3" i="6"/>
  <c r="P8" i="2"/>
  <c r="L3" i="6" s="1"/>
  <c r="Q8" i="2"/>
  <c r="M3" i="6" s="1"/>
  <c r="L34" i="6"/>
  <c r="J34" i="6"/>
  <c r="P131" i="2"/>
  <c r="L47" i="6" s="1"/>
  <c r="J47" i="6"/>
  <c r="P16" i="2"/>
  <c r="L7" i="6" s="1"/>
  <c r="J7" i="6"/>
  <c r="Q22" i="2"/>
  <c r="M10" i="6" s="1"/>
  <c r="J10" i="6"/>
  <c r="M28" i="6"/>
  <c r="J28" i="6"/>
  <c r="M27" i="6"/>
  <c r="J27" i="6"/>
  <c r="L41" i="6"/>
  <c r="J41" i="6"/>
  <c r="M54" i="6"/>
  <c r="J54" i="6"/>
  <c r="P135" i="2"/>
  <c r="L49" i="6" s="1"/>
  <c r="J49" i="6"/>
  <c r="Q67" i="2"/>
  <c r="M26" i="6" s="1"/>
  <c r="J26" i="6"/>
  <c r="P137" i="2"/>
  <c r="L50" i="6" s="1"/>
  <c r="J50" i="6"/>
  <c r="Q10" i="2"/>
  <c r="M4" i="6" s="1"/>
  <c r="J4" i="6"/>
  <c r="M36" i="6"/>
  <c r="J36" i="6"/>
  <c r="I96" i="6"/>
  <c r="Q123" i="2"/>
  <c r="Q12" i="2"/>
  <c r="M5" i="6" s="1"/>
  <c r="P41" i="2"/>
  <c r="L16" i="6" s="1"/>
  <c r="Q99" i="2"/>
  <c r="M42" i="6" s="1"/>
  <c r="Q109" i="2"/>
  <c r="M46" i="6" s="1"/>
  <c r="H110" i="2"/>
  <c r="L44" i="6"/>
  <c r="H104" i="2"/>
  <c r="J104" i="2" s="1"/>
  <c r="H100" i="2"/>
  <c r="H98" i="2"/>
  <c r="P147" i="2"/>
  <c r="L55" i="6" s="1"/>
  <c r="H96" i="2"/>
  <c r="K96" i="2" s="1"/>
  <c r="J50" i="2"/>
  <c r="K50" i="2"/>
  <c r="H88" i="2"/>
  <c r="K88" i="2" s="1"/>
  <c r="H42" i="2"/>
  <c r="P145" i="2"/>
  <c r="L54" i="6" s="1"/>
  <c r="P111" i="2"/>
  <c r="L42" i="6"/>
  <c r="P37" i="2"/>
  <c r="L14" i="6" s="1"/>
  <c r="P12" i="2"/>
  <c r="L5" i="6" s="1"/>
  <c r="L36" i="6"/>
  <c r="L26" i="6"/>
  <c r="P119" i="2"/>
  <c r="L28" i="6"/>
  <c r="P171" i="2"/>
  <c r="L64" i="6" s="1"/>
  <c r="Q115" i="2"/>
  <c r="Q121" i="2"/>
  <c r="M34" i="6"/>
  <c r="Q159" i="2"/>
  <c r="M61" i="6" s="1"/>
  <c r="Q141" i="2"/>
  <c r="M52" i="6" s="1"/>
  <c r="P141" i="2"/>
  <c r="L52" i="6" s="1"/>
  <c r="P113" i="2"/>
  <c r="Q33" i="2"/>
  <c r="M12" i="6" s="1"/>
  <c r="L27" i="6"/>
  <c r="P33" i="2"/>
  <c r="L12" i="6" s="1"/>
  <c r="M29" i="6"/>
  <c r="Q49" i="2"/>
  <c r="M20" i="6" s="1"/>
  <c r="E28" i="3"/>
  <c r="H97" i="6" s="1"/>
  <c r="L46" i="6"/>
  <c r="P49" i="2"/>
  <c r="L20" i="6" s="1"/>
  <c r="P45" i="2"/>
  <c r="L18" i="6" s="1"/>
  <c r="Q97" i="2"/>
  <c r="M41" i="6" s="1"/>
  <c r="Q117" i="2"/>
  <c r="K124" i="2"/>
  <c r="P143" i="2"/>
  <c r="L53" i="6" s="1"/>
  <c r="P155" i="2"/>
  <c r="L59" i="6" s="1"/>
  <c r="H34" i="2"/>
  <c r="J34" i="2" s="1"/>
  <c r="P151" i="2"/>
  <c r="L57" i="6" s="1"/>
  <c r="P133" i="2"/>
  <c r="L48" i="6" s="1"/>
  <c r="H7" i="2"/>
  <c r="L39" i="6"/>
  <c r="Q93" i="2"/>
  <c r="M39" i="6" s="1"/>
  <c r="J120" i="2"/>
  <c r="H48" i="2"/>
  <c r="H78" i="2"/>
  <c r="K78" i="2" s="1"/>
  <c r="J116" i="2"/>
  <c r="H9" i="2"/>
  <c r="K9" i="2" s="1"/>
  <c r="H32" i="2"/>
  <c r="H94" i="2"/>
  <c r="K94" i="2" s="1"/>
  <c r="H46" i="2"/>
  <c r="K122" i="2"/>
  <c r="J122" i="2"/>
  <c r="H44" i="2"/>
  <c r="H38" i="2"/>
  <c r="K118" i="2"/>
  <c r="J118" i="2"/>
  <c r="H36" i="2"/>
  <c r="H40" i="2"/>
  <c r="P139" i="2"/>
  <c r="L51" i="6" s="1"/>
  <c r="H86" i="2"/>
  <c r="K114" i="2"/>
  <c r="J114" i="2"/>
  <c r="H15" i="2"/>
  <c r="J15" i="2" s="1"/>
  <c r="H23" i="2"/>
  <c r="K23" i="2" s="1"/>
  <c r="H19" i="2"/>
  <c r="J19" i="2" s="1"/>
  <c r="H17" i="2"/>
  <c r="H13" i="2"/>
  <c r="I8" i="3"/>
  <c r="I13" i="3"/>
  <c r="L104" i="6" s="1"/>
  <c r="J8" i="3"/>
  <c r="I15" i="3"/>
  <c r="L106" i="6" s="1"/>
  <c r="J15" i="3"/>
  <c r="M106" i="6" s="1"/>
  <c r="J18" i="3"/>
  <c r="M101" i="6"/>
  <c r="K101" i="6"/>
  <c r="G19" i="3"/>
  <c r="J16" i="3"/>
  <c r="M107" i="6" s="1"/>
  <c r="G16" i="3"/>
  <c r="J107" i="6" s="1"/>
  <c r="G13" i="3"/>
  <c r="J104" i="6" s="1"/>
  <c r="J9" i="3"/>
  <c r="M100" i="6" s="1"/>
  <c r="G9" i="3"/>
  <c r="J100" i="6" s="1"/>
  <c r="J103" i="6"/>
  <c r="G18" i="3"/>
  <c r="M98" i="6"/>
  <c r="J98" i="6"/>
  <c r="K102" i="6"/>
  <c r="I9" i="3"/>
  <c r="L100" i="6" s="1"/>
  <c r="G14" i="3"/>
  <c r="J105" i="6" s="1"/>
  <c r="J102" i="6"/>
  <c r="P18" i="2"/>
  <c r="L8" i="6" s="1"/>
  <c r="P6" i="2"/>
  <c r="P10" i="2"/>
  <c r="L4" i="6" s="1"/>
  <c r="P14" i="2"/>
  <c r="L6" i="6" s="1"/>
  <c r="J11" i="2"/>
  <c r="K11" i="2"/>
  <c r="P22" i="2"/>
  <c r="L10" i="6" s="1"/>
  <c r="K24" i="2"/>
  <c r="J24" i="2"/>
  <c r="H25" i="2" s="1"/>
  <c r="P39" i="2"/>
  <c r="L15" i="6" s="1"/>
  <c r="H60" i="2"/>
  <c r="P59" i="2"/>
  <c r="L25" i="6" s="1"/>
  <c r="P47" i="2"/>
  <c r="L19" i="6" s="1"/>
  <c r="Q47" i="2"/>
  <c r="M19" i="6" s="1"/>
  <c r="H52" i="2"/>
  <c r="P51" i="2"/>
  <c r="L21" i="6" s="1"/>
  <c r="J61" i="2"/>
  <c r="H62" i="2" s="1"/>
  <c r="K61" i="2"/>
  <c r="P35" i="2"/>
  <c r="L13" i="6" s="1"/>
  <c r="Q35" i="2"/>
  <c r="M13" i="6" s="1"/>
  <c r="P43" i="2"/>
  <c r="L17" i="6" s="1"/>
  <c r="Q43" i="2"/>
  <c r="M17" i="6" s="1"/>
  <c r="P31" i="2"/>
  <c r="L11" i="6" s="1"/>
  <c r="L33" i="6"/>
  <c r="H70" i="2"/>
  <c r="K82" i="2"/>
  <c r="J82" i="2"/>
  <c r="K80" i="2"/>
  <c r="J80" i="2"/>
  <c r="K84" i="2"/>
  <c r="J84" i="2"/>
  <c r="M35" i="6"/>
  <c r="H74" i="2"/>
  <c r="L31" i="6"/>
  <c r="L32" i="6"/>
  <c r="M32" i="6"/>
  <c r="K72" i="2"/>
  <c r="J72" i="2"/>
  <c r="L40" i="6"/>
  <c r="Q95" i="2"/>
  <c r="M40" i="6" s="1"/>
  <c r="K68" i="2"/>
  <c r="J68" i="2"/>
  <c r="H144" i="2"/>
  <c r="H134" i="2"/>
  <c r="H132" i="2"/>
  <c r="H142" i="2"/>
  <c r="H138" i="2"/>
  <c r="H140" i="2"/>
  <c r="H146" i="2"/>
  <c r="H136" i="2"/>
  <c r="K136" i="2" s="1"/>
  <c r="F29" i="3" l="1"/>
  <c r="P24" i="2"/>
  <c r="F30" i="3"/>
  <c r="I25" i="3"/>
  <c r="L94" i="6" s="1"/>
  <c r="K94" i="6"/>
  <c r="J98" i="2"/>
  <c r="J100" i="2"/>
  <c r="K100" i="2"/>
  <c r="K104" i="2"/>
  <c r="K110" i="2"/>
  <c r="J110" i="2"/>
  <c r="H94" i="6"/>
  <c r="K98" i="2"/>
  <c r="G28" i="3"/>
  <c r="J97" i="6" s="1"/>
  <c r="J96" i="2"/>
  <c r="J88" i="2"/>
  <c r="J42" i="2"/>
  <c r="K42" i="2"/>
  <c r="K86" i="2"/>
  <c r="J7" i="2"/>
  <c r="I28" i="3"/>
  <c r="L97" i="6" s="1"/>
  <c r="J9" i="2"/>
  <c r="G26" i="3"/>
  <c r="J95" i="6" s="1"/>
  <c r="K7" i="2"/>
  <c r="K34" i="2"/>
  <c r="J94" i="2"/>
  <c r="J86" i="2"/>
  <c r="J48" i="2"/>
  <c r="K48" i="2"/>
  <c r="J78" i="2"/>
  <c r="K19" i="2"/>
  <c r="K40" i="2"/>
  <c r="J40" i="2"/>
  <c r="J44" i="2"/>
  <c r="K44" i="2"/>
  <c r="J23" i="2"/>
  <c r="J36" i="2"/>
  <c r="K36" i="2"/>
  <c r="K46" i="2"/>
  <c r="J46" i="2"/>
  <c r="J32" i="2"/>
  <c r="K32" i="2"/>
  <c r="K38" i="2"/>
  <c r="J38" i="2"/>
  <c r="K15" i="2"/>
  <c r="K13" i="2"/>
  <c r="J13" i="2"/>
  <c r="J17" i="2"/>
  <c r="K17" i="2"/>
  <c r="I16" i="3"/>
  <c r="L107" i="6" s="1"/>
  <c r="J13" i="3"/>
  <c r="M104" i="6" s="1"/>
  <c r="I12" i="3"/>
  <c r="L103" i="6" s="1"/>
  <c r="J12" i="3"/>
  <c r="M103" i="6" s="1"/>
  <c r="J108" i="6"/>
  <c r="J17" i="3"/>
  <c r="M108" i="6" s="1"/>
  <c r="J14" i="3"/>
  <c r="M105" i="6" s="1"/>
  <c r="I14" i="3"/>
  <c r="L105" i="6" s="1"/>
  <c r="M102" i="6"/>
  <c r="L108" i="6"/>
  <c r="L98" i="6"/>
  <c r="L101" i="6"/>
  <c r="L102" i="6"/>
  <c r="J25" i="3"/>
  <c r="M94" i="6" s="1"/>
  <c r="J94" i="6"/>
  <c r="K25" i="2"/>
  <c r="J25" i="2"/>
  <c r="J52" i="2"/>
  <c r="K52" i="2"/>
  <c r="J62" i="2"/>
  <c r="K62" i="2"/>
  <c r="K60" i="2"/>
  <c r="J60" i="2"/>
  <c r="K70" i="2"/>
  <c r="J70" i="2"/>
  <c r="K74" i="2"/>
  <c r="J74" i="2"/>
  <c r="K134" i="2"/>
  <c r="J134" i="2"/>
  <c r="K144" i="2"/>
  <c r="J144" i="2"/>
  <c r="J136" i="2"/>
  <c r="K142" i="2"/>
  <c r="J142" i="2"/>
  <c r="K140" i="2"/>
  <c r="J140" i="2"/>
  <c r="K146" i="2"/>
  <c r="J146" i="2"/>
  <c r="K138" i="2"/>
  <c r="J138" i="2"/>
  <c r="K132" i="2"/>
  <c r="J132" i="2"/>
  <c r="J28" i="3" l="1"/>
  <c r="M97" i="6" s="1"/>
  <c r="J26" i="3"/>
  <c r="M95" i="6" s="1"/>
  <c r="J37" i="6" l="1"/>
  <c r="H89" i="2"/>
  <c r="J89" i="2" s="1"/>
  <c r="F125" i="2"/>
  <c r="F127" i="2" l="1"/>
  <c r="H90" i="2"/>
  <c r="M37" i="6"/>
  <c r="L37" i="6"/>
  <c r="K89" i="2"/>
  <c r="H125" i="2"/>
  <c r="Q125" i="2" l="1"/>
  <c r="E27" i="3"/>
  <c r="K125" i="2"/>
  <c r="J125" i="2"/>
  <c r="H126" i="2" s="1"/>
  <c r="J90" i="2"/>
  <c r="K90" i="2"/>
  <c r="G27" i="3" l="1"/>
  <c r="E30" i="3"/>
  <c r="G30" i="3" s="1"/>
  <c r="E29" i="3"/>
  <c r="H96" i="6"/>
  <c r="J126" i="2"/>
  <c r="K126" i="2"/>
  <c r="J30" i="3" l="1"/>
  <c r="I30" i="3"/>
  <c r="J27" i="3"/>
  <c r="M96" i="6" s="1"/>
  <c r="I27" i="3"/>
  <c r="L96" i="6" s="1"/>
  <c r="J96" i="6"/>
  <c r="I233" i="5"/>
</calcChain>
</file>

<file path=xl/comments1.xml><?xml version="1.0" encoding="utf-8"?>
<comments xmlns="http://schemas.openxmlformats.org/spreadsheetml/2006/main">
  <authors>
    <author>ZULETA ESPINOZA, GERALDINE</author>
    <author>PEREZ SALGADO, NICOLAS RODRIGO</author>
    <author>AGUILAR BARRIA, GABRIELA FERNANDA</author>
    <author>nperez</author>
    <author>ARCE VERGARA,MARCELA MARGARITA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N°1074-23 cuota de impreviso 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N°1224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926 cesión de 1300 ton en favor de Orizon S.A.
Res N° 494 aumento de 361,432 ton desde cuota de imprevistos.</t>
        </r>
      </text>
    </comment>
    <comment ref="Q15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477-23 Apertura cuota.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1073 cuota imprevisto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CIERRE 07-03-2023
APERTURA 08-05-2023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1714 activa cuota imprevisto</t>
        </r>
      </text>
    </comment>
    <comment ref="Q17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479-23 Cierre cuota.</t>
        </r>
      </text>
    </comment>
    <comment ref="B20" authorId="2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RES. EX. N° 317-2023 modifica RES EX. N° 2867-2022:
Agrega los valores a cada periodo.  
RES EX. N°1235 -2023 modifica Res es N°2867-2022
</t>
        </r>
      </text>
    </comment>
    <comment ref="F20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421-23 Cede -4594 ton hacia NOVAMAR.
Res 423-23 Cede -882 ton hacia ALIMAR.
Res 1491-23 Cede -438 ton hacia NOVAMAR.
</t>
        </r>
      </text>
    </comment>
    <comment ref="F21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546-23 Cede -94,184 ton hacia Emb VIII.
Res N°1649-23 Cesión art-ind en favor de NOVAMAR SpA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N°318-2023 cesión art-ind en favor de ORIZON S.A.</t>
        </r>
      </text>
    </comment>
    <comment ref="B38" authorId="2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RES. EX. N° 316-2023 modifica RES EX. N° 2865-2022:
Agrega los valores a cada periodo. 
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N°335-2023 cesión de 172,059 ton en favor de ORIZON S.A.
Res N°4-23 cesión de 13 ton en favor de ORIZON S.A.</t>
        </r>
      </text>
    </comment>
    <comment ref="F39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424-23 Cede -816,438 ton hacia ORIZON.
Res N°1650-23 cede 59 ton en favor de ORIZON S.A.</t>
        </r>
      </text>
    </comment>
    <comment ref="F40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422-23 Cede -3087 ton hacia LANDES.
Res 608-23 Rectifica Res 422-23 por 3807 ton.
Res N° 932-23 Cesión de 1050 ton en favor de SOCIEDAD PESQUERA LANDES S.A.
Res N°1593-23 cesion art-ind de 461 ton en favor de SOCIEDAD PESQUERA LANDES S.A.</t>
        </r>
      </text>
    </comment>
    <comment ref="F41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498-23 Cede -832,867 ton hacia ORIZON.
Res 1594-23 Cede 60 ton en favor de ORIZON </t>
        </r>
      </text>
    </comment>
    <comment ref="F42" authorId="4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N°397/2023 CEDE 1.306,043 A FAVOR DE  SOCIEDAD  PESQUERA LANDES S.A.
Res N°1152-23 cesión en favor de SOCIEDAD PESQUERA LANDES S.A.
Res N°1573-23 cesión Art-Ind de 192 ton en favor de SOCIEDAD PESQUERA LANDES S.A.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N°319-23 cesion art-ind en favor de ORIZON S.A.
Res N°1574-23 cesion art-ind de 91,485 ton en favor de ORIZON S.A.</t>
        </r>
      </text>
    </comment>
    <comment ref="F44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396-23 Cesion art-ind a favor de ORIZON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PEREZ SALGADO, NICOLAS RODRIGO</author>
    <author>nperez</author>
    <author>ARCE VERGARA,MARCELA MARGARITA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Certificado N°01, traspaso a la unidad de pesquería de Valapraíso a la Araucanía 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N°01, traspaso a la unidad de pesquería de Valapraíso a la Araucanía 
Certificado N°45 traspaso 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Certificado 57-23 Traspaso desde CAMANCHACA V-IX.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 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
Res N°1286-23 cesióndesde COMERCIAL Y CONSERVERA SAN LAZARO LIMITADA
Res N°1285-23 cesióndesde COMERCIAL Y CONSERVERA SAN LAZARO LIMITADA
Certificado N°25 traspaso
Certificado N°48 traspaso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N°10 traspaso a la unidad de pesqueria V-IX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N°10 traspaso a la unidad de pesqueria V-IX 
Certificado N°43 modifca certificado N°10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N°428 entre Orizon y Comercial y Conservera San Lázaro limitada 
Res N°429 entre Orizon y Comercial y Conservera San Lázaro limitada 
Res N°430 entre Orizon y Comercial y Conservera San Lázaro limitada 
Res N° 593 cesion artesanales de la región de Coquimbo
Res N°867 Cesión de 441,999 ton desde COMERCIAL Y CONSERVERA SAN LÁZARO LIMITADA 
Res N°868 Cesión de 441,999 ton desde COMERCIAL Y CONSERVERA SAN LÁZARO LIMITADA 
Res N°869 Cesión de 441,999 ton desde COMERCIAL Y CONSERVERA SAN LÁZARO LIMITADA 
Certificado N°7 traspaso 
Certificado N° 8 traspaso 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N°428 entre Orizon y Comercial y Conservera San Lázaro limitada 
Res N°429 entre Orizon y Comercial y Conservera San Lázaro limitada 
Res N°430 entre Orizon y Comercial y Conservera San Lázaro limitada 
Res N° 593 cesion artesanales de la región de Coquimbo
Res N°867 Cesión de 441,999 ton desde COMERCIAL Y CONSERVERA SAN LÁZARO LIMITADA 
Res N°868 Cesión de 441,999 ton desde COMERCIAL Y CONSERVERA SAN LÁZARO LIMITADA 
Res N°869 Cesión de 441,999 ton desde COMERCIAL Y CONSERVERA SAN LÁZARO LIMITADA 
Certificado N°7 traspaso 
Certificado N° 8 traspaso 
Certificado N°51 no se puede realizar saldo insuficiente 
Certificado N° 30 Traspaso (no se puede trasnferir el total )
Certificado N°68 traspaso (sin saldo)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N°428 entre Orizon y Comercial y Conservera San Lázaro limitada 
Res N°429 entre Orizon y Comercial y Conservera San Lázaro limitada 
Res N°430 entre Orizon y Comercial y Conservera San Lázaro limitada 
Res N°867 Cesión de 411,999 ton en favor de ORIZON S.A.
Res N°868 Cesión de 411,999 ton en favor de ORIZON S.A.
Res N°869 Cesión de 411,999 ton en favor de ORIZON S.A.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N°428 entre Orizon y Comercial y Conservera San Lázaro limitada 
Res N°429 entre Orizon y Comercial y Conservera San Lázaro limitada 
Res N°430 entre Orizon y Comercial y Conservera San Lázaro limitada 
Res N°867 Cesión de 411,999 ton en favor de ORIZON S.A.
Res N°868 Cesión de 411,999 ton en favor de ORIZON S.A.
Res N°869 Cesión de 411,999 ton en favor de ORIZON S.A.
Res N°1286-23 cesión en favor de FOODCORP CHILE S.A.
Res N°1285-23 cesión en favor de FOODCORP CHILE S.A.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Cerificado N°32 traspaso 
Certificado N°38 traspaso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N°916 cesión de 4491 ton en favor de artesanales de la región de Atacama 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N°916 cesión de 4491 ton en favor de artesanales de la región de Atacama 
Certificado N°40 traspaso 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N°17 traspaso 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N°17 traspaso
Certificado N°46 traspaso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 traspaso 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 traspaso
Certificado N°49 traspaso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14 comodato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14 comodato
Certificado N°34 traspaso </t>
        </r>
      </text>
    </comment>
    <comment ref="M49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N°223-23 Cesion de 204,932 ton en favor de artesanales del biobio.
Cerificado N°44 traspado 
Certificado N°60 deja sin efecto certificado N°44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593-23 Cede -1769 ton hacia Emb IV.
Res N° 434 de 248,736 ton en favor de COMERCIAL Y CONSERVERA SAN LAZARO LIMITADA
Res N° 435 de 248,736 ton en favor de COMERCIAL Y CONSERVERA SAN LAZARO LIMITADA
Res N° 436 de 248,736 ton en favor de COMERCIAL Y CONSERVERA SAN LAZARO LIMITADA
Res N° 870 de 248,736 ton  desde COMERCIAL Y CONSERVERA SAN LAZARO LIMITADA
Res N° 871 de 248,736 ton  desde COMERCIAL Y CONSERVERA SAN LAZARO LIMITADA
Res N° 872 de 248,736 ton  desde COMERCIAL Y CONSERVERA SAN LAZARO LIMITADA
Res N°1255 de 3000 ton en favor de artesanales de Coquimbo 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593-23 Cede -1769 ton hacia Emb IV.
Res N° 434 de 248,736 ton en favor de COMERCIAL Y CONSERVERA SAN LAZARO LIMITADA
Res N° 435 de 248,736 ton en favor de COMERCIAL Y CONSERVERA SAN LAZARO LIMITADA
Res N° 436 de 248,736 ton en favor de COMERCIAL Y CONSERVERA SAN LAZARO LIMITADA
Res N° 870 de 248,736 ton  desde COMERCIAL Y CONSERVERA SAN LAZARO LIMITADA
Res N° 871 de 248,736 ton  desde COMERCIAL Y CONSERVERA SAN LAZARO LIMITADA
Res N° 872 de 248,736 ton  desde COMERCIAL Y CONSERVERA SAN LAZARO LIMITADA
Res N°1255 de 3000 ton en favor de artesanales de Coquimbo/ Res N°37 modifica resolición 
Certificado N°53 traspaso
Res N° 276 de 253,320 ton  desde COMERCIAL Y CONSERVERA SAN LAZARO LIMITADA
Certificado N°62 traspaso
Certificado N°67 traspaso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N°838-2023 Cesión de 0,20728 ton desde THOR FISHERIES CHILE SpA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N°838-2023 Cesión de 0,20728 ton desde THOR FISHERIES CHILE SpA
Res N° 1271-2023 cesión IND-ART en favor de la embarcación CATALINA Q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434 de 248,736 ton desde ORIZON S.A.
Res N° 435 de 248,736 ton desde ORIZON S.A.
Res N° 436 de 248,736 ton desde ORIZON S.A.
Res N° 870 de 248,736 ton en favor de ORIZON S.A.
Res N° 871 de 248,736 ton en favor de ORIZON S.A.
Res N° 872 de 248,736 ton en favor de ORIZON S.A.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434 de 248,736 ton desde ORIZON S.A.
Res N° 435 de 248,736 ton desde ORIZON S.A.
Res N° 436 de 248,736 ton desde ORIZON S.A.
Res N° 870 de 248,736 ton en favor de ORIZON S.A.
Res N° 871 de 248,736 ton en favor de ORIZON S.A.
Res N° 872 de 248,736 ton en favor de ORIZON S.A.
Res N° 276 de 253,320 ton en favor de ORIZON S.A. 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N°1552 cesión de 0,2111 ton en favor de THOR FISHERIES CHILE SPA 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N°383-23 cesión de 0,20728 ton en favor de LOTA PROTEIN S.A.
Certificado N° 14 comodato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N°383-23 cesión de 0,20728 ton en favor de LOTA PROTEIN S.A.
Certificado N° 14 comodato
Res N°1552 cesión de 0,2111 ton desde LOTA PROTEIN S.A.</t>
        </r>
      </text>
    </comment>
    <comment ref="G67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423-23 Incremento de 882 ton desde AG Puerto de San Antonio 2510.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423-23 Incremento de 882 ton desde AG Puerto de San Antonio 2510.
Certificado N°32 traspaso 
Certificado N°33 traspaso
Certificado N°38 traspaso
Certificado N°39 traspaso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31 Traspaso 
Certificado N°40 traspaso
Certificado N°41 traspaso
Certificado N° 71 traspaso
Certificado N° 70 traspaso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N°01, traspaso a la unidad de pesquería desde Arica y Parinacota a Antofagasta  
Certificado N°13 traspaso
Certificado N°17 traspaso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N°01, traspaso a la unidad de pesquería desde Arica y Parinacota a Antofagasta  
Certificado N°13 traspaso
Certificado N°17 traspaso
Certificado N°45 traspaso 
Certificado N°46 traspaso 
Certificado N°47 traspaso
RES N°67-23 Cesión en favor de CAMANCHACA S.A.</t>
        </r>
      </text>
    </comment>
    <comment ref="M7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N°67-23 desde CAMANCHACA PESCA SUR S.A.
Certificado 57-23 Traspaso a CAMANCHACA XV-II.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 426-23 Cesión de 1396,19158 ton desde LANDES S.A. SOC.PESQ.</t>
        </r>
        <r>
          <rPr>
            <sz val="9"/>
            <color indexed="81"/>
            <rFont val="Tahoma"/>
            <family val="2"/>
          </rPr>
          <t xml:space="preserve">
Res N° 427-23 Cesión de 2000,9115 ton desde ORIZON S.A.
Res N° 866-23 Cesión de 2000,9115 ton en favor de  ORIZON S.A.</t>
        </r>
      </text>
    </comment>
    <comment ref="M7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426-23 Cesión de 1396,19158 ton desde LANDES S.A. SOC.PESQ.
Res N° 427-23 Cesión de 2037,762 ton desde ORIZON S.A.
Res N° 866-23 Cesión de 2037,762 ton en favor de  ORIZON S.A.
Res N°1284-23 en favor de FOODCORP CHILE S.A.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
Certificado N°3 traspaso
Certificado N°6 traspaso desde unidad de pesquería entre las regiones de Los Ríos y los Lagos </t>
        </r>
      </text>
    </comment>
    <comment ref="M7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
Certificado N°3 traspaso
Certificado N°6 traspaso desde unidad de pesquería entre las regiones de Los Ríos y los Lagos 
Res N°1284-23 desde COMERCIAL Y CONSERVERA SAN LAZARO LIMITADA 
Certificado N°25 traspaso
Certificado N°48 traspaso
Certificado N°49 traspaso
Certificado N°50 traspaso</t>
        </r>
      </text>
    </comment>
    <comment ref="G85" authorId="3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N°397/2023   INCREMENTA 1.306,043 DESDE  ASOGPESCA ANCUD A.G 
Res 422-23 Incremento de 3087 ton desde AGARMAR 156-10.
Res 608-23 Rectifica Res 422-23 por 3807 ton.
</t>
        </r>
        <r>
          <rPr>
            <strike/>
            <sz val="9"/>
            <color indexed="81"/>
            <rFont val="Tahoma"/>
            <family val="2"/>
          </rPr>
          <t xml:space="preserve">Res N° 426-23 Cesión de 1396,19158 ton en favor de COMERCIAL Y CONSERVERA SAN LAZARO LIMITADA </t>
        </r>
        <r>
          <rPr>
            <sz val="9"/>
            <color indexed="81"/>
            <rFont val="Tahoma"/>
            <family val="2"/>
          </rPr>
          <t xml:space="preserve">
Res N°932-23 Cesión de 1050 ton desde ASOCIACIÓN GREMIAL DE ARMADORES ARTESANALES DE LA DECIMA REGIÓN ARGAMAR
Res N°1152-23 cesión desde ASOCIACIÓN GREMIAL DE ARMADORES Y PESCADORES CERQUEROS ARTESANELES ANCUD-ASOGPESCA ANCUD 
Ceriticado n°10 traspaso 
certificado N°12 traspaso
certificado N°11 traspaso
Certificado N°21 comodato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N°397/2023   INCREMENTA 1.306,043 DESDE  ASOGPESCA ANCUD A.G 
Res 422-23 Incremento de 3087 ton desde AGARMAR 156-10.
Res 608-23 Rectifica Res 422-23 por 3807 ton.
Res N° 426-23 Cesión de 1396,19158 ton en favor de COMERCIAL Y CONSERVERA SAN LAZARO LIMITADA 
Res N°932-23 Cesión de 1050 ton desde ASOCIACIÓN GREMIAL DE ARMADORES ARTESANALES DE LA DECIMA REGIÓN ARGAMAR
Res N°1152-23 cesión desde ASOCIACIÓN GREMIAL DE ARMADORES Y PESCADORES CERQUEROS ARTESANELES ANCUD-ASOGPESCA ANCUD 
Ceriticado n°10 traspaso 
certificado N°12 traspaso
certificado N°11 traspaso
Certificado N°21 comodato
Certificado N°34 traspaso 
Certificado N°42 modifica certificado N°11
Certificado N°43 modifca certificado N°10
Res N°1573-23 Art-Ind de 192 ton desde ASOCIACIÓN GREMIAL DE ARMADORES Y PESCADORES CERQUERO ARTESANALES DE ANCUD-ASOGPESCA ANCUD 
Res N°1593-23 cesion art-inde de 461 ton desde ASOCIACIÓN GREMIAL DE ARMADORES ARTESANALES DE LA DECIMA REGIÓN, AGARMAR </t>
        </r>
      </text>
    </comment>
    <comment ref="G8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N°206 cesion art-ind de 4165,542 ton en favor de armadores de la región del Biobío
Res 421-23 cesion de 4594 ton desde AG Puerto de San Antonio 2510.
</t>
        </r>
        <r>
          <rPr>
            <strike/>
            <sz val="9"/>
            <color indexed="81"/>
            <rFont val="Tahoma"/>
            <family val="2"/>
          </rPr>
          <t>Res N°391 cesión de 1311,709 ton desde PROCESOS TECNOLOGICOS DEL BIO BIO SpA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N°206 cesion ind-art de 4165,542 ton en favor de armadores de la región del Biobío
Res 421-23 cesion de 4594 ton desde AG Puerto de San Antonio 2510.
Res N°391 cesión de 1311,709 ton desde PROCESOS TECNOLOGICOS DEL BIO BIO SpA
Res 1491-23 Cesión de 438 ton desde ARMADORES ARTESANALES DEL PUERTO DE SAN ANTONIO ASOCIACIÓN GREMIAL.
Res N°1649-23 cesión de 6,885 art-ind desde ASOCIACIÓN GREMIAL DE ARMADORES Y PESCADORES ARTESANALES DE PESQUERIA DEMERSALES Y MIGRATORIAS DE SAN ANTONIO AG AGRAPES AG
Res N°24-23 deja sin efecto inscripción de fideicomiso y otorga licencia transable de pesca clase A.
Res N°83-23 Deja sin efecto res N°2342-22 entre NOVAMAR SpA y CE INVERSIONES SpA (Saldo insuficiente, solo se puede realizar el traspaso de 1538,236 ton) 
RES N°87-23 NOVAMAR SpA NO TIENE SALDO 
RES N°88-23 NOVAMAR SpA NO TIENE SALDO 
Cerificado N°44 traspado 
Certificado N°60 deja sin efecto certificado N°44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N°83-23 Deja sin efecto res N°2342-22 entre NOVAMAR SpA y CE INVERSIONES SpA. (Saldo insuficiente, solo se puede realizar el traspaso de 1538,236 ton) 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N°169 cesión IND-ART en favor de artesanales del Biobío
Resolucion N°139-23 art-ind desde PECERCAL región del Biobío
Res N°318-2023 cesión art-ind desde SUDAMERICANA, región de Valparaíso
Res N°335-2023 Cesión art-ind desde ARMAR RAG 320-10
Res 396-23 cesión art-ind desde QUILLAIPE 10.01.0835 región de Los Lagos
Res 424-23 cesión art-ind desde ASOGFER RAG 310-10 región de Los Lagos
Res 498-23 cesión art-ind desde AG PESCA AUSTRAL RAG 326-10 región de Los Lagos.
Res N° 427-23 Cesión de 2000,9115 ton en favor de COMERCIAL Y CONSERVERA SAN LAZARO LIMITADA 
Res N° 866-23 Cesión de 2000,9115 ton desde COMERCIAL Y CONSERVERA SAN LAZARO LIMITADA
Res N° 926 -23 Cesión de 1300 ton  desde ASOCIACIÓN GREMIAL DE PESCADORES ARTESANALES Y BUZOS MARISCADORES DE COQUIMBO-IV REGIÓN 
Cerificado N°7 traspaso 
Certificado N° 8 Traspaso
Certificado N° 9 Traspaso</t>
        </r>
      </text>
    </comment>
    <comment ref="M9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N°169 cesión IND-ART en favor de artesanales del Biobío
Resolucion N°139-23 art-ind desde PECERCAL región del Biobío
Res N°318-2023 cesión art-ind desde SUDAMERICANA, región de Valparaíso
Res N°335-2023 Cesión art-ind desde ARMAR RAG 320-10
Res 396-23 cesión art-ind desde QUILLAIPE 10.01.0835 región de Los Lagos
Res 424-23 cesión art-ind desde ASOGFER RAG 310-10 región de Los Lagos
Res 498-23 cesión art-ind desde AG PESCA AUSTRAL RAG 326-10 región de Los Lagos.
Res N° 427-23 Cesión de 2037,762 ton en favor de COMERCIAL Y CONSERVERA SAN LAZARO LIMITADA 
Res N° 866-23 Cesión de 2037,762 ton desde COMERCIAL Y CONSERVERA SAN LAZARO LIMITADA
Res N° 926 -23 Cesión de 1300 ton  desde ASOCIACIÓN GREMIAL DE PESCADORES ARTESANALES Y BUZOS MARISCADORES DE COQUIMBO-IV REGIÓN 
Cerificado N°7 traspaso 
Certificado N° 8 Traspaso
Certificado N° 9 Traspaso
Certificado N° 29 Traspaso 
Certificado N° 30 Traspaso (no se puede trasnferir el total saldo insuficiente)
Res N°1572-23 cesión art-ind de 91,485 ton desde SINDICATO DE TRABAJADORES INDEPENDIENTE, PESCAODRES ARTESANALES, ARMADORES ARTESANALES Y RAMOS AFINES DE LA COMUNA DE CALBUCO "PECERCAL"
Res N°1594-23 cesión art-ind de 60 ton desde ASOCIACIÓN GREMIAL DE ARMADORES ARTESANALES PESCA AUSTRAL AG
Res N°1650-23 cesón art-ind de 59 ton desde ASOCIACIÓN CREMIAL DE ARMADORES ARTESANALES -ASOGFER AG
Certificado N° 52 traspaso
Certificado N°51 (no se puede realizar saldo insuficiente)
Certificado N°53 traspaso
Res N°4-23 cesión de 13 ton desde ASOCIACIÓN GREMIAL DE ARMADORES ARTESANALES DE CALBUCO ARMAR AG
Certificado N°62 traspaso
Certificado N°67 traspaso 
Certificado N° 69 Traspaso
Certificado N°68 traspaso (sin saldo)</t>
        </r>
      </text>
    </comment>
    <comment ref="M9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N°128-23 cesión en favor de SOCIEDAD PESQUERA NORDIOMAR SpA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 xml:space="preserve">Res N°391 cesión de 1311,709 ton en favor de NOVAMAR </t>
        </r>
      </text>
    </comment>
    <comment ref="M9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N°391 cesión de 1311,709 ton en favor de NOVAMAR 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N°837-23 cesión de 8,89294 ton desde THOR FISHERIES CHILE SpA</t>
        </r>
      </text>
    </comment>
    <comment ref="M10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N°837-23 cesión de 8,89294 ton desde THOR FISHERIES CHILE SpA modificado por Res N°1551
Res N°1550-23 cesión de 4,52836 ton en favor de  THOR FISHERIES CHILE SpA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N°837-23 cesión de 8,89294 ton en favor de LOTA PROTEIN S.A.
Certificado N°21 comodato</t>
        </r>
      </text>
    </comment>
    <comment ref="M10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N°837-23 cesión de 8,89294 ton en favor de LOTA PROTEIN S.A. Modificado por Res N°1551
Certificado N°21 comodato
Res N°1550-23 cesión de 4,52836 ton  desde LOTA PROTEIN S.A.
</t>
        </r>
      </text>
    </comment>
    <comment ref="M10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N°24-23 deja sin efecto inscripción de fideicomiso y otorga licencia transable de pesca clase A.
Res N°253 otorga un coeficiente de participación de 0,0051087 en favor de IPERSUR SpA</t>
        </r>
      </text>
    </comment>
    <comment ref="M10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N°128-23 cesión de 4,528 ton desde PACIFICBLU SpA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N°103-23 cesion en favor de la embarcación artesanal WQ ENERGY SpA
Res 700-23 Modf Res 103-23.</t>
        </r>
      </text>
    </comment>
    <comment ref="M13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N°33 traspaso 
Cerificado N°39 traspaso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N°917 Cesión de 509 ton en favor de artesanales de la región de Atacama</t>
        </r>
      </text>
    </comment>
    <comment ref="M13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N°917 Cesión de 509 ton en favor de artesanales de la región de Atacama
Certificado N° 31 Traspaso 
Certificado N°41 traspaso
Certificado N° 71 traspaso
Certificado N° 70 traspaso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N°13 traspaso</t>
        </r>
      </text>
    </comment>
    <comment ref="M13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N°13 traspaso
Certificado N°47 traspaso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N°06 traspaso a la unidad de pesquería entre las regiones de Valparaíso a la Araucania </t>
        </r>
      </text>
    </comment>
    <comment ref="M13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N°06 traspaso a la unidad de pesquería entre las regiones de Valparaíso a la Araucania 
Certificado N°50 traspaso</t>
        </r>
      </text>
    </comment>
    <comment ref="G14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N°12 traspaso 
certificado N°11 traspaso
Certificado N°18 Comodato </t>
        </r>
      </text>
    </comment>
    <comment ref="M14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N°12 traspaso 
certificado N°11 traspaso
Certificado N°18 Comodato 
Certificado N°42 modifica certificado N°11</t>
        </r>
      </text>
    </comment>
    <comment ref="M14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Cesión N°1553 de 378,36 ton en favor de NOVAMAR SpA
Cesión N°1554 de 378,36 ton en favor de NOVAMAR SpA
Cesión N°1555 de 378,36 ton en favor de NOVAMAR SpA</t>
        </r>
      </text>
    </comment>
    <comment ref="G14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N°207-23 cesion ind-art de 961,203 ton en favor de armadores de la región del Biobío
</t>
        </r>
        <r>
          <rPr>
            <strike/>
            <sz val="9"/>
            <color indexed="81"/>
            <rFont val="Tahoma"/>
            <family val="2"/>
          </rPr>
          <t>RES N°368-23 Cesión desde DELTA INVERSIONES SpA</t>
        </r>
      </text>
    </comment>
    <comment ref="M14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N°207-23 cesion ind-art de 961,203 ton en favor de armadores de la región del Biobío
RES N°368-23 Cesión desde DELTA INVERSIONES SpA
Res N°1553 cesión de 378,36 ton desde PROCESOS TECNOLOGICOS BIOBIO SPA
Res N°1554 cesión de 378,36 ton desde PROCESOS TECNOLOGICOS BIOBIO SPA
Res N°1555 cesión de 378,36 ton desde PROCESOS TECNOLOGICOS BIOBIO SPA
Res N°82-23 Deja sin efecto res N°2288-22 entre NOVAMAR SpA y INVERSIONES PESQUERAS SpA
Res N°86-23 deja sin efecto RES N°2345-22
Res N°91-23 deja sin efecto res N°2291-23 entre NOVAMAR SPA Y PESQUERA CENTRO SUR
Res 200-23 cesion ind-art de 1492,126 ton en favor de armadores de la región del Biobío.</t>
        </r>
      </text>
    </comment>
    <comment ref="G14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437 de 464,4 ton en favor de COMERCIAL Y CONSERVERA SAN LAZARO LIMITADA
Res N° 438 de 557,28 ton en favor de COMERCIAL Y CONSERVERA SAN LAZARO LIMITADA
Res N° 439 de 557,28 ton en favor de COMERCIAL Y CONSERVERA SAN LAZARO LIMITADA
Res N° 873 de 464,4 ton  desde COMERCIAL Y CONSERVERA SAN LAZARO LIMITADA
Res N° 875 de 557,28 ton  desde COMERCIAL Y CONSERVERA SAN LAZARO LIMITADA
Res N° 874 de 557,28 ton  desde COMERCIAL Y CONSERVERA SAN LAZARO LIMITADA
Certificado N° 9 Traspaso</t>
        </r>
      </text>
    </comment>
    <comment ref="M14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437 de 464,4 ton en favor de COMERCIAL Y CONSERVERA SAN LAZARO LIMITADA
Res N° 438 de 557,28 ton en favor de COMERCIAL Y CONSERVERA SAN LAZARO LIMITADA
Res N° 439 de 557,28 ton en favor de COMERCIAL Y CONSERVERA SAN LAZARO LIMITADA
Res N° 873 de 464,4 ton  desde COMERCIAL Y CONSERVERA SAN LAZARO LIMITADA
Res N° 875 de 557,28 ton  desde COMERCIAL Y CONSERVERA SAN LAZARO LIMITADA
Res N° 874 de 557,28 ton  desde COMERCIAL Y CONSERVERA SAN LAZARO LIMITADA
Certificado N° 9 Traspaso
Certificado N° 29 Traspaso 
Certificado N°52 traspaso
Res N°200-23 Cesion de 1492,126 ton en favor de artesanales del biobio (saldo insuficiente)
Certificado N° 69 Traspaso</t>
        </r>
      </text>
    </comment>
    <comment ref="G15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N°836-23 cesión de 4,3344 ton desde THOR FISHERIES CHILE S.A.</t>
        </r>
      </text>
    </comment>
    <comment ref="M15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N°82-23 Deja sin efecto res N°2288-22 entre NOVAMAR SpA y INVERSIONES PESQUERAS SpA.
Res N°221-23 Cesion de 273,611 ton en favor de artesanales del biobio.</t>
        </r>
      </text>
    </comment>
    <comment ref="G15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N°836-23 cesión de 4,3344 ton en favor de LOTA PROTEIN S.A.
Certificado N°18 comodato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M15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N°836-23 cesión de 4,3344 ton en favor de LOTA PROTEIN S.A.
Certificado N°18 comodato 
Res N°1549-23 cesión de 4,4142 ton desde LOTA PROTEIN </t>
        </r>
      </text>
    </comment>
    <comment ref="M16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N°1549-23 cesión de 4,4142 ton en favor de THOR FISHERIES CHILE SPA</t>
        </r>
      </text>
    </comment>
    <comment ref="M16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N°86-23 deja sin efecto RES N°2345-22.
Res N°220-23 Cesion de 276,297 ton en favor de artesanales del biobio.</t>
        </r>
      </text>
    </comment>
    <comment ref="G16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437 de 464,4 ton desde ORIZON S.A.
Res N° 438 de 557,28 ton desde ORIZON S.A.
Res N° 439 de 557,28 ton desde ORIZON S.A.
Res N° 873 de 464,4 ton en favor de ORIZON S.A.
Res N° 875 de 557,28 ton en favor de ORIZON S.A.
Res N° 874 de 557,28 ton en favor de ORIZON S.A.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437 de 464,4 ton desde ORIZON S.A.
Res N° 438 de 557,28 ton desde ORIZON S.A.
Res N° 439 de 557,28 ton desde ORIZON S.A.
Res N° 873 de 464,4 ton en favor de ORIZON S.A.
Res N° 875 de 557,28 ton en favor de ORIZON S.A.
Res N° 874 de 557,28 ton en favor de ORIZON S.A.</t>
        </r>
      </text>
    </comment>
  </commentList>
</comments>
</file>

<file path=xl/comments3.xml><?xml version="1.0" encoding="utf-8"?>
<comments xmlns="http://schemas.openxmlformats.org/spreadsheetml/2006/main">
  <authors>
    <author>ZULETA ESPINOZA, GERALDINE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Res N°1551</t>
        </r>
      </text>
    </comment>
  </commentList>
</comments>
</file>

<file path=xl/comments4.xml><?xml version="1.0" encoding="utf-8"?>
<comments xmlns="http://schemas.openxmlformats.org/spreadsheetml/2006/main">
  <authors>
    <author>ZULETA ESPINOZA, GERALDINE</author>
    <author>PEREZ SALGADO, NICOLAS RODRIGO</author>
  </authors>
  <commentList>
    <comment ref="F27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7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518-23 Modf Res 265-23.</t>
        </r>
      </text>
    </comment>
    <comment ref="F338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518-23 Modf Res 265-23.</t>
        </r>
      </text>
    </comment>
  </commentList>
</comments>
</file>

<file path=xl/comments5.xml><?xml version="1.0" encoding="utf-8"?>
<comments xmlns="http://schemas.openxmlformats.org/spreadsheetml/2006/main">
  <authors>
    <author>ZULETA ESPINOZA, GERALDINE</author>
    <author>PEREZ SALGADO, NICOLAS RODRIGO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modoficado por RES N°117-23
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N°0354-2023
</t>
        </r>
      </text>
    </comment>
    <comment ref="E16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37-23 modifica  de 300ton a 1637 ton</t>
        </r>
      </text>
    </comment>
    <comment ref="C192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257-23 Modf Res 1271-23.</t>
        </r>
      </text>
    </comment>
    <comment ref="D192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257-23 Modf Res 1271-23.</t>
        </r>
      </text>
    </comment>
    <comment ref="E193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700-23 Modf Res 103-23.</t>
        </r>
      </text>
    </comment>
    <comment ref="D208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359-23 Modf Res 200-23.</t>
        </r>
      </text>
    </comment>
    <comment ref="D209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359-23 Modf Res 200-23.</t>
        </r>
      </text>
    </comment>
    <comment ref="D210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359-23 Modf Res 200-23.</t>
        </r>
      </text>
    </comment>
  </commentList>
</comments>
</file>

<file path=xl/sharedStrings.xml><?xml version="1.0" encoding="utf-8"?>
<sst xmlns="http://schemas.openxmlformats.org/spreadsheetml/2006/main" count="11422" uniqueCount="727">
  <si>
    <t>II</t>
  </si>
  <si>
    <t>III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</si>
  <si>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</si>
  <si>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</si>
  <si>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</si>
  <si>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</si>
  <si>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CALETA EMBARCADERO DE QUINTERO. RSU 05.06.0125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</si>
  <si>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</si>
  <si>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</si>
  <si>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</si>
  <si>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</si>
  <si>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</si>
  <si>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</si>
  <si>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</si>
  <si>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XV-II</t>
  </si>
  <si>
    <t>III-X</t>
  </si>
  <si>
    <t>XV-X</t>
  </si>
  <si>
    <t>X</t>
  </si>
  <si>
    <t>Industrial</t>
  </si>
  <si>
    <t>V-IX</t>
  </si>
  <si>
    <t>Artesanal</t>
  </si>
  <si>
    <t>XIV-X</t>
  </si>
  <si>
    <t>VII</t>
  </si>
  <si>
    <t>VIII-XVI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</si>
  <si>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</si>
  <si>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</si>
  <si>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</si>
  <si>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</si>
  <si>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</si>
  <si>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</si>
  <si>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</si>
  <si>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</si>
  <si>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</si>
  <si>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</si>
  <si>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</si>
  <si>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</si>
  <si>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</si>
  <si>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</si>
  <si>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</si>
  <si>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</si>
  <si>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</si>
  <si>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ENERO</t>
  </si>
  <si>
    <t>DICIEMBRE</t>
  </si>
  <si>
    <t>MACROZONA</t>
  </si>
  <si>
    <t>REGION</t>
  </si>
  <si>
    <t xml:space="preserve">JUREL III-IV  </t>
  </si>
  <si>
    <t xml:space="preserve">III-IV  </t>
  </si>
  <si>
    <t>JUREL V-IX</t>
  </si>
  <si>
    <t>JUREL XIV-X</t>
  </si>
  <si>
    <t xml:space="preserve"> XV-I</t>
  </si>
  <si>
    <t xml:space="preserve">IV  </t>
  </si>
  <si>
    <t xml:space="preserve">V  </t>
  </si>
  <si>
    <t xml:space="preserve"> VI </t>
  </si>
  <si>
    <t>ARTESANAL VI</t>
  </si>
  <si>
    <t>ARTESANAL VII</t>
  </si>
  <si>
    <t>ARTESANAL IX</t>
  </si>
  <si>
    <t>ARTESANAL XIV</t>
  </si>
  <si>
    <t>BOLSON RESIDUAL</t>
  </si>
  <si>
    <t>TOTAL LTP</t>
  </si>
  <si>
    <t>TOTAL ASIGNATARIOS LTP</t>
  </si>
  <si>
    <t>TOTAL ASIGNATARIOS REGION</t>
  </si>
  <si>
    <t>-</t>
  </si>
  <si>
    <t>RPA</t>
  </si>
  <si>
    <t>TITULAR DE CUOTA</t>
  </si>
  <si>
    <t>RES. EX. N°</t>
  </si>
  <si>
    <t>FECHA RES. EX.</t>
  </si>
  <si>
    <t>STI MUELLE SUD AMERICANA. RSU 5010462</t>
  </si>
  <si>
    <t>AG AGRAPES A.G 4399</t>
  </si>
  <si>
    <t>STI PROVEEDORES MARITIMOS DE QUILLAIPE 10.01.0835</t>
  </si>
  <si>
    <t>% CONSUMIDO</t>
  </si>
  <si>
    <t>NAVE(S) AUTORIZADA(S)</t>
  </si>
  <si>
    <t>año</t>
  </si>
  <si>
    <t>mensaje</t>
  </si>
  <si>
    <t>TOTAL</t>
  </si>
  <si>
    <t>INFORMACIÓN PRELIMINAR</t>
  </si>
  <si>
    <t>STI PECERCAL RSU 10.01.0948</t>
  </si>
  <si>
    <t>captura</t>
  </si>
  <si>
    <t>CESIONES INDIVIDUALES</t>
  </si>
  <si>
    <t>ARTESANAL VIII-XVI</t>
  </si>
  <si>
    <t>CONTROL CUOTA  PESCA DE INVESTIGACIÓN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</si>
  <si>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</si>
  <si>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</si>
  <si>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</si>
  <si>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</si>
  <si>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</si>
  <si>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</si>
  <si>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</si>
  <si>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ARTESANAL</t>
  </si>
  <si>
    <t>INDUSTRIAL</t>
  </si>
  <si>
    <t>LINEA DE MANO</t>
  </si>
  <si>
    <t>IMPREVISTO</t>
  </si>
  <si>
    <t>INVESTIGACION</t>
  </si>
  <si>
    <t>CONSUMO HUMANO</t>
  </si>
  <si>
    <t>FUERA DE UNIDAD DE PESQUERIA</t>
  </si>
  <si>
    <t>ARTESANAL XV-I</t>
  </si>
  <si>
    <t>ARTESANAL III</t>
  </si>
  <si>
    <t>ARTESANAL IV</t>
  </si>
  <si>
    <t>ARTESANAL V</t>
  </si>
  <si>
    <t>ARTESANAL X</t>
  </si>
  <si>
    <t>INDUSTRIAL XV-II</t>
  </si>
  <si>
    <t>INDUSTRIAL V-IX</t>
  </si>
  <si>
    <t>INDUSTRIAL III-IV</t>
  </si>
  <si>
    <t>INDUSTRIAL XIV-X</t>
  </si>
  <si>
    <t>UNIDAD DE PESQUERIA</t>
  </si>
  <si>
    <t>JUREL XV-X</t>
  </si>
  <si>
    <t>ASIGNATARIO</t>
  </si>
  <si>
    <t>PERIODO</t>
  </si>
  <si>
    <t>FECHA CIERRE</t>
  </si>
  <si>
    <t xml:space="preserve">XV-I REGION ARICA Y PARINACOTA y TARAPACA </t>
  </si>
  <si>
    <t>II REGION DE ANTOFAGASTA</t>
  </si>
  <si>
    <t>III REGION DE ATACAMA</t>
  </si>
  <si>
    <t>IV REGION DE COQUIMBO</t>
  </si>
  <si>
    <t>V REGION DE VALPARAISO</t>
  </si>
  <si>
    <t xml:space="preserve">VI REGION DE O'HIGGINS </t>
  </si>
  <si>
    <t>VII REGION DEL MAULE</t>
  </si>
  <si>
    <t>VIII REGION DEL BIOBIO- XVI REGION DEL ÑUBLE</t>
  </si>
  <si>
    <t>IX REGION DE LA ARAUCANIA</t>
  </si>
  <si>
    <t>XIV REGION DE LOS RIOS</t>
  </si>
  <si>
    <t>X REGION DE LOS LAGOS</t>
  </si>
  <si>
    <t>MACROZONA XV-I</t>
  </si>
  <si>
    <t>II REGION</t>
  </si>
  <si>
    <t>FAUNA ACOMPAÑANTE</t>
  </si>
  <si>
    <t>III REGION</t>
  </si>
  <si>
    <t>VI REGION</t>
  </si>
  <si>
    <t>VII REGION</t>
  </si>
  <si>
    <t>VIII-XVI REGION</t>
  </si>
  <si>
    <t>IX REGION</t>
  </si>
  <si>
    <t>XIV REGION</t>
  </si>
  <si>
    <t>FAUNA ACOMPAÑANTE III-X</t>
  </si>
  <si>
    <t>CUOTA LINEA DE MANO</t>
  </si>
  <si>
    <t>TITULAR DE CUOTA LTP</t>
  </si>
  <si>
    <t>JUREL XV-II</t>
  </si>
  <si>
    <t>JUREL III-IV</t>
  </si>
  <si>
    <t>CONTROL CUOTA  CONSUMO HUMANO 2021</t>
  </si>
  <si>
    <t>RECURSO</t>
  </si>
  <si>
    <t>EMPRESA</t>
  </si>
  <si>
    <t>N° RESOLUCION</t>
  </si>
  <si>
    <t>ESPECIE</t>
  </si>
  <si>
    <t>% COSUMIDO</t>
  </si>
  <si>
    <t>FECHA DE CIERRE</t>
  </si>
  <si>
    <t>EMBARCACION</t>
  </si>
  <si>
    <t>CUOTA (TON)</t>
  </si>
  <si>
    <t>TOTAL CAPTURA (TON)</t>
  </si>
  <si>
    <t>CUOTA TRANSFERIDA (TON)</t>
  </si>
  <si>
    <t>JUREL XI-XII</t>
  </si>
  <si>
    <t>STI DE PESCADORES MONTEMAR RSU 05.04.0117</t>
  </si>
  <si>
    <t xml:space="preserve">CONTROL CUOTA  FUERA UNIDAD DE PESQUERÍA XI-XII </t>
  </si>
  <si>
    <t>FAUNA ACOMPAÑANTE XV-II</t>
  </si>
  <si>
    <t xml:space="preserve"> </t>
  </si>
  <si>
    <t>COEFICIENTE</t>
  </si>
  <si>
    <t>CESIONES INDIVIDUALES AÑO 2022</t>
  </si>
  <si>
    <t>ARTESANAL II</t>
  </si>
  <si>
    <t>ADUSTINAS INVERSIONES SPA.</t>
  </si>
  <si>
    <t>OPERACIONES SANCE SPA</t>
  </si>
  <si>
    <t>INVERSIONES SANTA VICTORIA SPA</t>
  </si>
  <si>
    <t>CE INVERSIONES SPA</t>
  </si>
  <si>
    <t>LM INVERSIONES SPA</t>
  </si>
  <si>
    <t>MV INVERSIONES SPA</t>
  </si>
  <si>
    <t>PESQUERA CENTRO SUR SPA</t>
  </si>
  <si>
    <t xml:space="preserve">CONTROL CUOTA JUREL FRACCIÓN ARTESANAL 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</si>
  <si>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CONTROL CUOTA GLOBAL JUREL AÑO 2023                                                                                                                                                                                </t>
  </si>
  <si>
    <t>CONTROL CUOTA CONSUMO HUMANO 2023</t>
  </si>
  <si>
    <t xml:space="preserve"> CONTROL CUOTAS JUREL OROP-PS  2023</t>
  </si>
  <si>
    <t>ENE-DIC</t>
  </si>
  <si>
    <t xml:space="preserve">DTO. EXENTO N° 69 : 63758 TON </t>
  </si>
  <si>
    <t>CAMANCHACA PESCA SUR S.A.</t>
  </si>
  <si>
    <t>CAMANCHACA S.A.</t>
  </si>
  <si>
    <t>CORPESCA S.A.</t>
  </si>
  <si>
    <t>ESPACIO PESQUERO SpA</t>
  </si>
  <si>
    <t>FOODCORP CHILE S.A.</t>
  </si>
  <si>
    <t>LANDES S.A. SOC. PESQ.</t>
  </si>
  <si>
    <t>ORIZON S.A.</t>
  </si>
  <si>
    <t>SINDICATO PESQUERO DEL NORTE SpA</t>
  </si>
  <si>
    <t xml:space="preserve">CONTROL CUOTA JUREL FRACCION INDUSTRIAL  2023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</si>
  <si>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ALIMENTOS MARINOS S.A.</t>
  </si>
  <si>
    <t>ARICA SEAFOOD PRODUCER S.A.</t>
  </si>
  <si>
    <t>BAHIA CALDERA S.A. PESQ.</t>
  </si>
  <si>
    <t>BLUMAR S.A.</t>
  </si>
  <si>
    <t>ISLADAMAS S.A. PESQ.</t>
  </si>
  <si>
    <t>LITORAL SPA PESQ.</t>
  </si>
  <si>
    <t>NOVAMAR SpA</t>
  </si>
  <si>
    <t>THOR FISHERIES CHILE SPA.</t>
  </si>
  <si>
    <t>ANTONIO CRUZ CORDOVA NAKOUZI E.I.R.L.</t>
  </si>
  <si>
    <t>COMERCIAL Y CONSERVERA SAN LAZARO LIMITADA</t>
  </si>
  <si>
    <t>ISLA QUIHUA S.A. PESQ.</t>
  </si>
  <si>
    <t>MJF LIMITADA PESQ.</t>
  </si>
  <si>
    <t>PACIFICBLU SpA</t>
  </si>
  <si>
    <t>SUR AUSTRAL S.A. PESQ.</t>
  </si>
  <si>
    <t>CADUCADA POR NO PAGO</t>
  </si>
  <si>
    <t>GENMAR LIMITADA SOC. PESQ.</t>
  </si>
  <si>
    <t>NO SÉ QUE ES</t>
  </si>
  <si>
    <t>MASTER SEGUNDO</t>
  </si>
  <si>
    <t>BIO BIO</t>
  </si>
  <si>
    <t>LA VICTORIA</t>
  </si>
  <si>
    <t>CHANGO</t>
  </si>
  <si>
    <t>AZARIEL</t>
  </si>
  <si>
    <t>DOÑA JOVA 2DA</t>
  </si>
  <si>
    <t>ANTARES V</t>
  </si>
  <si>
    <t>QUIMERA</t>
  </si>
  <si>
    <t>HURACAN I</t>
  </si>
  <si>
    <t>RAUL M</t>
  </si>
  <si>
    <t xml:space="preserve">ADRIANA </t>
  </si>
  <si>
    <t>BAYRON DAVID I</t>
  </si>
  <si>
    <t xml:space="preserve">CAMILA ANTONELLA 1 </t>
  </si>
  <si>
    <t>CAMILA ANTONELLA 2</t>
  </si>
  <si>
    <t>CATALINA M</t>
  </si>
  <si>
    <t>CHITA I</t>
  </si>
  <si>
    <t>CLAUDIO II</t>
  </si>
  <si>
    <t>CONSTANZA MI</t>
  </si>
  <si>
    <t>DOMENICA</t>
  </si>
  <si>
    <t xml:space="preserve">DON ENRI II </t>
  </si>
  <si>
    <t>DON GUILLERMO I</t>
  </si>
  <si>
    <t>DON LUIS ALBERTO II</t>
  </si>
  <si>
    <t>FLORINA I</t>
  </si>
  <si>
    <t>GAVIOTA I</t>
  </si>
  <si>
    <t xml:space="preserve">GIANLUCA </t>
  </si>
  <si>
    <t xml:space="preserve">JEAN CARLOS </t>
  </si>
  <si>
    <t>JERUSALEN 2</t>
  </si>
  <si>
    <t>JOHANA II</t>
  </si>
  <si>
    <t>JOSEFA I</t>
  </si>
  <si>
    <t>LAGO RANCO</t>
  </si>
  <si>
    <t xml:space="preserve">MAR DE BERING </t>
  </si>
  <si>
    <t>MAR SEGUNDO</t>
  </si>
  <si>
    <t>PAOLA I</t>
  </si>
  <si>
    <t xml:space="preserve">PAPI JOSE </t>
  </si>
  <si>
    <t>SARAY ESMERALDA</t>
  </si>
  <si>
    <t>SIXTO ABRAHAM I</t>
  </si>
  <si>
    <t>SUSANA II</t>
  </si>
  <si>
    <t>SRA MARIOLY</t>
  </si>
  <si>
    <t>VENTOSQUERO</t>
  </si>
  <si>
    <t>VERONICA ALEJANDRA</t>
  </si>
  <si>
    <t>VIVICITA I</t>
  </si>
  <si>
    <t xml:space="preserve">YEYA I </t>
  </si>
  <si>
    <t xml:space="preserve">EL MATIAS NICOLAS </t>
  </si>
  <si>
    <t>DELFIN 2000</t>
  </si>
  <si>
    <t>SANTA NORMA</t>
  </si>
  <si>
    <t>DOÑA BERNARDA</t>
  </si>
  <si>
    <t>GAROTA III</t>
  </si>
  <si>
    <t>DOÑA ADRIANA</t>
  </si>
  <si>
    <t>GAROTA</t>
  </si>
  <si>
    <t>GAROTA V</t>
  </si>
  <si>
    <t>GAROTA II</t>
  </si>
  <si>
    <t>GAROTA IV</t>
  </si>
  <si>
    <t>MARIA PABLA</t>
  </si>
  <si>
    <t>DON PERUCHO II</t>
  </si>
  <si>
    <t>DOÑA OLGA I</t>
  </si>
  <si>
    <t>DON VICTORINO</t>
  </si>
  <si>
    <t>MARIA SOLEDAD II</t>
  </si>
  <si>
    <t>III-IV</t>
  </si>
  <si>
    <t>Detalle Negocios</t>
  </si>
  <si>
    <t>N° doc</t>
  </si>
  <si>
    <t>Fecha</t>
  </si>
  <si>
    <t>DE -</t>
  </si>
  <si>
    <t>A+</t>
  </si>
  <si>
    <t>Coeficiente</t>
  </si>
  <si>
    <t>Total</t>
  </si>
  <si>
    <t>XIV-II</t>
  </si>
  <si>
    <t>ORIZON</t>
  </si>
  <si>
    <t>COMERCIAL  Y CONSERVERA SAN LAZARO LIMITADA</t>
  </si>
  <si>
    <t xml:space="preserve">COMERCIAL Y CONSERVERA SAN LÁZARO LIMITADA </t>
  </si>
  <si>
    <t xml:space="preserve">GAROTA </t>
  </si>
  <si>
    <t>PROCESOS TECNOLÓGICOS DEL BIO BIO SpA</t>
  </si>
  <si>
    <t>SOCIEDAD PESQUERA LANDES S.A.</t>
  </si>
  <si>
    <t>THOR FISHERIES CHILR SpA</t>
  </si>
  <si>
    <t>LOTA PROTEIN S.A.</t>
  </si>
  <si>
    <t>Distribuidora de productos del mar INCOMAR limitada</t>
  </si>
  <si>
    <t>Operaciones Costeras SpA</t>
  </si>
  <si>
    <t>DANIELA ANDREA I</t>
  </si>
  <si>
    <t>DON ATILIO</t>
  </si>
  <si>
    <t>DON BENITO II</t>
  </si>
  <si>
    <t>DON BASILIO</t>
  </si>
  <si>
    <t>MARGARITA DEL MAR</t>
  </si>
  <si>
    <t>LONQUIMAY 2</t>
  </si>
  <si>
    <t>EL CID</t>
  </si>
  <si>
    <t>SEA QUEST</t>
  </si>
  <si>
    <t>XOLOT</t>
  </si>
  <si>
    <t>MAIMAU I</t>
  </si>
  <si>
    <t>KALI</t>
  </si>
  <si>
    <t>TOM JERRY</t>
  </si>
  <si>
    <t>DON PANCRACIO</t>
  </si>
  <si>
    <t>MAR PRIMERO</t>
  </si>
  <si>
    <t>CANDELARIA II</t>
  </si>
  <si>
    <t>CHUBASCO I</t>
  </si>
  <si>
    <t>DON MARCIAL</t>
  </si>
  <si>
    <t>ESTRELLA III</t>
  </si>
  <si>
    <t>NATALY</t>
  </si>
  <si>
    <t>GUILLERMO I</t>
  </si>
  <si>
    <t>FORTUNA IV</t>
  </si>
  <si>
    <t>RAQUEL I</t>
  </si>
  <si>
    <t>FORTUNA I</t>
  </si>
  <si>
    <t>SION</t>
  </si>
  <si>
    <t>YULIANA ANTONELLA</t>
  </si>
  <si>
    <t>SOFIA MAGDALENA</t>
  </si>
  <si>
    <t>FORTUNA V</t>
  </si>
  <si>
    <t>VIRGO</t>
  </si>
  <si>
    <t xml:space="preserve">LOTE </t>
  </si>
  <si>
    <t xml:space="preserve">Alimentos Alsan Limitada </t>
  </si>
  <si>
    <t xml:space="preserve">PORCENTAJE </t>
  </si>
  <si>
    <t xml:space="preserve">Total </t>
  </si>
  <si>
    <t xml:space="preserve">TOTALES  </t>
  </si>
  <si>
    <t>RESUMEN CONSUMO HUMANO</t>
  </si>
  <si>
    <t>ORGANIZACIÓN</t>
  </si>
  <si>
    <t>05-01-2023</t>
  </si>
  <si>
    <t>DON JOSE MIGUEL</t>
  </si>
  <si>
    <t>INVERSIONES DELTA SpA</t>
  </si>
  <si>
    <t>ATENEA II</t>
  </si>
  <si>
    <t>FALCON</t>
  </si>
  <si>
    <t>GREEN PEACE</t>
  </si>
  <si>
    <t>LORENA I</t>
  </si>
  <si>
    <t>ATLANTICO III</t>
  </si>
  <si>
    <t>STA VERONICA II</t>
  </si>
  <si>
    <t>JEPE</t>
  </si>
  <si>
    <t xml:space="preserve">JENNIFER I </t>
  </si>
  <si>
    <t>DON ALFONSO</t>
  </si>
  <si>
    <t>DON EDMUNDO</t>
  </si>
  <si>
    <t>COBRA</t>
  </si>
  <si>
    <t>RAPANUI</t>
  </si>
  <si>
    <t>YELCHO</t>
  </si>
  <si>
    <t>GENMAR LTDA SOC PESQ</t>
  </si>
  <si>
    <t>INOSTROZA CONCHA PELANTARO</t>
  </si>
  <si>
    <t>PROCESOS TECNOLOGICOS  BIOBIO SPA</t>
  </si>
  <si>
    <t xml:space="preserve">LOTA PROTEIN </t>
  </si>
  <si>
    <t>THOR FISHERIES CHILE SpA</t>
  </si>
  <si>
    <t>DON BORIS</t>
  </si>
  <si>
    <t>DON TITO</t>
  </si>
  <si>
    <t>SANTA MARIS II</t>
  </si>
  <si>
    <t>CORAL I</t>
  </si>
  <si>
    <t>CATALINA Q</t>
  </si>
  <si>
    <t>FOODCORP</t>
  </si>
  <si>
    <t xml:space="preserve">CORAL I </t>
  </si>
  <si>
    <t>5 ENE- 31 DIC</t>
  </si>
  <si>
    <t>5 ENE- 31DIC</t>
  </si>
  <si>
    <r>
      <t>5 ENE- 31</t>
    </r>
    <r>
      <rPr>
        <b/>
        <sz val="9"/>
        <color theme="1"/>
        <rFont val="Calibri"/>
        <family val="2"/>
        <scheme val="minor"/>
      </rPr>
      <t xml:space="preserve"> DIC</t>
    </r>
  </si>
  <si>
    <t>BUCANERO I</t>
  </si>
  <si>
    <t>CORSARIO I</t>
  </si>
  <si>
    <t>MARIA JOSÉ</t>
  </si>
  <si>
    <t>PEHUENCO</t>
  </si>
  <si>
    <t>PELÍCANO</t>
  </si>
  <si>
    <t xml:space="preserve">COBRA </t>
  </si>
  <si>
    <t xml:space="preserve">YELCO </t>
  </si>
  <si>
    <t>NOVAMAR SpA.</t>
  </si>
  <si>
    <t>ADUSTINAS INVERSIONES SpA</t>
  </si>
  <si>
    <t>ADUATINAS INVERSIONES SpA</t>
  </si>
  <si>
    <t>=</t>
  </si>
  <si>
    <t>Del Sur S.A.</t>
  </si>
  <si>
    <t>INVERSIONES PESQUERAS SpA</t>
  </si>
  <si>
    <t>CE INVERCIONES SpA</t>
  </si>
  <si>
    <t>INVERSIONES PROGRESO SpA</t>
  </si>
  <si>
    <t>MV INVERSIONES SpA</t>
  </si>
  <si>
    <t>ME INVERSIONES SpA</t>
  </si>
  <si>
    <t>CAMANCHACA PESCA SUR S.A. Y CAMANCHACA S.A.</t>
  </si>
  <si>
    <t xml:space="preserve">CORSARIO I </t>
  </si>
  <si>
    <t xml:space="preserve">MARIA JOSE </t>
  </si>
  <si>
    <t>PELICANO</t>
  </si>
  <si>
    <t>ALBINER</t>
  </si>
  <si>
    <t>CLAUDIA ALEJANDRA</t>
  </si>
  <si>
    <t xml:space="preserve">COLLEN </t>
  </si>
  <si>
    <t>ATACAMA IV</t>
  </si>
  <si>
    <t xml:space="preserve">COSTA GRANDE 1 </t>
  </si>
  <si>
    <t xml:space="preserve">LICANTEN </t>
  </si>
  <si>
    <t>WQ ENERGY SpA</t>
  </si>
  <si>
    <t>VICTOR GUILLERMO</t>
  </si>
  <si>
    <t>SOCIEDAD PESQUERA NORDIOMAR SpA</t>
  </si>
  <si>
    <t>SOCIEDAD PESQUERA NORDIOMAR</t>
  </si>
  <si>
    <t>DON OMAR</t>
  </si>
  <si>
    <t xml:space="preserve">SIXTO ABRAHAM </t>
  </si>
  <si>
    <t>LEALTAD I</t>
  </si>
  <si>
    <t>RPA/RPI</t>
  </si>
  <si>
    <t>MAIMAU</t>
  </si>
  <si>
    <t>FORTUNA VI</t>
  </si>
  <si>
    <t>REYMAR I</t>
  </si>
  <si>
    <t>YELCHO I</t>
  </si>
  <si>
    <t>PESQUERA CENTRO SUR SpA</t>
  </si>
  <si>
    <t>SANTIAGO G</t>
  </si>
  <si>
    <t>DON GUSTAVO</t>
  </si>
  <si>
    <t>JENNIFER I</t>
  </si>
  <si>
    <t>JEPE I</t>
  </si>
  <si>
    <t>DON MILO</t>
  </si>
  <si>
    <t>EL BELLACO</t>
  </si>
  <si>
    <t>EL BELLACO I</t>
  </si>
  <si>
    <t>EL RENO</t>
  </si>
  <si>
    <t>KALEJO</t>
  </si>
  <si>
    <t>KIWI</t>
  </si>
  <si>
    <t>LOS ARIAS</t>
  </si>
  <si>
    <t>MICHELLE</t>
  </si>
  <si>
    <t>PAKE TE PIKAY</t>
  </si>
  <si>
    <t>VENUS</t>
  </si>
  <si>
    <t>SEBASTIAN II</t>
  </si>
  <si>
    <t>VENTISQUERO</t>
  </si>
  <si>
    <t>LIDER</t>
  </si>
  <si>
    <t>VESTERVEG</t>
  </si>
  <si>
    <t>LONCO</t>
  </si>
  <si>
    <t>DON JULIO</t>
  </si>
  <si>
    <t>SAN JOSE</t>
  </si>
  <si>
    <t>ROSITA II</t>
  </si>
  <si>
    <t xml:space="preserve">MONSERRAT I </t>
  </si>
  <si>
    <t>MARISOL I</t>
  </si>
  <si>
    <t>ARIEL II</t>
  </si>
  <si>
    <t>DON MATEO</t>
  </si>
  <si>
    <t>DON MAURICIO I</t>
  </si>
  <si>
    <t>DOÑA JULIA</t>
  </si>
  <si>
    <t>CENTURION 2000</t>
  </si>
  <si>
    <t>EL MAR GRANDE II</t>
  </si>
  <si>
    <t>TIO FIDEL</t>
  </si>
  <si>
    <t>EL LOCO PEPE</t>
  </si>
  <si>
    <t>JACOB-ISRAEL</t>
  </si>
  <si>
    <t>DEMETRIO II</t>
  </si>
  <si>
    <t>DON JORGE LUIS M</t>
  </si>
  <si>
    <t>BOUNTY I</t>
  </si>
  <si>
    <t xml:space="preserve">DON RAFAEL </t>
  </si>
  <si>
    <t>JUAN PEDRO R</t>
  </si>
  <si>
    <t>MAC GIVER</t>
  </si>
  <si>
    <t>AIDA ROSA</t>
  </si>
  <si>
    <t>XIMENA I</t>
  </si>
  <si>
    <t>ALONSITO M</t>
  </si>
  <si>
    <t xml:space="preserve">ANA MARÍA </t>
  </si>
  <si>
    <t>CANAAN</t>
  </si>
  <si>
    <t>CONSTANZA M I</t>
  </si>
  <si>
    <t>CRISTIAN ANTONIO</t>
  </si>
  <si>
    <t>DON AGUSTIN</t>
  </si>
  <si>
    <t>DON ARMANDO II</t>
  </si>
  <si>
    <t>DON COQUERA</t>
  </si>
  <si>
    <t>DON JUAN C</t>
  </si>
  <si>
    <t>DON LUIS D</t>
  </si>
  <si>
    <t>DON SERGIO I</t>
  </si>
  <si>
    <t>DOÑA FLOR</t>
  </si>
  <si>
    <t>RENATA</t>
  </si>
  <si>
    <t>DON BETO V</t>
  </si>
  <si>
    <t>EL TITAN I</t>
  </si>
  <si>
    <t>EL TITAN II</t>
  </si>
  <si>
    <t>ERNESTO II</t>
  </si>
  <si>
    <t>FRANCISCO JAVIER</t>
  </si>
  <si>
    <t>GALILEA I</t>
  </si>
  <si>
    <t>JERUSALEN I</t>
  </si>
  <si>
    <t>JOSE ENRIQUE</t>
  </si>
  <si>
    <t>JOSE SEBASTIAN</t>
  </si>
  <si>
    <t>JUAN ANSELMO</t>
  </si>
  <si>
    <t>JUAN ANTONIO M</t>
  </si>
  <si>
    <t>JUAN FELIPE I</t>
  </si>
  <si>
    <t>MARIELA III</t>
  </si>
  <si>
    <t>NELY NICOLE II</t>
  </si>
  <si>
    <t>NICOLE ARACELY</t>
  </si>
  <si>
    <t>NORTINA</t>
  </si>
  <si>
    <t>PAPI JOSE</t>
  </si>
  <si>
    <t>ABRAHAM ANTONIO</t>
  </si>
  <si>
    <t>PATRICIA VANESSA</t>
  </si>
  <si>
    <t>ABRAHAM ANTONIO I</t>
  </si>
  <si>
    <t>REINA DEL MAR II</t>
  </si>
  <si>
    <t>RODRIGO ANTONIO</t>
  </si>
  <si>
    <t>RUBY FRANCISCA</t>
  </si>
  <si>
    <t>SEÑORA NANCY</t>
  </si>
  <si>
    <t>SIXTO ABRAHAM</t>
  </si>
  <si>
    <t>SRA. DOMI</t>
  </si>
  <si>
    <t>MAGDALENA II</t>
  </si>
  <si>
    <t>CAPELLO</t>
  </si>
  <si>
    <t>MARIA BELEN</t>
  </si>
  <si>
    <t>ANGELA VALENTINA</t>
  </si>
  <si>
    <t>DON ROBERT</t>
  </si>
  <si>
    <t>YOLIH</t>
  </si>
  <si>
    <t>ELOISA II</t>
  </si>
  <si>
    <t xml:space="preserve">MARIA BRISTELA </t>
  </si>
  <si>
    <t xml:space="preserve">HALCON I </t>
  </si>
  <si>
    <t>ADRIANA V</t>
  </si>
  <si>
    <t>CARLA AGUSTIN</t>
  </si>
  <si>
    <t>DON JOAQUIN II</t>
  </si>
  <si>
    <t>DON JORGE MP</t>
  </si>
  <si>
    <t>DON NENE</t>
  </si>
  <si>
    <t>EMELINDA</t>
  </si>
  <si>
    <t>JOSEVA</t>
  </si>
  <si>
    <t>JOSUE SEGUNDO</t>
  </si>
  <si>
    <t>MARIA ISABEL</t>
  </si>
  <si>
    <t>MARIA TRINIDAD</t>
  </si>
  <si>
    <t>MATEO EMILIANO</t>
  </si>
  <si>
    <t>MATIAS NICOLAS</t>
  </si>
  <si>
    <t>SARAY ESMERALDA-M</t>
  </si>
  <si>
    <t>SOFIA-A</t>
  </si>
  <si>
    <t>TIO CHITO</t>
  </si>
  <si>
    <t>YENNY </t>
  </si>
  <si>
    <t>DON SIXTO</t>
  </si>
  <si>
    <t>REBEQUITA 1°</t>
  </si>
  <si>
    <t>EDEN I</t>
  </si>
  <si>
    <t>DON ADRIAN</t>
  </si>
  <si>
    <t>EL PISTOLERO II</t>
  </si>
  <si>
    <t>RIO MAR V</t>
  </si>
  <si>
    <t>EL ACORAZADO</t>
  </si>
  <si>
    <t>ABRAHAN</t>
  </si>
  <si>
    <t>SIMON IGNACIO</t>
  </si>
  <si>
    <t>MARAZUL</t>
  </si>
  <si>
    <t>SANTA ANITA</t>
  </si>
  <si>
    <t>MICKY</t>
  </si>
  <si>
    <t>PUMA</t>
  </si>
  <si>
    <t>FLORITA I</t>
  </si>
  <si>
    <t>CARLOS MALO</t>
  </si>
  <si>
    <t>EL GAVILAN II</t>
  </si>
  <si>
    <t>INSIGNIA I</t>
  </si>
  <si>
    <t>MAREA ROJA</t>
  </si>
  <si>
    <t>YOHAN ALFONSO II</t>
  </si>
  <si>
    <t>EDEN III</t>
  </si>
  <si>
    <t>DON MATEO A</t>
  </si>
  <si>
    <t>FENIX I</t>
  </si>
  <si>
    <t>MAR ROJO II</t>
  </si>
  <si>
    <t xml:space="preserve">EL POPULAR </t>
  </si>
  <si>
    <t>FCO.ALEJANDRO I</t>
  </si>
  <si>
    <t>NEBRASKA</t>
  </si>
  <si>
    <t>LOS MANZANITAS</t>
  </si>
  <si>
    <t>KIMY II</t>
  </si>
  <si>
    <t>DOÑA MARGARITA C</t>
  </si>
  <si>
    <t>MARVENTO</t>
  </si>
  <si>
    <t>CECILIA III</t>
  </si>
  <si>
    <t>REY DAVID I</t>
  </si>
  <si>
    <t>UZIEL II</t>
  </si>
  <si>
    <t>MARBELLA II</t>
  </si>
  <si>
    <t>MATEO A</t>
  </si>
  <si>
    <t xml:space="preserve">SORAYA I </t>
  </si>
  <si>
    <t>ANITA BELEN</t>
  </si>
  <si>
    <t>VICTORIA R</t>
  </si>
  <si>
    <t>ESPERANZA II</t>
  </si>
  <si>
    <t>DON JACOB</t>
  </si>
  <si>
    <t>RIO NILO</t>
  </si>
  <si>
    <t>DON ORLANDO</t>
  </si>
  <si>
    <t>SANDRITA I</t>
  </si>
  <si>
    <t>YEYA I</t>
  </si>
  <si>
    <t>AARON</t>
  </si>
  <si>
    <t>MARCO POLO </t>
  </si>
  <si>
    <t>SOCOROMA V</t>
  </si>
  <si>
    <t>SOCOROMA III</t>
  </si>
  <si>
    <t>JOSE MANUEL I</t>
  </si>
  <si>
    <t>DON BOSCO</t>
  </si>
  <si>
    <t>DON PEDRITO</t>
  </si>
  <si>
    <t>JONNATHAN II</t>
  </si>
  <si>
    <t>GETSEMANI II</t>
  </si>
  <si>
    <t>DON DANIEL I</t>
  </si>
  <si>
    <t>DON BRAYAN II</t>
  </si>
  <si>
    <t>J.CARLITOS</t>
  </si>
  <si>
    <t>DON ELIAS</t>
  </si>
  <si>
    <t>MAIRITA A</t>
  </si>
  <si>
    <t>LAUCA</t>
  </si>
  <si>
    <t>MAR DE GALILEA</t>
  </si>
  <si>
    <t>EL BUCANERO I</t>
  </si>
  <si>
    <t>PEHUENCHE</t>
  </si>
  <si>
    <t>YAGAN</t>
  </si>
  <si>
    <t>TAMARUGAL</t>
  </si>
  <si>
    <t>VALENTIN</t>
  </si>
  <si>
    <t>YOLANDA S</t>
  </si>
  <si>
    <t>DON MIGUEL II</t>
  </si>
  <si>
    <t>RODRIGO I</t>
  </si>
  <si>
    <t>AGUSTINA F</t>
  </si>
  <si>
    <t>NEHEMIAS</t>
  </si>
  <si>
    <t>RUTH M</t>
  </si>
  <si>
    <t>PATRICIA ELENA</t>
  </si>
  <si>
    <t>RUELI</t>
  </si>
  <si>
    <t>EL LINCO I</t>
  </si>
  <si>
    <t>TURIMAR II</t>
  </si>
  <si>
    <t>TURIMAR I</t>
  </si>
  <si>
    <t>REY MATIAS</t>
  </si>
  <si>
    <t>LORENZO</t>
  </si>
  <si>
    <t>BARLOVENTO</t>
  </si>
  <si>
    <t>SADAN</t>
  </si>
  <si>
    <t>DON ARMANDO</t>
  </si>
  <si>
    <t>DONCELLA II</t>
  </si>
  <si>
    <t>MACEDONIA I</t>
  </si>
  <si>
    <t>PEDRO JOSÉ</t>
  </si>
  <si>
    <t>DON MIGUEL</t>
  </si>
  <si>
    <t>DON ALONSO</t>
  </si>
  <si>
    <t>PITUCO</t>
  </si>
  <si>
    <t>ESTURION</t>
  </si>
  <si>
    <t>DOÑA CANDELARIA</t>
  </si>
  <si>
    <t>DON POLACO</t>
  </si>
  <si>
    <t>DIOSA DEL MAR</t>
  </si>
  <si>
    <t>MAR DE LIGURIA</t>
  </si>
  <si>
    <t>SOFIA M</t>
  </si>
  <si>
    <t>CARMEN LORETO</t>
  </si>
  <si>
    <t>REY DE REYES</t>
  </si>
  <si>
    <t>DON RUBEN</t>
  </si>
  <si>
    <t>PAPI ALFREDO</t>
  </si>
  <si>
    <t>DON ELENO</t>
  </si>
  <si>
    <t>MAR DE BERING</t>
  </si>
  <si>
    <t>SRA.MARIOLY</t>
  </si>
  <si>
    <t>SALOMON I</t>
  </si>
  <si>
    <t>DON AMARO</t>
  </si>
  <si>
    <t>BRENDA STEFANY</t>
  </si>
  <si>
    <t>NICOLAS AGUSTIN</t>
  </si>
  <si>
    <t>RODRIGO ANTONIO I</t>
  </si>
  <si>
    <t>JENIFER S</t>
  </si>
  <si>
    <t xml:space="preserve">JORGE ANDRES </t>
  </si>
  <si>
    <t>DON BETO IV</t>
  </si>
  <si>
    <t xml:space="preserve">JOSEFA I </t>
  </si>
  <si>
    <t>MARIOLY ESPERANZA</t>
  </si>
  <si>
    <t>LA DONCELLA I</t>
  </si>
  <si>
    <t>CAMILA ANTONELLA 1</t>
  </si>
  <si>
    <t>ALONSO I</t>
  </si>
  <si>
    <t>SOTILEZA</t>
  </si>
  <si>
    <t>EMILIO LUIS I</t>
  </si>
  <si>
    <t>EL LAUTARO</t>
  </si>
  <si>
    <t>PATRICIA III</t>
  </si>
  <si>
    <t>DON EMILIO IV</t>
  </si>
  <si>
    <t>SOFIA AGUSTINA</t>
  </si>
  <si>
    <t>GIMAR I</t>
  </si>
  <si>
    <t>TOCONAO</t>
  </si>
  <si>
    <t>DON MANUEL R</t>
  </si>
  <si>
    <t>FELIPE R</t>
  </si>
  <si>
    <t xml:space="preserve">EL ABUELO </t>
  </si>
  <si>
    <t>JUANITA I</t>
  </si>
  <si>
    <t>AMPARITO I</t>
  </si>
  <si>
    <t>CARLOS EMILIO</t>
  </si>
  <si>
    <t>AYLEN</t>
  </si>
  <si>
    <t>DARIO ABRAHAM I</t>
  </si>
  <si>
    <t>ESPERANZA EN DIOS</t>
  </si>
  <si>
    <t>SHIMANE</t>
  </si>
  <si>
    <t>CRISTINA</t>
  </si>
  <si>
    <t>MATIAS III</t>
  </si>
  <si>
    <t>CAMILA IGNACIA</t>
  </si>
  <si>
    <t>DON PASCUAL</t>
  </si>
  <si>
    <t>LUCAS I</t>
  </si>
  <si>
    <t>JOEL I</t>
  </si>
  <si>
    <t>LOS VILOS II</t>
  </si>
  <si>
    <t>PAULINA</t>
  </si>
  <si>
    <t>EL BELA</t>
  </si>
  <si>
    <t>EBEN EZER III</t>
  </si>
  <si>
    <t>BALLENITA I</t>
  </si>
  <si>
    <t>AGUSTIN PRIMERO</t>
  </si>
  <si>
    <t>ARAM I</t>
  </si>
  <si>
    <t>BELLA MARINA</t>
  </si>
  <si>
    <t>L MAXIMILIANO I</t>
  </si>
  <si>
    <t>MARCELITO I</t>
  </si>
  <si>
    <t>BENDICION II</t>
  </si>
  <si>
    <t>BENDICIÓN D</t>
  </si>
  <si>
    <t>LERITO</t>
  </si>
  <si>
    <t>REBUSCA II</t>
  </si>
  <si>
    <t>RAYO II</t>
  </si>
  <si>
    <t>VICTOR RENE</t>
  </si>
  <si>
    <t>DON ISAIAS</t>
  </si>
  <si>
    <t>MAR DE ALASKA</t>
  </si>
  <si>
    <t xml:space="preserve">BENJAMIN M </t>
  </si>
  <si>
    <t>MISIONERA III</t>
  </si>
  <si>
    <t>GLACIAR I</t>
  </si>
  <si>
    <t>EVANGELISTA</t>
  </si>
  <si>
    <t>ENZO NICOLAS I</t>
  </si>
  <si>
    <t>ADRIANA</t>
  </si>
  <si>
    <t>KARLITA ALONDRA</t>
  </si>
  <si>
    <t xml:space="preserve">DON ISMAEL </t>
  </si>
  <si>
    <t>MASTER I</t>
  </si>
  <si>
    <t>PUNTA VERDE I</t>
  </si>
  <si>
    <t>JUAN MARCELO</t>
  </si>
  <si>
    <t>LONQUIMAY</t>
  </si>
  <si>
    <t>SOL NACIENTE</t>
  </si>
  <si>
    <t>DIEGO ESTEBAN</t>
  </si>
  <si>
    <t>ADRIANA VIII</t>
  </si>
  <si>
    <t>ADRIANA IX</t>
  </si>
  <si>
    <t>CONSUELO MARIBEL</t>
  </si>
  <si>
    <t>DON ENRI II</t>
  </si>
  <si>
    <t>GIANLUCA</t>
  </si>
  <si>
    <t>ACHERNAR</t>
  </si>
  <si>
    <t>REIKA 1</t>
  </si>
  <si>
    <t>DON CHEMO</t>
  </si>
  <si>
    <t>RIO JORDAN X</t>
  </si>
  <si>
    <t>RIO JORDAN XI</t>
  </si>
  <si>
    <t>RAUL CESAR</t>
  </si>
  <si>
    <t>DON LEONEL</t>
  </si>
  <si>
    <t>MATILDA</t>
  </si>
  <si>
    <t>MATIAS R</t>
  </si>
  <si>
    <t xml:space="preserve">VALENTINA </t>
  </si>
  <si>
    <t>DON GUME</t>
  </si>
  <si>
    <t>RIMALFREDAN II</t>
  </si>
  <si>
    <t>DON RICARDO II</t>
  </si>
  <si>
    <t>KORMORAN 2DO</t>
  </si>
  <si>
    <t>ARMANDO S</t>
  </si>
  <si>
    <t>FLORENCIA</t>
  </si>
  <si>
    <t>TATA CONCO</t>
  </si>
  <si>
    <t>DON BRUNO</t>
  </si>
  <si>
    <t xml:space="preserve">HERMINIA I </t>
  </si>
  <si>
    <t>GALEON II</t>
  </si>
  <si>
    <t>CRISTOBAL</t>
  </si>
  <si>
    <t>CRISTIAN GUILLERMO</t>
  </si>
  <si>
    <t>POSEIDON II</t>
  </si>
  <si>
    <t xml:space="preserve">NAZARET II </t>
  </si>
  <si>
    <t>DON DEMETRIO III</t>
  </si>
  <si>
    <t>PEDRO L</t>
  </si>
  <si>
    <t>DON KAKO</t>
  </si>
  <si>
    <t>DON SANTIAGO</t>
  </si>
  <si>
    <t>DON BENJA</t>
  </si>
  <si>
    <t>REINIER ALEJANDRO</t>
  </si>
  <si>
    <t>RODRIGO</t>
  </si>
  <si>
    <t>DON TATO</t>
  </si>
  <si>
    <t>DON VALENTIN</t>
  </si>
  <si>
    <t>PUERTO BALLARTA</t>
  </si>
  <si>
    <t>RIO JORDAN IV</t>
  </si>
  <si>
    <t>DON ALFONSO IV</t>
  </si>
  <si>
    <t>VICTOR GUILLERMO </t>
  </si>
  <si>
    <t>MAURICIO IGNACIO II</t>
  </si>
  <si>
    <t>TOME II</t>
  </si>
  <si>
    <t>TSUNAMI S</t>
  </si>
  <si>
    <t>LIDIA C</t>
  </si>
  <si>
    <t>DON TITO R</t>
  </si>
  <si>
    <t>DON ANGEL</t>
  </si>
  <si>
    <t>ANDREA C</t>
  </si>
  <si>
    <t>DON LUIS ALBERTO</t>
  </si>
  <si>
    <t>ANSELMO I</t>
  </si>
  <si>
    <t>BENJAMIN M I</t>
  </si>
  <si>
    <t>CHUMINGO</t>
  </si>
  <si>
    <t>POBRE VIEJO</t>
  </si>
  <si>
    <t>DOÑA ISABEL</t>
  </si>
  <si>
    <t>DON ENRIQUE</t>
  </si>
  <si>
    <t>JONAS I</t>
  </si>
  <si>
    <t>MARIA JOSE</t>
  </si>
  <si>
    <t>QUERELEMA</t>
  </si>
  <si>
    <t>VICHUQUEN II</t>
  </si>
  <si>
    <t>RUTH</t>
  </si>
  <si>
    <t>DON MANUEL</t>
  </si>
  <si>
    <t>CAZADOR</t>
  </si>
  <si>
    <t>PAM JAVIER</t>
  </si>
  <si>
    <t>ALBIMER</t>
  </si>
  <si>
    <t>COLLEN</t>
  </si>
  <si>
    <t>COSTA GRANDE 1</t>
  </si>
  <si>
    <t>LICANTEN</t>
  </si>
  <si>
    <t>HAYLEN CAROLINA</t>
  </si>
  <si>
    <t>ZEUS I</t>
  </si>
  <si>
    <t xml:space="preserve">PESQUERA CENTRO SUR Spa </t>
  </si>
  <si>
    <t>SIPERSUR SpA</t>
  </si>
  <si>
    <t xml:space="preserve">SINDICATO DE ARMADORES Y PROPIETARIOS DE EMBARCACIONES ARTESANALES DE CALDERA, REGIÓN DE ATACAMA </t>
  </si>
  <si>
    <t>PESCADORES ARTESANALES INSCRITAS EN EL REGISTRO PESQUERO ARTESANAL DE LA REGIÓN DEL BIOBÍO</t>
  </si>
  <si>
    <t>ORIZON S.A. / BLUMAR S.A. / CAMANCHACA PESCA SUR S.A.</t>
  </si>
  <si>
    <t>SAN JOSÉ</t>
  </si>
  <si>
    <t>RAPA NUI</t>
  </si>
  <si>
    <t xml:space="preserve">LICANTÉN </t>
  </si>
  <si>
    <t>EMBARCACIONES ARTESALES DE LA COOPERATIVA DE ARMADORES CERQUEROS  "CERCOPESCA"  / SINDICATO DE TRABAJADORES INDEPENDIENTES DE ARMADORES CERQUEROS, REGION DE COQUIMBO</t>
  </si>
  <si>
    <t>PROCESOS TECNOLOGICOS DEL BIOBIO 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</si>
</sst>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  <numFmt numFmtId="174" formatCode="0.0"/>
    <numFmt numFmtId="175" formatCode="0.00000"/>
    <numFmt numFmtId="176" formatCode="0.000000"/>
    <numFmt numFmtId="177" formatCode="0.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9"/>
      <color indexed="81"/>
      <name val="Tahoma"/>
      <family val="2"/>
    </font>
    <font>
      <sz val="10"/>
      <color rgb="FFFF0000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</cellStyleXfs>
  <cellXfs count="723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42112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8" fillId="0" borderId="0" xfId="0" applyFont="1"/>
    <xf numFmtId="169" fontId="48" fillId="0" borderId="10" xfId="0" applyNumberFormat="1" applyFont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56" borderId="10" xfId="0" applyFont="1" applyFill="1" applyBorder="1" applyAlignment="1">
      <alignment horizontal="center" vertical="center"/>
    </xf>
    <xf numFmtId="0" fontId="49" fillId="56" borderId="1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69" fontId="48" fillId="0" borderId="0" xfId="0" applyNumberFormat="1" applyFont="1" applyAlignment="1">
      <alignment horizontal="center" vertical="center"/>
    </xf>
    <xf numFmtId="168" fontId="48" fillId="0" borderId="0" xfId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10" fontId="48" fillId="0" borderId="0" xfId="1" applyNumberFormat="1" applyFont="1" applyFill="1" applyBorder="1" applyAlignment="1">
      <alignment horizontal="center" vertic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172" fontId="0" fillId="0" borderId="10" xfId="1" applyNumberFormat="1" applyFont="1" applyFill="1" applyBorder="1" applyAlignment="1">
      <alignment horizontal="center" vertical="center"/>
    </xf>
    <xf numFmtId="172" fontId="0" fillId="0" borderId="0" xfId="1" applyNumberFormat="1" applyFont="1" applyFill="1" applyAlignment="1">
      <alignment horizontal="center" vertical="center"/>
    </xf>
    <xf numFmtId="9" fontId="48" fillId="0" borderId="0" xfId="1" applyFont="1" applyFill="1" applyBorder="1" applyAlignment="1">
      <alignment horizontal="center" vertical="center"/>
    </xf>
    <xf numFmtId="169" fontId="48" fillId="0" borderId="0" xfId="0" applyNumberFormat="1" applyFont="1"/>
    <xf numFmtId="169" fontId="48" fillId="0" borderId="12" xfId="0" applyNumberFormat="1" applyFont="1" applyBorder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10" fontId="48" fillId="0" borderId="0" xfId="1" applyNumberFormat="1" applyFont="1" applyFill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69" fontId="48" fillId="0" borderId="27" xfId="0" applyNumberFormat="1" applyFont="1" applyBorder="1" applyAlignment="1">
      <alignment horizontal="center" vertical="center"/>
    </xf>
    <xf numFmtId="168" fontId="48" fillId="0" borderId="0" xfId="1" applyNumberFormat="1" applyFont="1" applyFill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9" fontId="49" fillId="0" borderId="10" xfId="1" applyFont="1" applyFill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Fill="1"/>
    <xf numFmtId="0" fontId="48" fillId="0" borderId="0" xfId="0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169" fontId="48" fillId="59" borderId="10" xfId="0" applyNumberFormat="1" applyFont="1" applyFill="1" applyBorder="1" applyAlignment="1">
      <alignment horizontal="center" vertical="center"/>
    </xf>
    <xf numFmtId="169" fontId="48" fillId="59" borderId="0" xfId="0" applyNumberFormat="1" applyFont="1" applyFill="1" applyAlignment="1">
      <alignment horizontal="center" vertical="center"/>
    </xf>
    <xf numFmtId="0" fontId="48" fillId="59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22" fillId="0" borderId="12" xfId="4211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72" fontId="0" fillId="0" borderId="12" xfId="1" applyNumberFormat="1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22" fillId="0" borderId="34" xfId="42112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9" fontId="0" fillId="0" borderId="34" xfId="0" applyNumberFormat="1" applyBorder="1" applyAlignment="1">
      <alignment horizontal="center" vertical="center"/>
    </xf>
    <xf numFmtId="172" fontId="0" fillId="0" borderId="34" xfId="1" applyNumberFormat="1" applyFont="1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70" fontId="0" fillId="0" borderId="34" xfId="0" applyNumberFormat="1" applyBorder="1" applyAlignment="1">
      <alignment horizontal="center" vertical="center"/>
    </xf>
    <xf numFmtId="0" fontId="48" fillId="60" borderId="0" xfId="0" applyFont="1" applyFill="1"/>
    <xf numFmtId="169" fontId="52" fillId="0" borderId="0" xfId="0" applyNumberFormat="1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169" fontId="48" fillId="0" borderId="0" xfId="0" applyNumberFormat="1" applyFont="1" applyBorder="1" applyAlignment="1">
      <alignment horizontal="center" vertical="center"/>
    </xf>
    <xf numFmtId="14" fontId="49" fillId="0" borderId="0" xfId="0" applyNumberFormat="1" applyFont="1" applyBorder="1" applyAlignment="1">
      <alignment horizontal="center" vertical="center"/>
    </xf>
    <xf numFmtId="169" fontId="48" fillId="59" borderId="12" xfId="0" applyNumberFormat="1" applyFont="1" applyFill="1" applyBorder="1" applyAlignment="1">
      <alignment horizontal="center" vertical="center"/>
    </xf>
    <xf numFmtId="168" fontId="48" fillId="0" borderId="12" xfId="1" applyNumberFormat="1" applyFont="1" applyFill="1" applyBorder="1" applyAlignment="1">
      <alignment horizontal="center" vertical="center"/>
    </xf>
    <xf numFmtId="169" fontId="48" fillId="0" borderId="39" xfId="0" applyNumberFormat="1" applyFont="1" applyBorder="1" applyAlignment="1">
      <alignment horizontal="center" vertical="center"/>
    </xf>
    <xf numFmtId="169" fontId="48" fillId="59" borderId="39" xfId="0" applyNumberFormat="1" applyFont="1" applyFill="1" applyBorder="1" applyAlignment="1">
      <alignment horizontal="center" vertical="center"/>
    </xf>
    <xf numFmtId="168" fontId="48" fillId="0" borderId="39" xfId="1" applyNumberFormat="1" applyFont="1" applyFill="1" applyBorder="1" applyAlignment="1">
      <alignment horizontal="center" vertical="center"/>
    </xf>
    <xf numFmtId="14" fontId="49" fillId="0" borderId="40" xfId="0" applyNumberFormat="1" applyFont="1" applyBorder="1" applyAlignment="1">
      <alignment horizontal="center" vertical="center"/>
    </xf>
    <xf numFmtId="14" fontId="49" fillId="0" borderId="43" xfId="0" applyNumberFormat="1" applyFont="1" applyBorder="1" applyAlignment="1">
      <alignment horizontal="center" vertical="center"/>
    </xf>
    <xf numFmtId="14" fontId="49" fillId="0" borderId="48" xfId="0" applyNumberFormat="1" applyFont="1" applyBorder="1" applyAlignment="1">
      <alignment horizontal="center" vertical="center"/>
    </xf>
    <xf numFmtId="0" fontId="49" fillId="0" borderId="35" xfId="0" applyFont="1" applyBorder="1" applyAlignment="1">
      <alignment horizontal="left" vertical="center" wrapText="1"/>
    </xf>
    <xf numFmtId="0" fontId="49" fillId="0" borderId="51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169" fontId="48" fillId="0" borderId="35" xfId="0" applyNumberFormat="1" applyFont="1" applyBorder="1" applyAlignment="1">
      <alignment horizontal="center" vertical="center"/>
    </xf>
    <xf numFmtId="0" fontId="48" fillId="0" borderId="39" xfId="0" applyFont="1" applyFill="1" applyBorder="1" applyAlignment="1">
      <alignment horizontal="center" vertical="center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8" fillId="0" borderId="55" xfId="0" applyFont="1" applyBorder="1" applyAlignment="1">
      <alignment horizontal="center" vertical="center"/>
    </xf>
    <xf numFmtId="169" fontId="48" fillId="0" borderId="55" xfId="0" applyNumberFormat="1" applyFont="1" applyBorder="1" applyAlignment="1">
      <alignment horizontal="center" vertical="center"/>
    </xf>
    <xf numFmtId="168" fontId="48" fillId="0" borderId="55" xfId="1" applyNumberFormat="1" applyFont="1" applyFill="1" applyBorder="1" applyAlignment="1">
      <alignment horizontal="center" vertical="center"/>
    </xf>
    <xf numFmtId="10" fontId="48" fillId="0" borderId="55" xfId="1" applyNumberFormat="1" applyFont="1" applyFill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9" fillId="0" borderId="35" xfId="0" applyFont="1" applyBorder="1" applyAlignment="1">
      <alignment horizontal="left" vertical="center"/>
    </xf>
    <xf numFmtId="0" fontId="49" fillId="0" borderId="54" xfId="0" applyFont="1" applyBorder="1" applyAlignment="1">
      <alignment horizontal="center" vertical="center"/>
    </xf>
    <xf numFmtId="0" fontId="49" fillId="0" borderId="55" xfId="0" applyFont="1" applyBorder="1" applyAlignment="1">
      <alignment horizontal="left" vertical="center"/>
    </xf>
    <xf numFmtId="10" fontId="48" fillId="0" borderId="35" xfId="1" applyNumberFormat="1" applyFont="1" applyFill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169" fontId="48" fillId="0" borderId="51" xfId="0" applyNumberFormat="1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169" fontId="48" fillId="0" borderId="5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1" borderId="10" xfId="0" applyFill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4" fontId="0" fillId="0" borderId="60" xfId="0" applyNumberFormat="1" applyBorder="1" applyAlignment="1">
      <alignment horizontal="center" vertical="center"/>
    </xf>
    <xf numFmtId="0" fontId="22" fillId="0" borderId="60" xfId="42112" applyFont="1" applyBorder="1" applyAlignment="1">
      <alignment horizontal="center" vertical="center"/>
    </xf>
    <xf numFmtId="169" fontId="0" fillId="0" borderId="60" xfId="0" applyNumberFormat="1" applyBorder="1" applyAlignment="1">
      <alignment horizontal="center" vertical="center"/>
    </xf>
    <xf numFmtId="170" fontId="0" fillId="0" borderId="60" xfId="0" applyNumberFormat="1" applyBorder="1" applyAlignment="1">
      <alignment horizontal="center" vertical="center"/>
    </xf>
    <xf numFmtId="0" fontId="22" fillId="61" borderId="10" xfId="42112" applyFont="1" applyFill="1" applyBorder="1" applyAlignment="1">
      <alignment horizontal="center" vertical="center"/>
    </xf>
    <xf numFmtId="0" fontId="46" fillId="61" borderId="10" xfId="0" applyFont="1" applyFill="1" applyBorder="1" applyAlignment="1">
      <alignment horizontal="center" vertical="center"/>
    </xf>
    <xf numFmtId="169" fontId="0" fillId="61" borderId="10" xfId="0" applyNumberFormat="1" applyFill="1" applyBorder="1" applyAlignment="1">
      <alignment horizontal="center" vertical="center"/>
    </xf>
    <xf numFmtId="172" fontId="0" fillId="61" borderId="10" xfId="1" applyNumberFormat="1" applyFont="1" applyFill="1" applyBorder="1" applyAlignment="1">
      <alignment horizontal="center" vertical="center"/>
    </xf>
    <xf numFmtId="14" fontId="0" fillId="61" borderId="10" xfId="0" applyNumberFormat="1" applyFill="1" applyBorder="1" applyAlignment="1">
      <alignment horizontal="center" vertical="center"/>
    </xf>
    <xf numFmtId="170" fontId="0" fillId="61" borderId="10" xfId="0" applyNumberFormat="1" applyFill="1" applyBorder="1" applyAlignment="1">
      <alignment horizontal="center" vertical="center"/>
    </xf>
    <xf numFmtId="0" fontId="1" fillId="61" borderId="10" xfId="0" applyFont="1" applyFill="1" applyBorder="1" applyAlignment="1">
      <alignment horizontal="center" vertical="center"/>
    </xf>
    <xf numFmtId="0" fontId="0" fillId="61" borderId="0" xfId="0" applyFill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172" fontId="47" fillId="0" borderId="34" xfId="1" applyNumberFormat="1" applyFont="1" applyFill="1" applyBorder="1" applyAlignment="1">
      <alignment horizontal="center" vertical="center"/>
    </xf>
    <xf numFmtId="14" fontId="47" fillId="0" borderId="34" xfId="0" applyNumberFormat="1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14" fontId="49" fillId="0" borderId="57" xfId="0" applyNumberFormat="1" applyFont="1" applyBorder="1" applyAlignment="1">
      <alignment horizontal="center" vertical="center"/>
    </xf>
    <xf numFmtId="14" fontId="49" fillId="0" borderId="58" xfId="0" applyNumberFormat="1" applyFont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Fill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4" fillId="63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left" vertical="center"/>
    </xf>
    <xf numFmtId="169" fontId="54" fillId="0" borderId="10" xfId="0" applyNumberFormat="1" applyFont="1" applyFill="1" applyBorder="1" applyAlignment="1">
      <alignment horizontal="center" vertical="center"/>
    </xf>
    <xf numFmtId="169" fontId="59" fillId="0" borderId="10" xfId="0" applyNumberFormat="1" applyFont="1" applyFill="1" applyBorder="1" applyAlignment="1">
      <alignment horizontal="center" vertical="center"/>
    </xf>
    <xf numFmtId="10" fontId="54" fillId="0" borderId="10" xfId="1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/>
    </xf>
    <xf numFmtId="169" fontId="54" fillId="0" borderId="0" xfId="0" applyNumberFormat="1" applyFont="1" applyFill="1" applyBorder="1" applyAlignment="1">
      <alignment horizontal="center" vertical="center"/>
    </xf>
    <xf numFmtId="168" fontId="54" fillId="0" borderId="0" xfId="1" applyNumberFormat="1" applyFont="1" applyFill="1" applyBorder="1" applyAlignment="1">
      <alignment horizontal="center" vertical="center"/>
    </xf>
    <xf numFmtId="169" fontId="59" fillId="0" borderId="0" xfId="0" applyNumberFormat="1" applyFont="1" applyFill="1" applyBorder="1" applyAlignment="1">
      <alignment horizontal="center" vertical="center"/>
    </xf>
    <xf numFmtId="10" fontId="54" fillId="0" borderId="0" xfId="1" applyNumberFormat="1" applyFont="1" applyFill="1" applyBorder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4" fillId="0" borderId="39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 vertical="center"/>
    </xf>
    <xf numFmtId="169" fontId="54" fillId="0" borderId="24" xfId="0" applyNumberFormat="1" applyFont="1" applyFill="1" applyBorder="1" applyAlignment="1">
      <alignment horizontal="center" vertical="center"/>
    </xf>
    <xf numFmtId="169" fontId="54" fillId="0" borderId="25" xfId="0" applyNumberFormat="1" applyFont="1" applyFill="1" applyBorder="1" applyAlignment="1">
      <alignment horizontal="center" vertical="center"/>
    </xf>
    <xf numFmtId="1" fontId="54" fillId="0" borderId="0" xfId="0" applyNumberFormat="1" applyFont="1" applyFill="1" applyBorder="1" applyAlignment="1">
      <alignment horizontal="center" vertical="center"/>
    </xf>
    <xf numFmtId="1" fontId="59" fillId="0" borderId="0" xfId="0" applyNumberFormat="1" applyFont="1" applyFill="1" applyBorder="1" applyAlignment="1">
      <alignment horizontal="center" vertical="center"/>
    </xf>
    <xf numFmtId="173" fontId="57" fillId="0" borderId="0" xfId="0" applyNumberFormat="1" applyFont="1" applyFill="1" applyAlignment="1">
      <alignment vertical="center"/>
    </xf>
    <xf numFmtId="169" fontId="57" fillId="0" borderId="0" xfId="0" applyNumberFormat="1" applyFont="1" applyFill="1" applyAlignment="1">
      <alignment vertical="center"/>
    </xf>
    <xf numFmtId="0" fontId="57" fillId="0" borderId="23" xfId="0" applyFont="1" applyFill="1" applyBorder="1" applyAlignment="1">
      <alignment horizontal="center" vertical="center"/>
    </xf>
    <xf numFmtId="175" fontId="57" fillId="0" borderId="10" xfId="0" applyNumberFormat="1" applyFont="1" applyFill="1" applyBorder="1" applyAlignment="1">
      <alignment horizontal="center" vertical="center" wrapText="1"/>
    </xf>
    <xf numFmtId="169" fontId="54" fillId="0" borderId="10" xfId="0" applyNumberFormat="1" applyFont="1" applyFill="1" applyBorder="1" applyAlignment="1">
      <alignment horizontal="left" vertical="center"/>
    </xf>
    <xf numFmtId="1" fontId="54" fillId="0" borderId="0" xfId="0" applyNumberFormat="1" applyFont="1" applyFill="1" applyAlignment="1">
      <alignment horizontal="center" vertical="center"/>
    </xf>
    <xf numFmtId="1" fontId="59" fillId="0" borderId="0" xfId="0" applyNumberFormat="1" applyFont="1" applyFill="1" applyAlignment="1">
      <alignment horizontal="center" vertical="center"/>
    </xf>
    <xf numFmtId="169" fontId="57" fillId="0" borderId="0" xfId="0" applyNumberFormat="1" applyFont="1" applyFill="1" applyAlignment="1">
      <alignment horizontal="center" vertical="center"/>
    </xf>
    <xf numFmtId="168" fontId="57" fillId="0" borderId="0" xfId="1" applyNumberFormat="1" applyFont="1" applyFill="1" applyBorder="1" applyAlignment="1">
      <alignment horizontal="center" vertical="center"/>
    </xf>
    <xf numFmtId="169" fontId="58" fillId="0" borderId="0" xfId="0" applyNumberFormat="1" applyFont="1" applyFill="1" applyAlignment="1">
      <alignment horizontal="center" vertical="center"/>
    </xf>
    <xf numFmtId="10" fontId="57" fillId="0" borderId="0" xfId="1" applyNumberFormat="1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4" fontId="57" fillId="0" borderId="0" xfId="0" applyNumberFormat="1" applyFont="1" applyAlignment="1">
      <alignment horizontal="left" vertical="center"/>
    </xf>
    <xf numFmtId="4" fontId="57" fillId="0" borderId="0" xfId="0" applyNumberFormat="1" applyFont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16" fillId="68" borderId="44" xfId="0" applyFont="1" applyFill="1" applyBorder="1" applyAlignment="1">
      <alignment horizontal="center" vertical="center"/>
    </xf>
    <xf numFmtId="0" fontId="16" fillId="68" borderId="22" xfId="0" applyFont="1" applyFill="1" applyBorder="1" applyAlignment="1">
      <alignment horizontal="center" vertical="center"/>
    </xf>
    <xf numFmtId="0" fontId="16" fillId="68" borderId="32" xfId="0" applyFont="1" applyFill="1" applyBorder="1" applyAlignment="1">
      <alignment horizontal="center" vertical="center"/>
    </xf>
    <xf numFmtId="0" fontId="0" fillId="69" borderId="10" xfId="0" applyFill="1" applyBorder="1" applyAlignment="1">
      <alignment horizontal="center" vertical="center"/>
    </xf>
    <xf numFmtId="14" fontId="0" fillId="69" borderId="10" xfId="0" applyNumberFormat="1" applyFill="1" applyBorder="1" applyAlignment="1">
      <alignment horizontal="center" vertical="center"/>
    </xf>
    <xf numFmtId="169" fontId="0" fillId="69" borderId="10" xfId="0" applyNumberFormat="1" applyFill="1" applyBorder="1" applyAlignment="1">
      <alignment horizontal="center" vertical="center"/>
    </xf>
    <xf numFmtId="173" fontId="0" fillId="69" borderId="10" xfId="0" applyNumberForma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9" fontId="0" fillId="0" borderId="10" xfId="0" applyNumberFormat="1" applyFont="1" applyBorder="1" applyAlignment="1">
      <alignment horizontal="center" vertical="center"/>
    </xf>
    <xf numFmtId="169" fontId="60" fillId="0" borderId="10" xfId="0" applyNumberFormat="1" applyFont="1" applyBorder="1" applyAlignment="1">
      <alignment horizontal="center" vertical="center"/>
    </xf>
    <xf numFmtId="9" fontId="0" fillId="0" borderId="10" xfId="0" applyNumberFormat="1" applyFont="1" applyBorder="1" applyAlignment="1">
      <alignment horizontal="center" vertical="center"/>
    </xf>
    <xf numFmtId="169" fontId="18" fillId="0" borderId="10" xfId="948" applyNumberFormat="1" applyFont="1" applyFill="1" applyBorder="1" applyAlignment="1">
      <alignment horizontal="center" vertical="center"/>
    </xf>
    <xf numFmtId="172" fontId="0" fillId="0" borderId="10" xfId="0" applyNumberFormat="1" applyFont="1" applyBorder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53" fillId="63" borderId="10" xfId="0" applyFont="1" applyFill="1" applyBorder="1" applyAlignment="1">
      <alignment horizontal="center" vertical="center"/>
    </xf>
    <xf numFmtId="2" fontId="53" fillId="63" borderId="10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169" fontId="60" fillId="0" borderId="0" xfId="0" applyNumberFormat="1" applyFont="1" applyBorder="1" applyAlignment="1">
      <alignment horizontal="center" vertical="center"/>
    </xf>
    <xf numFmtId="9" fontId="60" fillId="0" borderId="0" xfId="0" applyNumberFormat="1" applyFont="1" applyBorder="1" applyAlignment="1">
      <alignment horizontal="center" vertical="center"/>
    </xf>
    <xf numFmtId="0" fontId="53" fillId="63" borderId="42" xfId="0" applyFont="1" applyFill="1" applyBorder="1" applyAlignment="1">
      <alignment horizontal="center" vertical="center"/>
    </xf>
    <xf numFmtId="0" fontId="53" fillId="63" borderId="43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 vertical="center"/>
    </xf>
    <xf numFmtId="169" fontId="60" fillId="0" borderId="34" xfId="0" applyNumberFormat="1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60" fillId="0" borderId="43" xfId="0" applyFont="1" applyBorder="1" applyAlignment="1">
      <alignment horizontal="center" vertical="center"/>
    </xf>
    <xf numFmtId="0" fontId="60" fillId="0" borderId="48" xfId="0" applyFont="1" applyBorder="1" applyAlignment="1">
      <alignment horizontal="center" vertical="center"/>
    </xf>
    <xf numFmtId="9" fontId="60" fillId="0" borderId="0" xfId="1" applyFont="1" applyBorder="1" applyAlignment="1">
      <alignment horizontal="center" vertical="center"/>
    </xf>
    <xf numFmtId="169" fontId="16" fillId="0" borderId="10" xfId="0" applyNumberFormat="1" applyFont="1" applyBorder="1" applyAlignment="1">
      <alignment horizontal="center" vertical="center"/>
    </xf>
    <xf numFmtId="0" fontId="16" fillId="63" borderId="45" xfId="0" applyFont="1" applyFill="1" applyBorder="1" applyAlignment="1">
      <alignment horizontal="center" vertical="center"/>
    </xf>
    <xf numFmtId="0" fontId="16" fillId="63" borderId="46" xfId="0" applyFont="1" applyFill="1" applyBorder="1" applyAlignment="1">
      <alignment horizontal="center" vertical="center"/>
    </xf>
    <xf numFmtId="0" fontId="16" fillId="63" borderId="67" xfId="0" applyFont="1" applyFill="1" applyBorder="1" applyAlignment="1">
      <alignment horizontal="center" vertical="center"/>
    </xf>
    <xf numFmtId="0" fontId="16" fillId="63" borderId="68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4" fontId="0" fillId="0" borderId="43" xfId="0" applyNumberFormat="1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9" fontId="16" fillId="0" borderId="34" xfId="1" applyFont="1" applyBorder="1" applyAlignment="1">
      <alignment horizontal="center" vertical="center"/>
    </xf>
    <xf numFmtId="169" fontId="16" fillId="0" borderId="34" xfId="0" applyNumberFormat="1" applyFont="1" applyBorder="1" applyAlignment="1">
      <alignment horizontal="center" vertical="center"/>
    </xf>
    <xf numFmtId="172" fontId="16" fillId="0" borderId="34" xfId="0" applyNumberFormat="1" applyFont="1" applyBorder="1" applyAlignment="1">
      <alignment horizontal="center" vertical="center"/>
    </xf>
    <xf numFmtId="14" fontId="16" fillId="0" borderId="4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63" borderId="10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left"/>
    </xf>
    <xf numFmtId="1" fontId="0" fillId="0" borderId="10" xfId="0" applyNumberFormat="1" applyFont="1" applyBorder="1" applyAlignment="1">
      <alignment horizontal="center"/>
    </xf>
    <xf numFmtId="169" fontId="0" fillId="0" borderId="10" xfId="0" applyNumberFormat="1" applyFont="1" applyBorder="1" applyAlignment="1">
      <alignment horizontal="center"/>
    </xf>
    <xf numFmtId="172" fontId="0" fillId="0" borderId="10" xfId="1" applyNumberFormat="1" applyFont="1" applyFill="1" applyBorder="1" applyAlignment="1">
      <alignment horizontal="center"/>
    </xf>
    <xf numFmtId="169" fontId="0" fillId="0" borderId="10" xfId="0" applyNumberFormat="1" applyFont="1" applyFill="1" applyBorder="1" applyAlignment="1">
      <alignment horizontal="center"/>
    </xf>
    <xf numFmtId="172" fontId="0" fillId="0" borderId="10" xfId="1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169" fontId="0" fillId="0" borderId="23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169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74" fontId="16" fillId="0" borderId="10" xfId="0" applyNumberFormat="1" applyFont="1" applyBorder="1" applyAlignment="1">
      <alignment horizontal="center"/>
    </xf>
    <xf numFmtId="172" fontId="16" fillId="0" borderId="10" xfId="1" applyNumberFormat="1" applyFont="1" applyFill="1" applyBorder="1" applyAlignment="1">
      <alignment horizontal="center"/>
    </xf>
    <xf numFmtId="169" fontId="0" fillId="0" borderId="0" xfId="0" applyNumberFormat="1" applyFont="1"/>
    <xf numFmtId="0" fontId="0" fillId="0" borderId="0" xfId="0" applyFont="1" applyAlignment="1">
      <alignment horizontal="center"/>
    </xf>
    <xf numFmtId="0" fontId="61" fillId="0" borderId="0" xfId="0" applyFont="1"/>
    <xf numFmtId="2" fontId="16" fillId="58" borderId="10" xfId="0" applyNumberFormat="1" applyFont="1" applyFill="1" applyBorder="1" applyAlignment="1">
      <alignment horizontal="center" vertical="center"/>
    </xf>
    <xf numFmtId="0" fontId="0" fillId="59" borderId="10" xfId="0" applyFont="1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69" fontId="16" fillId="0" borderId="12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6" fillId="63" borderId="30" xfId="0" applyFont="1" applyFill="1" applyBorder="1" applyAlignment="1">
      <alignment horizontal="center" vertical="center"/>
    </xf>
    <xf numFmtId="0" fontId="16" fillId="63" borderId="10" xfId="0" applyFont="1" applyFill="1" applyBorder="1" applyAlignment="1">
      <alignment horizontal="center" vertical="center" wrapText="1"/>
    </xf>
    <xf numFmtId="0" fontId="48" fillId="63" borderId="10" xfId="0" applyFont="1" applyFill="1" applyBorder="1" applyAlignment="1">
      <alignment horizontal="center" vertical="center"/>
    </xf>
    <xf numFmtId="0" fontId="48" fillId="71" borderId="10" xfId="0" applyFont="1" applyFill="1" applyBorder="1" applyAlignment="1">
      <alignment horizontal="center" vertical="center"/>
    </xf>
    <xf numFmtId="0" fontId="49" fillId="70" borderId="10" xfId="0" applyFont="1" applyFill="1" applyBorder="1" applyAlignment="1">
      <alignment horizontal="center" vertical="center"/>
    </xf>
    <xf numFmtId="169" fontId="16" fillId="71" borderId="34" xfId="0" applyNumberFormat="1" applyFont="1" applyFill="1" applyBorder="1" applyAlignment="1">
      <alignment horizontal="center" vertical="center"/>
    </xf>
    <xf numFmtId="0" fontId="48" fillId="61" borderId="0" xfId="0" applyFont="1" applyFill="1"/>
    <xf numFmtId="0" fontId="0" fillId="0" borderId="10" xfId="0" applyFont="1" applyFill="1" applyBorder="1" applyAlignment="1">
      <alignment horizontal="left"/>
    </xf>
    <xf numFmtId="0" fontId="0" fillId="69" borderId="10" xfId="0" applyFill="1" applyBorder="1" applyAlignment="1">
      <alignment horizontal="center" vertical="center" wrapText="1"/>
    </xf>
    <xf numFmtId="176" fontId="0" fillId="69" borderId="1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66" borderId="53" xfId="0" applyFont="1" applyFill="1" applyBorder="1" applyAlignment="1">
      <alignment vertical="center"/>
    </xf>
    <xf numFmtId="0" fontId="16" fillId="66" borderId="39" xfId="0" applyFont="1" applyFill="1" applyBorder="1" applyAlignment="1">
      <alignment vertical="center"/>
    </xf>
    <xf numFmtId="0" fontId="16" fillId="66" borderId="61" xfId="0" applyFont="1" applyFill="1" applyBorder="1" applyAlignment="1">
      <alignment vertical="center"/>
    </xf>
    <xf numFmtId="0" fontId="16" fillId="66" borderId="40" xfId="0" applyFont="1" applyFill="1" applyBorder="1" applyAlignment="1">
      <alignment vertical="center"/>
    </xf>
    <xf numFmtId="0" fontId="16" fillId="66" borderId="49" xfId="0" applyFont="1" applyFill="1" applyBorder="1" applyAlignment="1">
      <alignment vertical="center"/>
    </xf>
    <xf numFmtId="2" fontId="16" fillId="66" borderId="34" xfId="0" applyNumberFormat="1" applyFont="1" applyFill="1" applyBorder="1" applyAlignment="1">
      <alignment vertical="center"/>
    </xf>
    <xf numFmtId="1" fontId="16" fillId="66" borderId="34" xfId="0" applyNumberFormat="1" applyFont="1" applyFill="1" applyBorder="1" applyAlignment="1">
      <alignment vertical="center"/>
    </xf>
    <xf numFmtId="1" fontId="16" fillId="66" borderId="62" xfId="0" applyNumberFormat="1" applyFont="1" applyFill="1" applyBorder="1" applyAlignment="1">
      <alignment vertical="center"/>
    </xf>
    <xf numFmtId="1" fontId="16" fillId="66" borderId="48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9" fontId="0" fillId="0" borderId="0" xfId="0" applyNumberFormat="1" applyAlignment="1">
      <alignment vertical="center"/>
    </xf>
    <xf numFmtId="169" fontId="0" fillId="66" borderId="0" xfId="0" applyNumberFormat="1" applyFill="1" applyAlignment="1">
      <alignment vertical="center"/>
    </xf>
    <xf numFmtId="0" fontId="48" fillId="0" borderId="10" xfId="0" applyFont="1" applyBorder="1" applyAlignment="1">
      <alignment horizontal="center"/>
    </xf>
    <xf numFmtId="0" fontId="48" fillId="59" borderId="10" xfId="0" applyFont="1" applyFill="1" applyBorder="1" applyAlignment="1">
      <alignment horizontal="center" vertical="center" wrapText="1"/>
    </xf>
    <xf numFmtId="169" fontId="54" fillId="63" borderId="10" xfId="0" applyNumberFormat="1" applyFont="1" applyFill="1" applyBorder="1" applyAlignment="1">
      <alignment horizontal="center" vertical="center"/>
    </xf>
    <xf numFmtId="168" fontId="54" fillId="63" borderId="10" xfId="1" applyNumberFormat="1" applyFont="1" applyFill="1" applyBorder="1" applyAlignment="1">
      <alignment horizontal="center" vertical="center"/>
    </xf>
    <xf numFmtId="1" fontId="54" fillId="63" borderId="10" xfId="0" applyNumberFormat="1" applyFont="1" applyFill="1" applyBorder="1" applyAlignment="1">
      <alignment horizontal="center" vertical="center"/>
    </xf>
    <xf numFmtId="169" fontId="63" fillId="63" borderId="10" xfId="0" applyNumberFormat="1" applyFont="1" applyFill="1" applyBorder="1" applyAlignment="1">
      <alignment horizontal="center" vertical="center"/>
    </xf>
    <xf numFmtId="168" fontId="63" fillId="63" borderId="10" xfId="1" applyNumberFormat="1" applyFont="1" applyFill="1" applyBorder="1" applyAlignment="1">
      <alignment horizontal="center" vertical="center"/>
    </xf>
    <xf numFmtId="169" fontId="63" fillId="72" borderId="12" xfId="0" applyNumberFormat="1" applyFont="1" applyFill="1" applyBorder="1" applyAlignment="1">
      <alignment horizontal="center" vertical="center"/>
    </xf>
    <xf numFmtId="168" fontId="63" fillId="72" borderId="12" xfId="1" applyNumberFormat="1" applyFont="1" applyFill="1" applyBorder="1" applyAlignment="1">
      <alignment horizontal="center" vertical="center"/>
    </xf>
    <xf numFmtId="169" fontId="63" fillId="72" borderId="10" xfId="0" applyNumberFormat="1" applyFont="1" applyFill="1" applyBorder="1" applyAlignment="1">
      <alignment horizontal="center" vertical="center"/>
    </xf>
    <xf numFmtId="168" fontId="63" fillId="72" borderId="10" xfId="1" applyNumberFormat="1" applyFont="1" applyFill="1" applyBorder="1" applyAlignment="1">
      <alignment horizontal="center" vertical="center"/>
    </xf>
    <xf numFmtId="0" fontId="64" fillId="69" borderId="10" xfId="0" applyFont="1" applyFill="1" applyBorder="1" applyAlignment="1">
      <alignment horizontal="center" vertical="center"/>
    </xf>
    <xf numFmtId="14" fontId="64" fillId="69" borderId="10" xfId="0" applyNumberFormat="1" applyFont="1" applyFill="1" applyBorder="1" applyAlignment="1">
      <alignment horizontal="center" vertical="center"/>
    </xf>
    <xf numFmtId="0" fontId="64" fillId="69" borderId="10" xfId="0" applyFont="1" applyFill="1" applyBorder="1" applyAlignment="1">
      <alignment horizontal="center" vertical="center" wrapText="1"/>
    </xf>
    <xf numFmtId="169" fontId="64" fillId="69" borderId="10" xfId="0" applyNumberFormat="1" applyFont="1" applyFill="1" applyBorder="1" applyAlignment="1">
      <alignment horizontal="center" vertical="center"/>
    </xf>
    <xf numFmtId="169" fontId="62" fillId="0" borderId="10" xfId="0" applyNumberFormat="1" applyFont="1" applyFill="1" applyBorder="1" applyAlignment="1">
      <alignment horizontal="center" vertical="center"/>
    </xf>
    <xf numFmtId="168" fontId="62" fillId="0" borderId="10" xfId="1" applyNumberFormat="1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169" fontId="62" fillId="61" borderId="10" xfId="0" applyNumberFormat="1" applyFont="1" applyFill="1" applyBorder="1" applyAlignment="1">
      <alignment horizontal="center" vertical="center"/>
    </xf>
    <xf numFmtId="0" fontId="62" fillId="61" borderId="10" xfId="0" applyFont="1" applyFill="1" applyBorder="1" applyAlignment="1">
      <alignment horizontal="center" vertical="center"/>
    </xf>
    <xf numFmtId="168" fontId="62" fillId="61" borderId="10" xfId="1" applyNumberFormat="1" applyFont="1" applyFill="1" applyBorder="1" applyAlignment="1">
      <alignment horizontal="center" vertical="center"/>
    </xf>
    <xf numFmtId="169" fontId="62" fillId="0" borderId="12" xfId="0" applyNumberFormat="1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168" fontId="62" fillId="0" borderId="12" xfId="1" applyNumberFormat="1" applyFont="1" applyFill="1" applyBorder="1" applyAlignment="1">
      <alignment horizontal="center" vertical="center"/>
    </xf>
    <xf numFmtId="169" fontId="63" fillId="0" borderId="10" xfId="0" applyNumberFormat="1" applyFont="1" applyFill="1" applyBorder="1" applyAlignment="1">
      <alignment horizontal="center" vertical="center"/>
    </xf>
    <xf numFmtId="168" fontId="63" fillId="0" borderId="10" xfId="1" applyNumberFormat="1" applyFont="1" applyFill="1" applyBorder="1" applyAlignment="1">
      <alignment horizontal="center" vertical="center"/>
    </xf>
    <xf numFmtId="169" fontId="63" fillId="0" borderId="30" xfId="0" applyNumberFormat="1" applyFont="1" applyFill="1" applyBorder="1" applyAlignment="1">
      <alignment horizontal="center" vertical="center"/>
    </xf>
    <xf numFmtId="169" fontId="63" fillId="0" borderId="0" xfId="0" applyNumberFormat="1" applyFont="1" applyFill="1" applyAlignment="1">
      <alignment horizontal="center" vertical="center"/>
    </xf>
    <xf numFmtId="168" fontId="63" fillId="0" borderId="0" xfId="1" applyNumberFormat="1" applyFont="1" applyFill="1" applyBorder="1" applyAlignment="1">
      <alignment horizontal="center" vertical="center"/>
    </xf>
    <xf numFmtId="1" fontId="63" fillId="0" borderId="0" xfId="0" applyNumberFormat="1" applyFont="1" applyFill="1" applyAlignment="1">
      <alignment horizontal="center" vertical="center"/>
    </xf>
    <xf numFmtId="169" fontId="63" fillId="0" borderId="12" xfId="0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14" fontId="49" fillId="59" borderId="0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9" fontId="48" fillId="59" borderId="0" xfId="1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1" fontId="54" fillId="63" borderId="0" xfId="0" applyNumberFormat="1" applyFont="1" applyFill="1" applyBorder="1" applyAlignment="1">
      <alignment horizontal="center" vertical="center"/>
    </xf>
    <xf numFmtId="169" fontId="54" fillId="63" borderId="0" xfId="0" applyNumberFormat="1" applyFont="1" applyFill="1" applyBorder="1" applyAlignment="1">
      <alignment horizontal="center" vertical="center"/>
    </xf>
    <xf numFmtId="168" fontId="54" fillId="63" borderId="0" xfId="1" applyNumberFormat="1" applyFont="1" applyFill="1" applyBorder="1" applyAlignment="1">
      <alignment horizontal="center" vertical="center"/>
    </xf>
    <xf numFmtId="169" fontId="49" fillId="71" borderId="39" xfId="0" applyNumberFormat="1" applyFont="1" applyFill="1" applyBorder="1" applyAlignment="1">
      <alignment horizontal="center" vertical="center"/>
    </xf>
    <xf numFmtId="169" fontId="49" fillId="71" borderId="55" xfId="0" applyNumberFormat="1" applyFont="1" applyFill="1" applyBorder="1" applyAlignment="1">
      <alignment horizontal="center" vertical="center"/>
    </xf>
    <xf numFmtId="169" fontId="49" fillId="0" borderId="0" xfId="0" applyNumberFormat="1" applyFont="1" applyAlignment="1">
      <alignment horizontal="center" vertical="center"/>
    </xf>
    <xf numFmtId="169" fontId="49" fillId="59" borderId="0" xfId="0" applyNumberFormat="1" applyFont="1" applyFill="1" applyBorder="1" applyAlignment="1">
      <alignment horizontal="center" vertical="center"/>
    </xf>
    <xf numFmtId="169" fontId="49" fillId="59" borderId="0" xfId="0" applyNumberFormat="1" applyFont="1" applyFill="1" applyAlignment="1">
      <alignment horizontal="center" vertical="center"/>
    </xf>
    <xf numFmtId="169" fontId="49" fillId="71" borderId="12" xfId="0" applyNumberFormat="1" applyFont="1" applyFill="1" applyBorder="1" applyAlignment="1">
      <alignment horizontal="center" vertical="center"/>
    </xf>
    <xf numFmtId="9" fontId="48" fillId="0" borderId="0" xfId="0" applyNumberFormat="1" applyFont="1" applyAlignment="1">
      <alignment horizontal="center" vertical="center"/>
    </xf>
    <xf numFmtId="0" fontId="48" fillId="59" borderId="1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169" fontId="54" fillId="0" borderId="0" xfId="0" applyNumberFormat="1" applyFont="1" applyFill="1" applyBorder="1" applyAlignment="1">
      <alignment horizontal="left" vertical="center"/>
    </xf>
    <xf numFmtId="169" fontId="63" fillId="0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62" borderId="45" xfId="0" applyFont="1" applyFill="1" applyBorder="1" applyAlignment="1">
      <alignment horizontal="center" vertical="center" wrapText="1"/>
    </xf>
    <xf numFmtId="0" fontId="49" fillId="62" borderId="47" xfId="0" applyFont="1" applyFill="1" applyBorder="1" applyAlignment="1">
      <alignment horizontal="center" vertical="center" wrapText="1"/>
    </xf>
    <xf numFmtId="0" fontId="49" fillId="55" borderId="42" xfId="0" applyFont="1" applyFill="1" applyBorder="1" applyAlignment="1">
      <alignment horizontal="center" vertical="center" wrapText="1"/>
    </xf>
    <xf numFmtId="0" fontId="49" fillId="55" borderId="41" xfId="0" applyFont="1" applyFill="1" applyBorder="1" applyAlignment="1">
      <alignment horizontal="center" vertical="center" wrapText="1"/>
    </xf>
    <xf numFmtId="0" fontId="49" fillId="62" borderId="44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0" fontId="48" fillId="0" borderId="10" xfId="1" applyNumberFormat="1" applyFont="1" applyFill="1" applyBorder="1" applyAlignment="1">
      <alignment horizontal="center" vertical="center"/>
    </xf>
    <xf numFmtId="169" fontId="48" fillId="0" borderId="39" xfId="0" applyNumberFormat="1" applyFont="1" applyFill="1" applyBorder="1" applyAlignment="1">
      <alignment horizontal="center" vertical="center"/>
    </xf>
    <xf numFmtId="169" fontId="48" fillId="0" borderId="34" xfId="0" applyNumberFormat="1" applyFont="1" applyFill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10" fontId="48" fillId="0" borderId="39" xfId="1" applyNumberFormat="1" applyFont="1" applyFill="1" applyBorder="1" applyAlignment="1">
      <alignment horizontal="center" vertical="center"/>
    </xf>
    <xf numFmtId="10" fontId="48" fillId="0" borderId="34" xfId="1" applyNumberFormat="1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10" fontId="48" fillId="0" borderId="61" xfId="1" applyNumberFormat="1" applyFont="1" applyFill="1" applyBorder="1" applyAlignment="1">
      <alignment horizontal="center" vertical="center"/>
    </xf>
    <xf numFmtId="169" fontId="48" fillId="0" borderId="12" xfId="0" applyNumberFormat="1" applyFont="1" applyFill="1" applyBorder="1" applyAlignment="1">
      <alignment horizontal="center" vertical="center"/>
    </xf>
    <xf numFmtId="0" fontId="49" fillId="72" borderId="10" xfId="0" applyFont="1" applyFill="1" applyBorder="1" applyAlignment="1">
      <alignment horizontal="center" vertical="center"/>
    </xf>
    <xf numFmtId="0" fontId="49" fillId="72" borderId="10" xfId="0" applyFont="1" applyFill="1" applyBorder="1" applyAlignment="1">
      <alignment horizontal="center" vertical="center" wrapText="1"/>
    </xf>
    <xf numFmtId="0" fontId="49" fillId="63" borderId="10" xfId="0" applyFont="1" applyFill="1" applyBorder="1" applyAlignment="1">
      <alignment horizontal="center" vertical="center"/>
    </xf>
    <xf numFmtId="0" fontId="49" fillId="63" borderId="10" xfId="0" applyFont="1" applyFill="1" applyBorder="1" applyAlignment="1">
      <alignment horizontal="center" vertical="center" wrapText="1"/>
    </xf>
    <xf numFmtId="0" fontId="49" fillId="57" borderId="10" xfId="0" applyFont="1" applyFill="1" applyBorder="1" applyAlignment="1">
      <alignment horizontal="center" vertical="center"/>
    </xf>
    <xf numFmtId="0" fontId="49" fillId="57" borderId="10" xfId="0" applyFont="1" applyFill="1" applyBorder="1" applyAlignment="1">
      <alignment horizontal="center" vertical="center" wrapText="1"/>
    </xf>
    <xf numFmtId="0" fontId="49" fillId="55" borderId="10" xfId="0" applyFont="1" applyFill="1" applyBorder="1" applyAlignment="1">
      <alignment horizontal="center" vertical="center"/>
    </xf>
    <xf numFmtId="0" fontId="49" fillId="55" borderId="10" xfId="0" applyFont="1" applyFill="1" applyBorder="1" applyAlignment="1">
      <alignment horizontal="center" vertical="center" wrapText="1"/>
    </xf>
    <xf numFmtId="0" fontId="49" fillId="64" borderId="10" xfId="0" applyFont="1" applyFill="1" applyBorder="1" applyAlignment="1">
      <alignment horizontal="center" vertical="center"/>
    </xf>
    <xf numFmtId="0" fontId="49" fillId="64" borderId="10" xfId="0" applyFont="1" applyFill="1" applyBorder="1" applyAlignment="1">
      <alignment horizontal="center" vertical="center" wrapText="1"/>
    </xf>
    <xf numFmtId="169" fontId="62" fillId="73" borderId="10" xfId="0" applyNumberFormat="1" applyFont="1" applyFill="1" applyBorder="1" applyAlignment="1">
      <alignment horizontal="center" vertical="center"/>
    </xf>
    <xf numFmtId="0" fontId="62" fillId="73" borderId="10" xfId="0" applyFont="1" applyFill="1" applyBorder="1" applyAlignment="1">
      <alignment horizontal="center" vertical="center"/>
    </xf>
    <xf numFmtId="168" fontId="62" fillId="73" borderId="10" xfId="1" applyNumberFormat="1" applyFont="1" applyFill="1" applyBorder="1" applyAlignment="1">
      <alignment horizontal="center" vertical="center"/>
    </xf>
    <xf numFmtId="0" fontId="49" fillId="68" borderId="0" xfId="0" applyFont="1" applyFill="1" applyBorder="1" applyAlignment="1">
      <alignment horizontal="center" vertical="center" wrapText="1"/>
    </xf>
    <xf numFmtId="0" fontId="49" fillId="68" borderId="25" xfId="0" applyFont="1" applyFill="1" applyBorder="1" applyAlignment="1">
      <alignment horizontal="center" vertical="center" wrapText="1"/>
    </xf>
    <xf numFmtId="0" fontId="51" fillId="68" borderId="25" xfId="0" applyFont="1" applyFill="1" applyBorder="1" applyAlignment="1">
      <alignment horizontal="center" vertical="center" wrapText="1"/>
    </xf>
    <xf numFmtId="0" fontId="49" fillId="68" borderId="70" xfId="0" applyFont="1" applyFill="1" applyBorder="1" applyAlignment="1">
      <alignment horizontal="center" vertical="center" wrapText="1"/>
    </xf>
    <xf numFmtId="169" fontId="48" fillId="0" borderId="67" xfId="0" applyNumberFormat="1" applyFont="1" applyBorder="1" applyAlignment="1">
      <alignment horizontal="center" vertical="center"/>
    </xf>
    <xf numFmtId="169" fontId="48" fillId="0" borderId="71" xfId="0" applyNumberFormat="1" applyFont="1" applyBorder="1" applyAlignment="1">
      <alignment horizontal="center" vertical="center"/>
    </xf>
    <xf numFmtId="169" fontId="48" fillId="0" borderId="28" xfId="0" applyNumberFormat="1" applyFont="1" applyBorder="1" applyAlignment="1">
      <alignment horizontal="center" vertical="center"/>
    </xf>
    <xf numFmtId="0" fontId="48" fillId="0" borderId="57" xfId="0" applyFont="1" applyFill="1" applyBorder="1" applyAlignment="1">
      <alignment horizontal="center" vertical="center"/>
    </xf>
    <xf numFmtId="0" fontId="48" fillId="0" borderId="58" xfId="0" applyFont="1" applyFill="1" applyBorder="1" applyAlignment="1">
      <alignment horizontal="center" vertical="center"/>
    </xf>
    <xf numFmtId="0" fontId="48" fillId="0" borderId="72" xfId="0" applyFont="1" applyFill="1" applyBorder="1" applyAlignment="1">
      <alignment horizontal="center" vertical="center"/>
    </xf>
    <xf numFmtId="0" fontId="49" fillId="0" borderId="55" xfId="0" applyFont="1" applyBorder="1" applyAlignment="1">
      <alignment horizontal="center" vertical="center"/>
    </xf>
    <xf numFmtId="0" fontId="48" fillId="0" borderId="55" xfId="0" applyFont="1" applyFill="1" applyBorder="1" applyAlignment="1">
      <alignment horizontal="center" vertical="center"/>
    </xf>
    <xf numFmtId="169" fontId="48" fillId="0" borderId="55" xfId="0" applyNumberFormat="1" applyFont="1" applyFill="1" applyBorder="1" applyAlignment="1">
      <alignment horizontal="center" vertical="center"/>
    </xf>
    <xf numFmtId="14" fontId="49" fillId="0" borderId="56" xfId="0" applyNumberFormat="1" applyFont="1" applyBorder="1" applyAlignment="1">
      <alignment horizontal="center" vertical="center"/>
    </xf>
    <xf numFmtId="0" fontId="49" fillId="0" borderId="73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/>
    </xf>
    <xf numFmtId="169" fontId="49" fillId="0" borderId="0" xfId="0" applyNumberFormat="1" applyFont="1" applyBorder="1" applyAlignment="1">
      <alignment horizontal="center" vertical="center"/>
    </xf>
    <xf numFmtId="0" fontId="49" fillId="62" borderId="49" xfId="0" applyFont="1" applyFill="1" applyBorder="1" applyAlignment="1">
      <alignment horizontal="center" vertical="center"/>
    </xf>
    <xf numFmtId="169" fontId="49" fillId="71" borderId="52" xfId="0" applyNumberFormat="1" applyFont="1" applyFill="1" applyBorder="1" applyAlignment="1">
      <alignment horizontal="center" vertical="center"/>
    </xf>
    <xf numFmtId="168" fontId="48" fillId="0" borderId="61" xfId="1" applyNumberFormat="1" applyFont="1" applyFill="1" applyBorder="1" applyAlignment="1">
      <alignment horizontal="center" vertical="center"/>
    </xf>
    <xf numFmtId="168" fontId="48" fillId="0" borderId="11" xfId="1" applyNumberFormat="1" applyFont="1" applyFill="1" applyBorder="1" applyAlignment="1">
      <alignment horizontal="center" vertical="center"/>
    </xf>
    <xf numFmtId="168" fontId="48" fillId="0" borderId="74" xfId="1" applyNumberFormat="1" applyFont="1" applyFill="1" applyBorder="1" applyAlignment="1">
      <alignment horizontal="center" vertical="center"/>
    </xf>
    <xf numFmtId="169" fontId="48" fillId="0" borderId="73" xfId="0" applyNumberFormat="1" applyFont="1" applyFill="1" applyBorder="1" applyAlignment="1">
      <alignment horizontal="center" vertical="center"/>
    </xf>
    <xf numFmtId="169" fontId="48" fillId="0" borderId="75" xfId="0" applyNumberFormat="1" applyFont="1" applyFill="1" applyBorder="1" applyAlignment="1">
      <alignment horizontal="center" vertical="center"/>
    </xf>
    <xf numFmtId="169" fontId="48" fillId="0" borderId="69" xfId="0" applyNumberFormat="1" applyFont="1" applyFill="1" applyBorder="1" applyAlignment="1">
      <alignment horizontal="center" vertical="center"/>
    </xf>
    <xf numFmtId="169" fontId="48" fillId="0" borderId="53" xfId="0" applyNumberFormat="1" applyFont="1" applyFill="1" applyBorder="1" applyAlignment="1">
      <alignment horizontal="center" vertical="center"/>
    </xf>
    <xf numFmtId="169" fontId="48" fillId="0" borderId="42" xfId="0" applyNumberFormat="1" applyFont="1" applyFill="1" applyBorder="1" applyAlignment="1">
      <alignment horizontal="center" vertical="center"/>
    </xf>
    <xf numFmtId="169" fontId="48" fillId="0" borderId="49" xfId="0" applyNumberFormat="1" applyFont="1" applyFill="1" applyBorder="1" applyAlignment="1">
      <alignment horizontal="center" vertical="center"/>
    </xf>
    <xf numFmtId="169" fontId="48" fillId="0" borderId="61" xfId="0" applyNumberFormat="1" applyFont="1" applyFill="1" applyBorder="1" applyAlignment="1">
      <alignment horizontal="center" vertical="center"/>
    </xf>
    <xf numFmtId="169" fontId="48" fillId="0" borderId="29" xfId="0" applyNumberFormat="1" applyFont="1" applyFill="1" applyBorder="1" applyAlignment="1">
      <alignment horizontal="center" vertical="center"/>
    </xf>
    <xf numFmtId="169" fontId="48" fillId="0" borderId="62" xfId="0" applyNumberFormat="1" applyFont="1" applyFill="1" applyBorder="1" applyAlignment="1">
      <alignment horizontal="center" vertical="center"/>
    </xf>
    <xf numFmtId="0" fontId="49" fillId="56" borderId="45" xfId="0" applyFont="1" applyFill="1" applyBorder="1" applyAlignment="1">
      <alignment horizontal="center" vertical="center" wrapText="1"/>
    </xf>
    <xf numFmtId="0" fontId="49" fillId="56" borderId="46" xfId="0" applyFont="1" applyFill="1" applyBorder="1" applyAlignment="1">
      <alignment horizontal="center" vertical="center" wrapText="1"/>
    </xf>
    <xf numFmtId="0" fontId="49" fillId="56" borderId="68" xfId="0" applyFont="1" applyFill="1" applyBorder="1" applyAlignment="1">
      <alignment horizontal="center" vertical="center" wrapText="1"/>
    </xf>
    <xf numFmtId="169" fontId="49" fillId="71" borderId="23" xfId="0" applyNumberFormat="1" applyFont="1" applyFill="1" applyBorder="1" applyAlignment="1">
      <alignment horizontal="center" vertical="center"/>
    </xf>
    <xf numFmtId="169" fontId="49" fillId="71" borderId="60" xfId="0" applyNumberFormat="1" applyFont="1" applyFill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0" fontId="22" fillId="0" borderId="39" xfId="42112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169" fontId="0" fillId="0" borderId="39" xfId="0" applyNumberFormat="1" applyBorder="1" applyAlignment="1">
      <alignment horizontal="center" vertical="center"/>
    </xf>
    <xf numFmtId="169" fontId="0" fillId="0" borderId="39" xfId="0" applyNumberFormat="1" applyFill="1" applyBorder="1" applyAlignment="1">
      <alignment horizontal="center" vertical="center"/>
    </xf>
    <xf numFmtId="14" fontId="0" fillId="0" borderId="39" xfId="0" applyNumberFormat="1" applyFill="1" applyBorder="1" applyAlignment="1">
      <alignment horizontal="center" vertical="center"/>
    </xf>
    <xf numFmtId="170" fontId="0" fillId="0" borderId="39" xfId="0" applyNumberFormat="1" applyBorder="1" applyAlignment="1">
      <alignment horizontal="center" vertical="center"/>
    </xf>
    <xf numFmtId="14" fontId="0" fillId="0" borderId="59" xfId="0" applyNumberFormat="1" applyBorder="1" applyAlignment="1">
      <alignment horizontal="center" vertical="center"/>
    </xf>
    <xf numFmtId="9" fontId="0" fillId="0" borderId="60" xfId="1" applyFont="1" applyBorder="1" applyAlignment="1">
      <alignment horizontal="center" vertical="center"/>
    </xf>
    <xf numFmtId="9" fontId="0" fillId="0" borderId="39" xfId="1" applyFont="1" applyFill="1" applyBorder="1" applyAlignment="1">
      <alignment horizontal="center" vertical="center"/>
    </xf>
    <xf numFmtId="9" fontId="0" fillId="0" borderId="34" xfId="1" applyFont="1" applyBorder="1" applyAlignment="1">
      <alignment horizontal="center" vertical="center"/>
    </xf>
    <xf numFmtId="0" fontId="22" fillId="0" borderId="76" xfId="42112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4" fontId="0" fillId="0" borderId="76" xfId="0" applyNumberFormat="1" applyBorder="1" applyAlignment="1">
      <alignment horizontal="center" vertical="center"/>
    </xf>
    <xf numFmtId="169" fontId="0" fillId="0" borderId="76" xfId="0" applyNumberFormat="1" applyBorder="1" applyAlignment="1">
      <alignment horizontal="center" vertical="center"/>
    </xf>
    <xf numFmtId="170" fontId="0" fillId="0" borderId="76" xfId="0" applyNumberFormat="1" applyBorder="1" applyAlignment="1">
      <alignment horizontal="center" vertical="center"/>
    </xf>
    <xf numFmtId="0" fontId="22" fillId="0" borderId="77" xfId="42112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/>
    </xf>
    <xf numFmtId="169" fontId="0" fillId="0" borderId="77" xfId="0" applyNumberFormat="1" applyBorder="1" applyAlignment="1">
      <alignment horizontal="center" vertical="center"/>
    </xf>
    <xf numFmtId="172" fontId="0" fillId="0" borderId="77" xfId="1" applyNumberFormat="1" applyFont="1" applyFill="1" applyBorder="1" applyAlignment="1">
      <alignment horizontal="center" vertical="center"/>
    </xf>
    <xf numFmtId="170" fontId="0" fillId="0" borderId="77" xfId="0" applyNumberFormat="1" applyBorder="1" applyAlignment="1">
      <alignment horizontal="center" vertical="center"/>
    </xf>
    <xf numFmtId="169" fontId="0" fillId="0" borderId="59" xfId="0" applyNumberFormat="1" applyBorder="1" applyAlignment="1">
      <alignment horizontal="center" vertical="center"/>
    </xf>
    <xf numFmtId="9" fontId="0" fillId="0" borderId="59" xfId="1" applyFont="1" applyBorder="1" applyAlignment="1">
      <alignment horizontal="center" vertical="center"/>
    </xf>
    <xf numFmtId="170" fontId="0" fillId="0" borderId="59" xfId="0" applyNumberFormat="1" applyBorder="1" applyAlignment="1">
      <alignment horizontal="center" vertical="center"/>
    </xf>
    <xf numFmtId="9" fontId="0" fillId="0" borderId="76" xfId="1" applyFont="1" applyFill="1" applyBorder="1" applyAlignment="1">
      <alignment horizontal="center" vertical="center"/>
    </xf>
    <xf numFmtId="9" fontId="0" fillId="0" borderId="77" xfId="1" applyFont="1" applyFill="1" applyBorder="1" applyAlignment="1">
      <alignment horizontal="center" vertical="center"/>
    </xf>
    <xf numFmtId="9" fontId="0" fillId="0" borderId="12" xfId="1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74" borderId="10" xfId="0" applyFont="1" applyFill="1" applyBorder="1" applyAlignment="1">
      <alignment horizontal="center" vertical="center" wrapText="1"/>
    </xf>
    <xf numFmtId="0" fontId="48" fillId="74" borderId="10" xfId="0" applyFont="1" applyFill="1" applyBorder="1" applyAlignment="1">
      <alignment horizontal="center" vertical="center"/>
    </xf>
    <xf numFmtId="169" fontId="48" fillId="74" borderId="10" xfId="0" applyNumberFormat="1" applyFont="1" applyFill="1" applyBorder="1" applyAlignment="1">
      <alignment horizontal="center" vertical="center"/>
    </xf>
    <xf numFmtId="0" fontId="48" fillId="74" borderId="10" xfId="0" applyFont="1" applyFill="1" applyBorder="1" applyAlignment="1">
      <alignment horizontal="center"/>
    </xf>
    <xf numFmtId="10" fontId="48" fillId="0" borderId="12" xfId="1" applyNumberFormat="1" applyFont="1" applyFill="1" applyBorder="1" applyAlignment="1">
      <alignment horizontal="center" vertical="center"/>
    </xf>
    <xf numFmtId="1" fontId="48" fillId="0" borderId="0" xfId="0" applyNumberFormat="1" applyFont="1"/>
    <xf numFmtId="172" fontId="48" fillId="63" borderId="10" xfId="1" applyNumberFormat="1" applyFont="1" applyFill="1" applyBorder="1" applyAlignment="1">
      <alignment horizontal="center" vertical="center"/>
    </xf>
    <xf numFmtId="172" fontId="48" fillId="0" borderId="55" xfId="1" applyNumberFormat="1" applyFont="1" applyFill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7" fillId="57" borderId="0" xfId="0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0" fontId="0" fillId="63" borderId="10" xfId="0" applyFill="1" applyBorder="1" applyAlignment="1">
      <alignment horizontal="center" vertical="center"/>
    </xf>
    <xf numFmtId="14" fontId="0" fillId="63" borderId="10" xfId="0" applyNumberFormat="1" applyFill="1" applyBorder="1" applyAlignment="1">
      <alignment horizontal="center" vertical="center"/>
    </xf>
    <xf numFmtId="0" fontId="0" fillId="63" borderId="10" xfId="0" applyFill="1" applyBorder="1" applyAlignment="1">
      <alignment horizontal="center" vertical="center" wrapText="1"/>
    </xf>
    <xf numFmtId="169" fontId="0" fillId="63" borderId="10" xfId="0" applyNumberFormat="1" applyFill="1" applyBorder="1" applyAlignment="1">
      <alignment horizontal="center" vertical="center"/>
    </xf>
    <xf numFmtId="177" fontId="0" fillId="69" borderId="10" xfId="0" applyNumberFormat="1" applyFill="1" applyBorder="1" applyAlignment="1">
      <alignment horizontal="center" vertical="center"/>
    </xf>
    <xf numFmtId="0" fontId="0" fillId="63" borderId="0" xfId="0" applyFill="1" applyAlignment="1">
      <alignment vertical="center"/>
    </xf>
    <xf numFmtId="176" fontId="0" fillId="63" borderId="10" xfId="0" applyNumberFormat="1" applyFill="1" applyBorder="1" applyAlignment="1">
      <alignment horizontal="center" vertical="center"/>
    </xf>
    <xf numFmtId="0" fontId="64" fillId="63" borderId="10" xfId="0" applyFont="1" applyFill="1" applyBorder="1" applyAlignment="1">
      <alignment horizontal="center" vertical="center"/>
    </xf>
    <xf numFmtId="14" fontId="64" fillId="63" borderId="10" xfId="0" applyNumberFormat="1" applyFont="1" applyFill="1" applyBorder="1" applyAlignment="1">
      <alignment horizontal="center" vertical="center"/>
    </xf>
    <xf numFmtId="0" fontId="64" fillId="63" borderId="10" xfId="0" applyFont="1" applyFill="1" applyBorder="1" applyAlignment="1">
      <alignment horizontal="center" vertical="center" wrapText="1"/>
    </xf>
    <xf numFmtId="169" fontId="64" fillId="63" borderId="10" xfId="0" applyNumberFormat="1" applyFont="1" applyFill="1" applyBorder="1" applyAlignment="1">
      <alignment horizontal="center" vertical="center"/>
    </xf>
    <xf numFmtId="172" fontId="48" fillId="63" borderId="12" xfId="1" applyNumberFormat="1" applyFont="1" applyFill="1" applyBorder="1" applyAlignment="1">
      <alignment horizontal="center" vertical="center"/>
    </xf>
    <xf numFmtId="0" fontId="54" fillId="63" borderId="12" xfId="0" applyFont="1" applyFill="1" applyBorder="1" applyAlignment="1">
      <alignment horizontal="center" vertical="center"/>
    </xf>
    <xf numFmtId="0" fontId="48" fillId="63" borderId="12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 wrapText="1"/>
    </xf>
    <xf numFmtId="0" fontId="48" fillId="74" borderId="10" xfId="0" applyFont="1" applyFill="1" applyBorder="1" applyAlignment="1">
      <alignment horizontal="center" vertical="center"/>
    </xf>
    <xf numFmtId="0" fontId="49" fillId="74" borderId="10" xfId="0" applyFont="1" applyFill="1" applyBorder="1" applyAlignment="1">
      <alignment horizontal="center" vertical="center"/>
    </xf>
    <xf numFmtId="169" fontId="0" fillId="73" borderId="10" xfId="0" applyNumberFormat="1" applyFont="1" applyFill="1" applyBorder="1" applyAlignment="1">
      <alignment horizontal="center"/>
    </xf>
    <xf numFmtId="0" fontId="57" fillId="75" borderId="0" xfId="0" applyFont="1" applyFill="1" applyAlignment="1">
      <alignment vertical="center"/>
    </xf>
    <xf numFmtId="169" fontId="48" fillId="73" borderId="39" xfId="0" applyNumberFormat="1" applyFont="1" applyFill="1" applyBorder="1" applyAlignment="1">
      <alignment horizontal="center" vertical="center"/>
    </xf>
    <xf numFmtId="0" fontId="0" fillId="76" borderId="10" xfId="0" applyFill="1" applyBorder="1" applyAlignment="1">
      <alignment horizontal="center" vertical="center"/>
    </xf>
    <xf numFmtId="14" fontId="0" fillId="76" borderId="10" xfId="0" applyNumberFormat="1" applyFill="1" applyBorder="1" applyAlignment="1">
      <alignment horizontal="center" vertical="center"/>
    </xf>
    <xf numFmtId="0" fontId="0" fillId="76" borderId="10" xfId="0" applyFill="1" applyBorder="1" applyAlignment="1">
      <alignment horizontal="center" vertical="center" wrapText="1"/>
    </xf>
    <xf numFmtId="169" fontId="0" fillId="76" borderId="10" xfId="0" applyNumberFormat="1" applyFill="1" applyBorder="1" applyAlignment="1">
      <alignment horizontal="center" vertical="center"/>
    </xf>
    <xf numFmtId="0" fontId="0" fillId="76" borderId="0" xfId="0" applyFill="1" applyAlignment="1">
      <alignment vertical="center"/>
    </xf>
    <xf numFmtId="0" fontId="48" fillId="68" borderId="0" xfId="0" applyFont="1" applyFill="1"/>
    <xf numFmtId="0" fontId="48" fillId="0" borderId="10" xfId="0" applyFont="1" applyBorder="1" applyAlignment="1">
      <alignment horizontal="center" vertical="center"/>
    </xf>
    <xf numFmtId="0" fontId="48" fillId="68" borderId="10" xfId="0" applyFont="1" applyFill="1" applyBorder="1" applyAlignment="1">
      <alignment horizontal="center" vertical="center"/>
    </xf>
    <xf numFmtId="169" fontId="0" fillId="67" borderId="10" xfId="0" applyNumberFormat="1" applyFont="1" applyFill="1" applyBorder="1" applyAlignment="1">
      <alignment horizontal="center" vertical="center"/>
    </xf>
    <xf numFmtId="0" fontId="48" fillId="67" borderId="1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69" fontId="62" fillId="73" borderId="12" xfId="0" applyNumberFormat="1" applyFont="1" applyFill="1" applyBorder="1" applyAlignment="1">
      <alignment horizontal="center" vertical="center"/>
    </xf>
    <xf numFmtId="169" fontId="62" fillId="73" borderId="22" xfId="0" applyNumberFormat="1" applyFont="1" applyFill="1" applyBorder="1" applyAlignment="1">
      <alignment horizontal="center" vertical="center"/>
    </xf>
    <xf numFmtId="169" fontId="62" fillId="73" borderId="34" xfId="0" applyNumberFormat="1" applyFont="1" applyFill="1" applyBorder="1" applyAlignment="1">
      <alignment horizontal="center" vertical="center"/>
    </xf>
    <xf numFmtId="168" fontId="62" fillId="73" borderId="34" xfId="1" applyNumberFormat="1" applyFont="1" applyFill="1" applyBorder="1" applyAlignment="1">
      <alignment horizontal="center" vertical="center"/>
    </xf>
    <xf numFmtId="0" fontId="62" fillId="73" borderId="22" xfId="0" applyFont="1" applyFill="1" applyBorder="1" applyAlignment="1">
      <alignment horizontal="center" vertical="center"/>
    </xf>
    <xf numFmtId="168" fontId="62" fillId="73" borderId="22" xfId="1" applyNumberFormat="1" applyFont="1" applyFill="1" applyBorder="1" applyAlignment="1">
      <alignment horizontal="center" vertical="center"/>
    </xf>
    <xf numFmtId="169" fontId="62" fillId="0" borderId="34" xfId="0" applyNumberFormat="1" applyFont="1" applyFill="1" applyBorder="1" applyAlignment="1">
      <alignment horizontal="center" vertical="center"/>
    </xf>
    <xf numFmtId="0" fontId="62" fillId="0" borderId="34" xfId="0" applyFont="1" applyFill="1" applyBorder="1" applyAlignment="1">
      <alignment horizontal="center" vertical="center"/>
    </xf>
    <xf numFmtId="168" fontId="62" fillId="0" borderId="34" xfId="1" applyNumberFormat="1" applyFont="1" applyFill="1" applyBorder="1" applyAlignment="1">
      <alignment horizontal="center" vertical="center"/>
    </xf>
    <xf numFmtId="172" fontId="60" fillId="0" borderId="10" xfId="1" applyNumberFormat="1" applyFont="1" applyBorder="1" applyAlignment="1">
      <alignment horizontal="center" vertical="center"/>
    </xf>
    <xf numFmtId="172" fontId="60" fillId="0" borderId="34" xfId="1" applyNumberFormat="1" applyFont="1" applyBorder="1" applyAlignment="1">
      <alignment horizontal="center" vertical="center"/>
    </xf>
    <xf numFmtId="172" fontId="60" fillId="0" borderId="48" xfId="0" applyNumberFormat="1" applyFont="1" applyBorder="1" applyAlignment="1">
      <alignment horizontal="center" vertical="center"/>
    </xf>
    <xf numFmtId="169" fontId="48" fillId="61" borderId="55" xfId="0" applyNumberFormat="1" applyFont="1" applyFill="1" applyBorder="1" applyAlignment="1">
      <alignment horizontal="center" vertical="center"/>
    </xf>
    <xf numFmtId="169" fontId="48" fillId="61" borderId="39" xfId="0" applyNumberFormat="1" applyFont="1" applyFill="1" applyBorder="1" applyAlignment="1">
      <alignment horizontal="center" vertical="center"/>
    </xf>
    <xf numFmtId="169" fontId="48" fillId="61" borderId="12" xfId="0" applyNumberFormat="1" applyFont="1" applyFill="1" applyBorder="1" applyAlignment="1">
      <alignment horizontal="center" vertical="center"/>
    </xf>
    <xf numFmtId="169" fontId="48" fillId="61" borderId="52" xfId="0" applyNumberFormat="1" applyFont="1" applyFill="1" applyBorder="1" applyAlignment="1">
      <alignment horizontal="center" vertical="center"/>
    </xf>
    <xf numFmtId="0" fontId="48" fillId="62" borderId="0" xfId="0" applyFont="1" applyFill="1"/>
    <xf numFmtId="1" fontId="48" fillId="0" borderId="0" xfId="0" applyNumberFormat="1" applyFont="1" applyFill="1"/>
    <xf numFmtId="169" fontId="0" fillId="77" borderId="10" xfId="0" applyNumberFormat="1" applyFont="1" applyFill="1" applyBorder="1" applyAlignment="1">
      <alignment horizontal="center" vertical="center"/>
    </xf>
    <xf numFmtId="0" fontId="48" fillId="73" borderId="0" xfId="0" applyFont="1" applyFill="1"/>
    <xf numFmtId="1" fontId="48" fillId="73" borderId="0" xfId="0" applyNumberFormat="1" applyFont="1" applyFill="1"/>
    <xf numFmtId="0" fontId="57" fillId="61" borderId="0" xfId="0" applyFont="1" applyFill="1" applyAlignment="1">
      <alignment vertical="center"/>
    </xf>
    <xf numFmtId="2" fontId="16" fillId="58" borderId="10" xfId="0" applyNumberFormat="1" applyFont="1" applyFill="1" applyBorder="1" applyAlignment="1">
      <alignment horizontal="center" vertical="center"/>
    </xf>
    <xf numFmtId="0" fontId="16" fillId="58" borderId="10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wrapText="1"/>
    </xf>
    <xf numFmtId="0" fontId="16" fillId="55" borderId="25" xfId="0" applyFont="1" applyFill="1" applyBorder="1" applyAlignment="1">
      <alignment horizontal="center" wrapText="1"/>
    </xf>
    <xf numFmtId="0" fontId="16" fillId="55" borderId="26" xfId="0" applyFont="1" applyFill="1" applyBorder="1" applyAlignment="1">
      <alignment horizontal="center" wrapText="1"/>
    </xf>
    <xf numFmtId="171" fontId="16" fillId="55" borderId="11" xfId="0" applyNumberFormat="1" applyFont="1" applyFill="1" applyBorder="1" applyAlignment="1">
      <alignment horizontal="center" vertical="center" wrapText="1"/>
    </xf>
    <xf numFmtId="171" fontId="16" fillId="55" borderId="27" xfId="0" applyNumberFormat="1" applyFont="1" applyFill="1" applyBorder="1" applyAlignment="1">
      <alignment horizontal="center" vertical="center" wrapText="1"/>
    </xf>
    <xf numFmtId="171" fontId="16" fillId="55" borderId="28" xfId="0" applyNumberFormat="1" applyFont="1" applyFill="1" applyBorder="1" applyAlignment="1">
      <alignment horizontal="center" vertical="center" wrapText="1"/>
    </xf>
    <xf numFmtId="0" fontId="16" fillId="63" borderId="31" xfId="0" applyFont="1" applyFill="1" applyBorder="1" applyAlignment="1">
      <alignment horizontal="center"/>
    </xf>
    <xf numFmtId="0" fontId="16" fillId="63" borderId="30" xfId="0" applyFont="1" applyFill="1" applyBorder="1" applyAlignment="1">
      <alignment horizontal="center"/>
    </xf>
    <xf numFmtId="0" fontId="0" fillId="63" borderId="22" xfId="0" applyFont="1" applyFill="1" applyBorder="1" applyAlignment="1">
      <alignment horizontal="center" vertical="center"/>
    </xf>
    <xf numFmtId="0" fontId="0" fillId="63" borderId="23" xfId="0" applyFont="1" applyFill="1" applyBorder="1" applyAlignment="1">
      <alignment horizontal="center" vertical="center"/>
    </xf>
    <xf numFmtId="0" fontId="0" fillId="63" borderId="12" xfId="0" applyFont="1" applyFill="1" applyBorder="1" applyAlignment="1">
      <alignment horizontal="center" vertical="center"/>
    </xf>
    <xf numFmtId="0" fontId="16" fillId="57" borderId="29" xfId="0" applyFont="1" applyFill="1" applyBorder="1" applyAlignment="1">
      <alignment horizontal="center" vertical="center"/>
    </xf>
    <xf numFmtId="0" fontId="16" fillId="57" borderId="31" xfId="0" applyFont="1" applyFill="1" applyBorder="1" applyAlignment="1">
      <alignment horizontal="center" vertical="center"/>
    </xf>
    <xf numFmtId="0" fontId="16" fillId="57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top"/>
    </xf>
    <xf numFmtId="2" fontId="16" fillId="58" borderId="22" xfId="0" applyNumberFormat="1" applyFont="1" applyFill="1" applyBorder="1" applyAlignment="1">
      <alignment horizontal="center" vertical="center"/>
    </xf>
    <xf numFmtId="2" fontId="16" fillId="58" borderId="12" xfId="0" applyNumberFormat="1" applyFont="1" applyFill="1" applyBorder="1" applyAlignment="1">
      <alignment horizontal="center" vertical="center"/>
    </xf>
    <xf numFmtId="0" fontId="0" fillId="63" borderId="30" xfId="0" applyFont="1" applyFill="1" applyBorder="1" applyAlignment="1">
      <alignment horizontal="center" vertical="center"/>
    </xf>
    <xf numFmtId="0" fontId="16" fillId="57" borderId="10" xfId="0" applyFont="1" applyFill="1" applyBorder="1" applyAlignment="1">
      <alignment horizontal="center" vertical="center"/>
    </xf>
    <xf numFmtId="0" fontId="49" fillId="68" borderId="36" xfId="0" applyFont="1" applyFill="1" applyBorder="1" applyAlignment="1">
      <alignment horizontal="center" vertical="center" wrapText="1"/>
    </xf>
    <xf numFmtId="0" fontId="49" fillId="68" borderId="37" xfId="0" applyFont="1" applyFill="1" applyBorder="1" applyAlignment="1">
      <alignment horizontal="center" vertical="center" wrapText="1"/>
    </xf>
    <xf numFmtId="0" fontId="49" fillId="68" borderId="38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2" fillId="55" borderId="24" xfId="0" applyFont="1" applyFill="1" applyBorder="1" applyAlignment="1">
      <alignment horizontal="center" vertical="center" wrapText="1"/>
    </xf>
    <xf numFmtId="0" fontId="52" fillId="55" borderId="25" xfId="0" applyFont="1" applyFill="1" applyBorder="1" applyAlignment="1">
      <alignment horizontal="center" vertical="center" wrapText="1"/>
    </xf>
    <xf numFmtId="0" fontId="52" fillId="55" borderId="26" xfId="0" applyFont="1" applyFill="1" applyBorder="1" applyAlignment="1">
      <alignment horizontal="center" vertical="center" wrapText="1"/>
    </xf>
    <xf numFmtId="171" fontId="52" fillId="55" borderId="11" xfId="0" applyNumberFormat="1" applyFont="1" applyFill="1" applyBorder="1" applyAlignment="1">
      <alignment horizontal="center" vertical="center" wrapText="1"/>
    </xf>
    <xf numFmtId="171" fontId="52" fillId="55" borderId="27" xfId="0" applyNumberFormat="1" applyFont="1" applyFill="1" applyBorder="1" applyAlignment="1">
      <alignment horizontal="center" vertical="center" wrapText="1"/>
    </xf>
    <xf numFmtId="171" fontId="52" fillId="55" borderId="28" xfId="0" applyNumberFormat="1" applyFont="1" applyFill="1" applyBorder="1" applyAlignment="1">
      <alignment horizontal="center" vertical="center" wrapText="1"/>
    </xf>
    <xf numFmtId="0" fontId="49" fillId="62" borderId="36" xfId="0" applyFont="1" applyFill="1" applyBorder="1" applyAlignment="1">
      <alignment horizontal="center" vertical="center" wrapText="1"/>
    </xf>
    <xf numFmtId="0" fontId="49" fillId="62" borderId="37" xfId="0" applyFont="1" applyFill="1" applyBorder="1" applyAlignment="1">
      <alignment horizontal="center" vertical="center" wrapText="1"/>
    </xf>
    <xf numFmtId="0" fontId="49" fillId="62" borderId="38" xfId="0" applyFont="1" applyFill="1" applyBorder="1" applyAlignment="1">
      <alignment horizontal="center" vertical="center" wrapText="1"/>
    </xf>
    <xf numFmtId="0" fontId="49" fillId="55" borderId="57" xfId="0" applyFont="1" applyFill="1" applyBorder="1" applyAlignment="1">
      <alignment horizontal="center" vertical="center" wrapText="1"/>
    </xf>
    <xf numFmtId="0" fontId="49" fillId="55" borderId="58" xfId="0" applyFont="1" applyFill="1" applyBorder="1" applyAlignment="1">
      <alignment horizontal="center" vertical="center" wrapText="1"/>
    </xf>
    <xf numFmtId="0" fontId="57" fillId="73" borderId="26" xfId="0" applyFont="1" applyFill="1" applyBorder="1" applyAlignment="1">
      <alignment horizontal="center" vertical="center"/>
    </xf>
    <xf numFmtId="0" fontId="57" fillId="73" borderId="33" xfId="0" applyFont="1" applyFill="1" applyBorder="1" applyAlignment="1">
      <alignment horizontal="center" vertical="center"/>
    </xf>
    <xf numFmtId="0" fontId="57" fillId="73" borderId="22" xfId="0" applyFont="1" applyFill="1" applyBorder="1" applyAlignment="1">
      <alignment horizontal="center" vertical="center"/>
    </xf>
    <xf numFmtId="0" fontId="57" fillId="73" borderId="12" xfId="0" applyFont="1" applyFill="1" applyBorder="1" applyAlignment="1">
      <alignment horizontal="center" vertical="center"/>
    </xf>
    <xf numFmtId="169" fontId="57" fillId="73" borderId="22" xfId="0" applyNumberFormat="1" applyFont="1" applyFill="1" applyBorder="1" applyAlignment="1">
      <alignment horizontal="center" vertical="center"/>
    </xf>
    <xf numFmtId="169" fontId="57" fillId="73" borderId="12" xfId="0" applyNumberFormat="1" applyFont="1" applyFill="1" applyBorder="1" applyAlignment="1">
      <alignment horizontal="center" vertical="center"/>
    </xf>
    <xf numFmtId="169" fontId="57" fillId="73" borderId="10" xfId="0" applyNumberFormat="1" applyFont="1" applyFill="1" applyBorder="1" applyAlignment="1">
      <alignment horizontal="center" vertical="center"/>
    </xf>
    <xf numFmtId="169" fontId="58" fillId="73" borderId="10" xfId="0" applyNumberFormat="1" applyFont="1" applyFill="1" applyBorder="1" applyAlignment="1">
      <alignment horizontal="center" vertical="center"/>
    </xf>
    <xf numFmtId="172" fontId="57" fillId="73" borderId="10" xfId="1" applyNumberFormat="1" applyFont="1" applyFill="1" applyBorder="1" applyAlignment="1">
      <alignment horizontal="center" vertical="center"/>
    </xf>
    <xf numFmtId="9" fontId="57" fillId="70" borderId="10" xfId="1" applyFont="1" applyFill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73" borderId="23" xfId="0" applyFont="1" applyFill="1" applyBorder="1" applyAlignment="1">
      <alignment horizontal="center" vertical="center"/>
    </xf>
    <xf numFmtId="175" fontId="57" fillId="73" borderId="22" xfId="0" applyNumberFormat="1" applyFont="1" applyFill="1" applyBorder="1" applyAlignment="1">
      <alignment horizontal="center" vertical="center"/>
    </xf>
    <xf numFmtId="175" fontId="57" fillId="73" borderId="12" xfId="0" applyNumberFormat="1" applyFont="1" applyFill="1" applyBorder="1" applyAlignment="1">
      <alignment horizontal="center" vertical="center"/>
    </xf>
    <xf numFmtId="172" fontId="57" fillId="73" borderId="22" xfId="1" applyNumberFormat="1" applyFont="1" applyFill="1" applyBorder="1" applyAlignment="1">
      <alignment horizontal="center" vertical="center"/>
    </xf>
    <xf numFmtId="172" fontId="57" fillId="73" borderId="12" xfId="1" applyNumberFormat="1" applyFont="1" applyFill="1" applyBorder="1" applyAlignment="1">
      <alignment horizontal="center" vertical="center"/>
    </xf>
    <xf numFmtId="169" fontId="57" fillId="0" borderId="10" xfId="0" applyNumberFormat="1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/>
    </xf>
    <xf numFmtId="175" fontId="57" fillId="0" borderId="22" xfId="0" applyNumberFormat="1" applyFont="1" applyFill="1" applyBorder="1" applyAlignment="1">
      <alignment horizontal="center" vertical="center"/>
    </xf>
    <xf numFmtId="175" fontId="57" fillId="0" borderId="12" xfId="0" applyNumberFormat="1" applyFont="1" applyFill="1" applyBorder="1" applyAlignment="1">
      <alignment horizontal="center" vertical="center"/>
    </xf>
    <xf numFmtId="0" fontId="57" fillId="73" borderId="10" xfId="0" applyFont="1" applyFill="1" applyBorder="1" applyAlignment="1">
      <alignment horizontal="center" vertical="center"/>
    </xf>
    <xf numFmtId="0" fontId="57" fillId="0" borderId="52" xfId="0" applyFont="1" applyFill="1" applyBorder="1" applyAlignment="1">
      <alignment horizontal="center" vertical="center"/>
    </xf>
    <xf numFmtId="172" fontId="57" fillId="0" borderId="10" xfId="1" applyNumberFormat="1" applyFont="1" applyFill="1" applyBorder="1" applyAlignment="1">
      <alignment horizontal="center" vertical="center"/>
    </xf>
    <xf numFmtId="169" fontId="58" fillId="0" borderId="10" xfId="0" applyNumberFormat="1" applyFont="1" applyFill="1" applyBorder="1" applyAlignment="1">
      <alignment horizontal="center" vertical="center"/>
    </xf>
    <xf numFmtId="175" fontId="57" fillId="73" borderId="23" xfId="0" applyNumberFormat="1" applyFont="1" applyFill="1" applyBorder="1" applyAlignment="1">
      <alignment horizontal="center" vertical="center"/>
    </xf>
    <xf numFmtId="175" fontId="57" fillId="61" borderId="22" xfId="0" applyNumberFormat="1" applyFont="1" applyFill="1" applyBorder="1" applyAlignment="1">
      <alignment horizontal="center" vertical="center"/>
    </xf>
    <xf numFmtId="175" fontId="57" fillId="61" borderId="12" xfId="0" applyNumberFormat="1" applyFont="1" applyFill="1" applyBorder="1" applyAlignment="1">
      <alignment horizontal="center" vertical="center"/>
    </xf>
    <xf numFmtId="0" fontId="54" fillId="65" borderId="10" xfId="0" applyFont="1" applyFill="1" applyBorder="1" applyAlignment="1">
      <alignment horizontal="center" vertical="center"/>
    </xf>
    <xf numFmtId="0" fontId="54" fillId="64" borderId="10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/>
    </xf>
    <xf numFmtId="0" fontId="57" fillId="61" borderId="22" xfId="0" applyFont="1" applyFill="1" applyBorder="1" applyAlignment="1">
      <alignment horizontal="center" vertical="center"/>
    </xf>
    <xf numFmtId="0" fontId="57" fillId="61" borderId="12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left" vertical="center" wrapText="1"/>
    </xf>
    <xf numFmtId="0" fontId="57" fillId="0" borderId="12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175" fontId="57" fillId="0" borderId="10" xfId="0" applyNumberFormat="1" applyFont="1" applyFill="1" applyBorder="1" applyAlignment="1">
      <alignment horizontal="center" vertical="center"/>
    </xf>
    <xf numFmtId="169" fontId="54" fillId="74" borderId="10" xfId="0" applyNumberFormat="1" applyFont="1" applyFill="1" applyBorder="1" applyAlignment="1">
      <alignment horizontal="center" vertical="center"/>
    </xf>
    <xf numFmtId="10" fontId="57" fillId="0" borderId="10" xfId="1" applyNumberFormat="1" applyFont="1" applyFill="1" applyBorder="1" applyAlignment="1">
      <alignment horizontal="center" vertical="center"/>
    </xf>
    <xf numFmtId="169" fontId="57" fillId="0" borderId="34" xfId="0" applyNumberFormat="1" applyFont="1" applyFill="1" applyBorder="1" applyAlignment="1">
      <alignment horizontal="center" vertical="center"/>
    </xf>
    <xf numFmtId="1" fontId="54" fillId="0" borderId="23" xfId="0" applyNumberFormat="1" applyFont="1" applyFill="1" applyBorder="1" applyAlignment="1">
      <alignment horizontal="center" vertical="center"/>
    </xf>
    <xf numFmtId="1" fontId="54" fillId="0" borderId="12" xfId="0" applyNumberFormat="1" applyFont="1" applyFill="1" applyBorder="1" applyAlignment="1">
      <alignment horizontal="center" vertical="center"/>
    </xf>
    <xf numFmtId="169" fontId="54" fillId="0" borderId="23" xfId="0" applyNumberFormat="1" applyFont="1" applyFill="1" applyBorder="1" applyAlignment="1">
      <alignment horizontal="center" vertical="center"/>
    </xf>
    <xf numFmtId="169" fontId="54" fillId="0" borderId="12" xfId="0" applyNumberFormat="1" applyFont="1" applyFill="1" applyBorder="1" applyAlignment="1">
      <alignment horizontal="center" vertical="center"/>
    </xf>
    <xf numFmtId="172" fontId="66" fillId="61" borderId="10" xfId="1" applyNumberFormat="1" applyFont="1" applyFill="1" applyBorder="1" applyAlignment="1">
      <alignment horizontal="center" vertical="center"/>
    </xf>
    <xf numFmtId="169" fontId="57" fillId="61" borderId="10" xfId="0" applyNumberFormat="1" applyFont="1" applyFill="1" applyBorder="1" applyAlignment="1">
      <alignment horizontal="center" vertical="center"/>
    </xf>
    <xf numFmtId="171" fontId="54" fillId="55" borderId="11" xfId="0" applyNumberFormat="1" applyFont="1" applyFill="1" applyBorder="1" applyAlignment="1">
      <alignment horizontal="center" vertical="center" wrapText="1"/>
    </xf>
    <xf numFmtId="171" fontId="54" fillId="55" borderId="27" xfId="0" applyNumberFormat="1" applyFont="1" applyFill="1" applyBorder="1" applyAlignment="1">
      <alignment horizontal="center" vertical="center" wrapText="1"/>
    </xf>
    <xf numFmtId="171" fontId="54" fillId="55" borderId="28" xfId="0" applyNumberFormat="1" applyFont="1" applyFill="1" applyBorder="1" applyAlignment="1">
      <alignment horizontal="center" vertical="center" wrapText="1"/>
    </xf>
    <xf numFmtId="172" fontId="57" fillId="0" borderId="22" xfId="1" applyNumberFormat="1" applyFont="1" applyFill="1" applyBorder="1" applyAlignment="1">
      <alignment horizontal="center" vertical="center"/>
    </xf>
    <xf numFmtId="172" fontId="57" fillId="0" borderId="12" xfId="1" applyNumberFormat="1" applyFont="1" applyFill="1" applyBorder="1" applyAlignment="1">
      <alignment horizontal="center" vertical="center"/>
    </xf>
    <xf numFmtId="10" fontId="54" fillId="0" borderId="10" xfId="1" applyNumberFormat="1" applyFont="1" applyFill="1" applyBorder="1" applyAlignment="1">
      <alignment horizontal="center" vertical="center"/>
    </xf>
    <xf numFmtId="1" fontId="59" fillId="71" borderId="23" xfId="0" applyNumberFormat="1" applyFont="1" applyFill="1" applyBorder="1" applyAlignment="1">
      <alignment horizontal="center" vertical="center"/>
    </xf>
    <xf numFmtId="1" fontId="59" fillId="71" borderId="12" xfId="0" applyNumberFormat="1" applyFont="1" applyFill="1" applyBorder="1" applyAlignment="1">
      <alignment horizontal="center" vertical="center"/>
    </xf>
    <xf numFmtId="172" fontId="57" fillId="0" borderId="10" xfId="0" applyNumberFormat="1" applyFont="1" applyFill="1" applyBorder="1" applyAlignment="1">
      <alignment horizontal="center" vertical="center"/>
    </xf>
    <xf numFmtId="0" fontId="57" fillId="73" borderId="52" xfId="0" applyFont="1" applyFill="1" applyBorder="1" applyAlignment="1">
      <alignment horizontal="center" vertical="center"/>
    </xf>
    <xf numFmtId="0" fontId="57" fillId="73" borderId="28" xfId="0" applyFont="1" applyFill="1" applyBorder="1" applyAlignment="1">
      <alignment horizontal="center" vertical="center"/>
    </xf>
    <xf numFmtId="0" fontId="57" fillId="73" borderId="30" xfId="0" applyFont="1" applyFill="1" applyBorder="1" applyAlignment="1">
      <alignment horizontal="center" vertical="center"/>
    </xf>
    <xf numFmtId="1" fontId="54" fillId="74" borderId="23" xfId="0" applyNumberFormat="1" applyFont="1" applyFill="1" applyBorder="1" applyAlignment="1">
      <alignment horizontal="center" vertical="center"/>
    </xf>
    <xf numFmtId="1" fontId="54" fillId="74" borderId="12" xfId="0" applyNumberFormat="1" applyFont="1" applyFill="1" applyBorder="1" applyAlignment="1">
      <alignment horizontal="center" vertical="center"/>
    </xf>
    <xf numFmtId="169" fontId="54" fillId="0" borderId="10" xfId="0" applyNumberFormat="1" applyFont="1" applyFill="1" applyBorder="1" applyAlignment="1">
      <alignment horizontal="center" vertical="center"/>
    </xf>
    <xf numFmtId="169" fontId="59" fillId="71" borderId="10" xfId="0" applyNumberFormat="1" applyFont="1" applyFill="1" applyBorder="1" applyAlignment="1">
      <alignment horizontal="center" vertical="center"/>
    </xf>
    <xf numFmtId="0" fontId="54" fillId="55" borderId="24" xfId="0" applyFont="1" applyFill="1" applyBorder="1" applyAlignment="1">
      <alignment horizontal="center" vertical="top" wrapText="1"/>
    </xf>
    <xf numFmtId="0" fontId="54" fillId="55" borderId="25" xfId="0" applyFont="1" applyFill="1" applyBorder="1" applyAlignment="1">
      <alignment horizontal="center" vertical="top" wrapText="1"/>
    </xf>
    <xf numFmtId="0" fontId="54" fillId="55" borderId="26" xfId="0" applyFont="1" applyFill="1" applyBorder="1" applyAlignment="1">
      <alignment horizontal="center" vertical="top" wrapText="1"/>
    </xf>
    <xf numFmtId="0" fontId="54" fillId="0" borderId="0" xfId="0" applyFont="1" applyAlignment="1">
      <alignment horizontal="center" vertical="center"/>
    </xf>
    <xf numFmtId="169" fontId="58" fillId="0" borderId="34" xfId="0" applyNumberFormat="1" applyFont="1" applyFill="1" applyBorder="1" applyAlignment="1">
      <alignment horizontal="center" vertical="center"/>
    </xf>
    <xf numFmtId="2" fontId="54" fillId="0" borderId="10" xfId="0" applyNumberFormat="1" applyFont="1" applyFill="1" applyBorder="1" applyAlignment="1">
      <alignment horizontal="center" vertical="center"/>
    </xf>
    <xf numFmtId="1" fontId="59" fillId="71" borderId="10" xfId="0" applyNumberFormat="1" applyFont="1" applyFill="1" applyBorder="1" applyAlignment="1">
      <alignment horizontal="center" vertical="center"/>
    </xf>
    <xf numFmtId="169" fontId="57" fillId="73" borderId="52" xfId="0" applyNumberFormat="1" applyFont="1" applyFill="1" applyBorder="1" applyAlignment="1">
      <alignment horizontal="center" vertical="center"/>
    </xf>
    <xf numFmtId="172" fontId="57" fillId="73" borderId="34" xfId="1" applyNumberFormat="1" applyFont="1" applyFill="1" applyBorder="1" applyAlignment="1">
      <alignment horizontal="center" vertical="center"/>
    </xf>
    <xf numFmtId="169" fontId="58" fillId="73" borderId="34" xfId="0" applyNumberFormat="1" applyFont="1" applyFill="1" applyBorder="1" applyAlignment="1">
      <alignment horizontal="center" vertical="center"/>
    </xf>
    <xf numFmtId="169" fontId="57" fillId="73" borderId="34" xfId="0" applyNumberFormat="1" applyFont="1" applyFill="1" applyBorder="1" applyAlignment="1">
      <alignment horizontal="center" vertical="center"/>
    </xf>
    <xf numFmtId="172" fontId="54" fillId="71" borderId="10" xfId="1" applyNumberFormat="1" applyFont="1" applyFill="1" applyBorder="1" applyAlignment="1">
      <alignment horizontal="center" vertical="center"/>
    </xf>
    <xf numFmtId="1" fontId="54" fillId="71" borderId="10" xfId="0" applyNumberFormat="1" applyFont="1" applyFill="1" applyBorder="1" applyAlignment="1">
      <alignment horizontal="center" vertical="center"/>
    </xf>
    <xf numFmtId="169" fontId="58" fillId="0" borderId="12" xfId="0" applyNumberFormat="1" applyFont="1" applyFill="1" applyBorder="1" applyAlignment="1">
      <alignment horizontal="center" vertical="center"/>
    </xf>
    <xf numFmtId="169" fontId="57" fillId="0" borderId="12" xfId="0" applyNumberFormat="1" applyFont="1" applyFill="1" applyBorder="1" applyAlignment="1">
      <alignment horizontal="center" vertical="center"/>
    </xf>
    <xf numFmtId="169" fontId="54" fillId="71" borderId="10" xfId="0" applyNumberFormat="1" applyFont="1" applyFill="1" applyBorder="1" applyAlignment="1">
      <alignment horizontal="center" vertical="center"/>
    </xf>
    <xf numFmtId="0" fontId="54" fillId="57" borderId="10" xfId="0" applyFont="1" applyFill="1" applyBorder="1" applyAlignment="1">
      <alignment horizontal="center" vertical="center"/>
    </xf>
    <xf numFmtId="0" fontId="57" fillId="73" borderId="50" xfId="0" applyFont="1" applyFill="1" applyBorder="1" applyAlignment="1">
      <alignment horizontal="center" vertical="center"/>
    </xf>
    <xf numFmtId="169" fontId="54" fillId="0" borderId="46" xfId="0" applyNumberFormat="1" applyFont="1" applyFill="1" applyBorder="1" applyAlignment="1">
      <alignment horizontal="center" vertical="center"/>
    </xf>
    <xf numFmtId="1" fontId="54" fillId="0" borderId="46" xfId="0" applyNumberFormat="1" applyFont="1" applyFill="1" applyBorder="1" applyAlignment="1">
      <alignment horizontal="center" vertical="center"/>
    </xf>
    <xf numFmtId="169" fontId="58" fillId="61" borderId="10" xfId="0" applyNumberFormat="1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/>
    </xf>
    <xf numFmtId="0" fontId="54" fillId="0" borderId="51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27" xfId="0" applyFont="1" applyFill="1" applyBorder="1" applyAlignment="1">
      <alignment horizontal="center" vertical="center" wrapText="1"/>
    </xf>
    <xf numFmtId="0" fontId="16" fillId="67" borderId="53" xfId="0" applyFont="1" applyFill="1" applyBorder="1" applyAlignment="1">
      <alignment horizontal="center" vertical="center"/>
    </xf>
    <xf numFmtId="0" fontId="16" fillId="67" borderId="39" xfId="0" applyFont="1" applyFill="1" applyBorder="1" applyAlignment="1">
      <alignment horizontal="center" vertical="center"/>
    </xf>
    <xf numFmtId="0" fontId="16" fillId="67" borderId="40" xfId="0" applyFont="1" applyFill="1" applyBorder="1" applyAlignment="1">
      <alignment horizontal="center" vertical="center"/>
    </xf>
    <xf numFmtId="0" fontId="49" fillId="59" borderId="22" xfId="0" applyFont="1" applyFill="1" applyBorder="1" applyAlignment="1">
      <alignment horizontal="center" vertical="center"/>
    </xf>
    <xf numFmtId="0" fontId="49" fillId="59" borderId="23" xfId="0" applyFont="1" applyFill="1" applyBorder="1" applyAlignment="1">
      <alignment horizontal="center" vertical="center"/>
    </xf>
    <xf numFmtId="0" fontId="49" fillId="59" borderId="12" xfId="0" applyFont="1" applyFill="1" applyBorder="1" applyAlignment="1">
      <alignment horizontal="center" vertical="center"/>
    </xf>
    <xf numFmtId="9" fontId="48" fillId="59" borderId="22" xfId="1" applyFont="1" applyFill="1" applyBorder="1" applyAlignment="1">
      <alignment horizontal="center" vertical="center"/>
    </xf>
    <xf numFmtId="9" fontId="48" fillId="59" borderId="23" xfId="1" applyFont="1" applyFill="1" applyBorder="1" applyAlignment="1">
      <alignment horizontal="center" vertical="center"/>
    </xf>
    <xf numFmtId="9" fontId="48" fillId="59" borderId="12" xfId="1" applyFont="1" applyFill="1" applyBorder="1" applyAlignment="1">
      <alignment horizontal="center" vertical="center"/>
    </xf>
    <xf numFmtId="0" fontId="49" fillId="74" borderId="22" xfId="0" applyFont="1" applyFill="1" applyBorder="1" applyAlignment="1">
      <alignment horizontal="center" vertical="center"/>
    </xf>
    <xf numFmtId="0" fontId="49" fillId="74" borderId="23" xfId="0" applyFont="1" applyFill="1" applyBorder="1" applyAlignment="1">
      <alignment horizontal="center" vertical="center"/>
    </xf>
    <xf numFmtId="0" fontId="49" fillId="74" borderId="12" xfId="0" applyFont="1" applyFill="1" applyBorder="1" applyAlignment="1">
      <alignment horizontal="center" vertical="center"/>
    </xf>
    <xf numFmtId="14" fontId="49" fillId="74" borderId="10" xfId="0" applyNumberFormat="1" applyFont="1" applyFill="1" applyBorder="1" applyAlignment="1">
      <alignment horizontal="center" vertical="center"/>
    </xf>
    <xf numFmtId="0" fontId="48" fillId="74" borderId="10" xfId="0" applyFont="1" applyFill="1" applyBorder="1" applyAlignment="1">
      <alignment horizontal="center" vertical="center"/>
    </xf>
    <xf numFmtId="0" fontId="49" fillId="74" borderId="10" xfId="0" applyFont="1" applyFill="1" applyBorder="1" applyAlignment="1">
      <alignment horizontal="center" vertical="center"/>
    </xf>
    <xf numFmtId="172" fontId="48" fillId="74" borderId="10" xfId="1" applyNumberFormat="1" applyFont="1" applyFill="1" applyBorder="1" applyAlignment="1">
      <alignment horizontal="center" vertical="center"/>
    </xf>
    <xf numFmtId="0" fontId="49" fillId="59" borderId="22" xfId="0" applyFont="1" applyFill="1" applyBorder="1" applyAlignment="1">
      <alignment horizontal="center" vertical="center" wrapText="1"/>
    </xf>
    <xf numFmtId="0" fontId="49" fillId="59" borderId="23" xfId="0" applyFont="1" applyFill="1" applyBorder="1" applyAlignment="1">
      <alignment horizontal="center" vertical="center" wrapText="1"/>
    </xf>
    <xf numFmtId="0" fontId="49" fillId="59" borderId="12" xfId="0" applyFont="1" applyFill="1" applyBorder="1" applyAlignment="1">
      <alignment horizontal="center" vertical="center" wrapText="1"/>
    </xf>
    <xf numFmtId="14" fontId="49" fillId="59" borderId="22" xfId="0" applyNumberFormat="1" applyFont="1" applyFill="1" applyBorder="1" applyAlignment="1">
      <alignment horizontal="center" vertical="center"/>
    </xf>
    <xf numFmtId="14" fontId="49" fillId="59" borderId="23" xfId="0" applyNumberFormat="1" applyFont="1" applyFill="1" applyBorder="1" applyAlignment="1">
      <alignment horizontal="center" vertical="center"/>
    </xf>
    <xf numFmtId="14" fontId="49" fillId="59" borderId="12" xfId="0" applyNumberFormat="1" applyFont="1" applyFill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14" fontId="49" fillId="59" borderId="10" xfId="0" applyNumberFormat="1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172" fontId="48" fillId="59" borderId="10" xfId="1" applyNumberFormat="1" applyFont="1" applyFill="1" applyBorder="1" applyAlignment="1">
      <alignment horizontal="center" vertical="center"/>
    </xf>
    <xf numFmtId="0" fontId="49" fillId="74" borderId="22" xfId="0" applyFont="1" applyFill="1" applyBorder="1" applyAlignment="1">
      <alignment horizontal="center" vertical="center" wrapText="1"/>
    </xf>
    <xf numFmtId="0" fontId="49" fillId="74" borderId="23" xfId="0" applyFont="1" applyFill="1" applyBorder="1" applyAlignment="1">
      <alignment horizontal="center" vertical="center" wrapText="1"/>
    </xf>
    <xf numFmtId="0" fontId="49" fillId="74" borderId="12" xfId="0" applyFont="1" applyFill="1" applyBorder="1" applyAlignment="1">
      <alignment horizontal="center" vertical="center" wrapText="1"/>
    </xf>
    <xf numFmtId="167" fontId="49" fillId="55" borderId="24" xfId="0" applyNumberFormat="1" applyFont="1" applyFill="1" applyBorder="1" applyAlignment="1">
      <alignment horizontal="center"/>
    </xf>
    <xf numFmtId="167" fontId="49" fillId="55" borderId="25" xfId="0" applyNumberFormat="1" applyFont="1" applyFill="1" applyBorder="1" applyAlignment="1">
      <alignment horizontal="center"/>
    </xf>
    <xf numFmtId="167" fontId="49" fillId="55" borderId="26" xfId="0" applyNumberFormat="1" applyFont="1" applyFill="1" applyBorder="1" applyAlignment="1">
      <alignment horizontal="center"/>
    </xf>
    <xf numFmtId="171" fontId="49" fillId="55" borderId="11" xfId="0" applyNumberFormat="1" applyFont="1" applyFill="1" applyBorder="1" applyAlignment="1">
      <alignment horizontal="center"/>
    </xf>
    <xf numFmtId="171" fontId="49" fillId="55" borderId="27" xfId="0" applyNumberFormat="1" applyFont="1" applyFill="1" applyBorder="1" applyAlignment="1">
      <alignment horizontal="center"/>
    </xf>
    <xf numFmtId="171" fontId="49" fillId="55" borderId="28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48" fillId="68" borderId="10" xfId="0" applyFont="1" applyFill="1" applyBorder="1" applyAlignment="1">
      <alignment horizontal="center" vertical="center"/>
    </xf>
    <xf numFmtId="0" fontId="48" fillId="74" borderId="22" xfId="0" applyFont="1" applyFill="1" applyBorder="1" applyAlignment="1">
      <alignment horizontal="center" vertical="center" wrapText="1"/>
    </xf>
    <xf numFmtId="0" fontId="48" fillId="74" borderId="23" xfId="0" applyFont="1" applyFill="1" applyBorder="1" applyAlignment="1">
      <alignment horizontal="center" vertical="center" wrapText="1"/>
    </xf>
    <xf numFmtId="0" fontId="48" fillId="74" borderId="12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9" fontId="48" fillId="0" borderId="22" xfId="1" applyFont="1" applyBorder="1" applyAlignment="1">
      <alignment horizontal="center" vertical="center"/>
    </xf>
    <xf numFmtId="9" fontId="48" fillId="0" borderId="23" xfId="1" applyFont="1" applyBorder="1" applyAlignment="1">
      <alignment horizontal="center" vertical="center"/>
    </xf>
    <xf numFmtId="9" fontId="48" fillId="0" borderId="12" xfId="1" applyFont="1" applyBorder="1" applyAlignment="1">
      <alignment horizontal="center" vertical="center"/>
    </xf>
    <xf numFmtId="0" fontId="48" fillId="74" borderId="22" xfId="0" applyFont="1" applyFill="1" applyBorder="1" applyAlignment="1">
      <alignment horizontal="center" vertical="center"/>
    </xf>
    <xf numFmtId="0" fontId="48" fillId="74" borderId="23" xfId="0" applyFont="1" applyFill="1" applyBorder="1" applyAlignment="1">
      <alignment horizontal="center" vertical="center"/>
    </xf>
    <xf numFmtId="0" fontId="48" fillId="74" borderId="12" xfId="0" applyFont="1" applyFill="1" applyBorder="1" applyAlignment="1">
      <alignment horizontal="center" vertical="center"/>
    </xf>
    <xf numFmtId="9" fontId="48" fillId="74" borderId="22" xfId="1" applyFont="1" applyFill="1" applyBorder="1" applyAlignment="1">
      <alignment horizontal="center" vertical="center"/>
    </xf>
    <xf numFmtId="9" fontId="48" fillId="74" borderId="23" xfId="1" applyFont="1" applyFill="1" applyBorder="1" applyAlignment="1">
      <alignment horizontal="center" vertical="center"/>
    </xf>
    <xf numFmtId="9" fontId="48" fillId="74" borderId="12" xfId="1" applyFont="1" applyFill="1" applyBorder="1" applyAlignment="1">
      <alignment horizontal="center" vertical="center"/>
    </xf>
    <xf numFmtId="14" fontId="49" fillId="74" borderId="22" xfId="0" applyNumberFormat="1" applyFont="1" applyFill="1" applyBorder="1" applyAlignment="1">
      <alignment horizontal="center" vertical="center"/>
    </xf>
    <xf numFmtId="9" fontId="48" fillId="74" borderId="10" xfId="1" applyFont="1" applyFill="1" applyBorder="1" applyAlignment="1">
      <alignment horizontal="center" vertical="center"/>
    </xf>
    <xf numFmtId="1" fontId="48" fillId="74" borderId="10" xfId="0" applyNumberFormat="1" applyFont="1" applyFill="1" applyBorder="1" applyAlignment="1">
      <alignment horizontal="center" vertical="center"/>
    </xf>
    <xf numFmtId="14" fontId="49" fillId="74" borderId="23" xfId="0" applyNumberFormat="1" applyFont="1" applyFill="1" applyBorder="1" applyAlignment="1">
      <alignment horizontal="center" vertical="center"/>
    </xf>
    <xf numFmtId="14" fontId="49" fillId="74" borderId="12" xfId="0" applyNumberFormat="1" applyFont="1" applyFill="1" applyBorder="1" applyAlignment="1">
      <alignment horizontal="center" vertical="center"/>
    </xf>
    <xf numFmtId="0" fontId="48" fillId="71" borderId="22" xfId="0" applyFont="1" applyFill="1" applyBorder="1" applyAlignment="1">
      <alignment horizontal="center" vertical="center"/>
    </xf>
    <xf numFmtId="0" fontId="48" fillId="71" borderId="23" xfId="0" applyFont="1" applyFill="1" applyBorder="1" applyAlignment="1">
      <alignment horizontal="center" vertical="center"/>
    </xf>
    <xf numFmtId="0" fontId="48" fillId="71" borderId="12" xfId="0" applyFont="1" applyFill="1" applyBorder="1" applyAlignment="1">
      <alignment horizontal="center" vertical="center"/>
    </xf>
    <xf numFmtId="0" fontId="54" fillId="71" borderId="22" xfId="0" applyFont="1" applyFill="1" applyBorder="1" applyAlignment="1">
      <alignment horizontal="center" vertical="center"/>
    </xf>
    <xf numFmtId="0" fontId="54" fillId="71" borderId="23" xfId="0" applyFont="1" applyFill="1" applyBorder="1" applyAlignment="1">
      <alignment horizontal="center" vertical="center"/>
    </xf>
    <xf numFmtId="0" fontId="54" fillId="71" borderId="12" xfId="0" applyFont="1" applyFill="1" applyBorder="1" applyAlignment="1">
      <alignment horizontal="center" vertical="center"/>
    </xf>
    <xf numFmtId="0" fontId="54" fillId="63" borderId="22" xfId="0" applyFont="1" applyFill="1" applyBorder="1" applyAlignment="1">
      <alignment horizontal="center" vertical="center"/>
    </xf>
    <xf numFmtId="0" fontId="54" fillId="63" borderId="23" xfId="0" applyFont="1" applyFill="1" applyBorder="1" applyAlignment="1">
      <alignment horizontal="center" vertical="center"/>
    </xf>
    <xf numFmtId="0" fontId="54" fillId="63" borderId="12" xfId="0" applyFont="1" applyFill="1" applyBorder="1" applyAlignment="1">
      <alignment horizontal="center" vertical="center"/>
    </xf>
    <xf numFmtId="0" fontId="48" fillId="63" borderId="22" xfId="0" applyFont="1" applyFill="1" applyBorder="1" applyAlignment="1">
      <alignment horizontal="center" vertical="center"/>
    </xf>
    <xf numFmtId="0" fontId="48" fillId="63" borderId="23" xfId="0" applyFont="1" applyFill="1" applyBorder="1" applyAlignment="1">
      <alignment horizontal="center" vertical="center"/>
    </xf>
    <xf numFmtId="0" fontId="48" fillId="63" borderId="12" xfId="0" applyFont="1" applyFill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53" fillId="55" borderId="24" xfId="0" applyFont="1" applyFill="1" applyBorder="1" applyAlignment="1">
      <alignment horizontal="center" vertical="center"/>
    </xf>
    <xf numFmtId="0" fontId="53" fillId="55" borderId="25" xfId="0" applyFont="1" applyFill="1" applyBorder="1" applyAlignment="1">
      <alignment horizontal="center" vertical="center"/>
    </xf>
    <xf numFmtId="0" fontId="53" fillId="55" borderId="26" xfId="0" applyFont="1" applyFill="1" applyBorder="1" applyAlignment="1">
      <alignment horizontal="center" vertical="center"/>
    </xf>
    <xf numFmtId="171" fontId="53" fillId="55" borderId="11" xfId="0" applyNumberFormat="1" applyFont="1" applyFill="1" applyBorder="1" applyAlignment="1">
      <alignment horizontal="center" vertical="center"/>
    </xf>
    <xf numFmtId="171" fontId="53" fillId="55" borderId="27" xfId="0" applyNumberFormat="1" applyFont="1" applyFill="1" applyBorder="1" applyAlignment="1">
      <alignment horizontal="center" vertical="center"/>
    </xf>
    <xf numFmtId="171" fontId="53" fillId="55" borderId="28" xfId="0" applyNumberFormat="1" applyFont="1" applyFill="1" applyBorder="1" applyAlignment="1">
      <alignment horizontal="center" vertical="center"/>
    </xf>
    <xf numFmtId="172" fontId="48" fillId="71" borderId="22" xfId="1" applyNumberFormat="1" applyFont="1" applyFill="1" applyBorder="1" applyAlignment="1">
      <alignment horizontal="center" vertical="center"/>
    </xf>
    <xf numFmtId="172" fontId="48" fillId="71" borderId="23" xfId="1" applyNumberFormat="1" applyFont="1" applyFill="1" applyBorder="1" applyAlignment="1">
      <alignment horizontal="center" vertical="center"/>
    </xf>
    <xf numFmtId="172" fontId="48" fillId="71" borderId="12" xfId="1" applyNumberFormat="1" applyFont="1" applyFill="1" applyBorder="1" applyAlignment="1">
      <alignment horizontal="center" vertical="center"/>
    </xf>
    <xf numFmtId="172" fontId="48" fillId="63" borderId="22" xfId="1" applyNumberFormat="1" applyFont="1" applyFill="1" applyBorder="1" applyAlignment="1">
      <alignment horizontal="center" vertical="center"/>
    </xf>
    <xf numFmtId="172" fontId="48" fillId="63" borderId="23" xfId="1" applyNumberFormat="1" applyFont="1" applyFill="1" applyBorder="1" applyAlignment="1">
      <alignment horizontal="center" vertical="center"/>
    </xf>
    <xf numFmtId="172" fontId="48" fillId="63" borderId="12" xfId="1" applyNumberFormat="1" applyFont="1" applyFill="1" applyBorder="1" applyAlignment="1">
      <alignment horizontal="center" vertical="center"/>
    </xf>
    <xf numFmtId="9" fontId="48" fillId="71" borderId="22" xfId="1" applyFont="1" applyFill="1" applyBorder="1" applyAlignment="1">
      <alignment horizontal="center" vertical="center"/>
    </xf>
    <xf numFmtId="9" fontId="48" fillId="71" borderId="23" xfId="1" applyFont="1" applyFill="1" applyBorder="1" applyAlignment="1">
      <alignment horizontal="center" vertical="center"/>
    </xf>
    <xf numFmtId="9" fontId="48" fillId="71" borderId="12" xfId="1" applyFont="1" applyFill="1" applyBorder="1" applyAlignment="1">
      <alignment horizontal="center" vertical="center"/>
    </xf>
    <xf numFmtId="9" fontId="48" fillId="63" borderId="22" xfId="1" applyFont="1" applyFill="1" applyBorder="1" applyAlignment="1">
      <alignment horizontal="center" vertical="center"/>
    </xf>
    <xf numFmtId="9" fontId="48" fillId="63" borderId="23" xfId="1" applyFont="1" applyFill="1" applyBorder="1" applyAlignment="1">
      <alignment horizontal="center" vertical="center"/>
    </xf>
    <xf numFmtId="9" fontId="48" fillId="63" borderId="12" xfId="1" applyFont="1" applyFill="1" applyBorder="1" applyAlignment="1">
      <alignment horizontal="center" vertical="center"/>
    </xf>
    <xf numFmtId="0" fontId="53" fillId="55" borderId="63" xfId="0" applyFont="1" applyFill="1" applyBorder="1" applyAlignment="1">
      <alignment horizontal="center" vertical="center"/>
    </xf>
    <xf numFmtId="0" fontId="53" fillId="55" borderId="51" xfId="0" applyFont="1" applyFill="1" applyBorder="1" applyAlignment="1">
      <alignment horizontal="center" vertical="center"/>
    </xf>
    <xf numFmtId="0" fontId="53" fillId="55" borderId="64" xfId="0" applyFont="1" applyFill="1" applyBorder="1" applyAlignment="1">
      <alignment horizontal="center" vertical="center"/>
    </xf>
    <xf numFmtId="171" fontId="53" fillId="55" borderId="65" xfId="0" applyNumberFormat="1" applyFont="1" applyFill="1" applyBorder="1" applyAlignment="1">
      <alignment horizontal="center" vertical="center"/>
    </xf>
    <xf numFmtId="171" fontId="53" fillId="55" borderId="35" xfId="0" applyNumberFormat="1" applyFont="1" applyFill="1" applyBorder="1" applyAlignment="1">
      <alignment horizontal="center" vertical="center"/>
    </xf>
    <xf numFmtId="171" fontId="53" fillId="55" borderId="66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63" borderId="53" xfId="0" applyFont="1" applyFill="1" applyBorder="1" applyAlignment="1">
      <alignment horizontal="center" vertical="center"/>
    </xf>
    <xf numFmtId="0" fontId="53" fillId="63" borderId="39" xfId="0" applyFont="1" applyFill="1" applyBorder="1" applyAlignment="1">
      <alignment horizontal="center" vertical="center"/>
    </xf>
    <xf numFmtId="0" fontId="53" fillId="63" borderId="40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/>
    <cellStyle name="20% - Énfasis1 2 2" xfId="947"/>
    <cellStyle name="20% - Énfasis1 2 3" xfId="948"/>
    <cellStyle name="20% - Énfasis1 2 4" xfId="1183"/>
    <cellStyle name="20% - Énfasis1 3" xfId="949"/>
    <cellStyle name="20% - Énfasis1 4" xfId="1184"/>
    <cellStyle name="20% - Énfasis1 5" xfId="1185"/>
    <cellStyle name="20% - Énfasis1 6" xfId="1186"/>
    <cellStyle name="20% - Énfasis1 7" xfId="1187"/>
    <cellStyle name="20% - Énfasis1 8" xfId="945"/>
    <cellStyle name="20% - Énfasis2" xfId="24" builtinId="34" customBuiltin="1"/>
    <cellStyle name="20% - Énfasis2 2" xfId="951"/>
    <cellStyle name="20% - Énfasis2 2 2" xfId="952"/>
    <cellStyle name="20% - Énfasis2 2 3" xfId="953"/>
    <cellStyle name="20% - Énfasis2 2 4" xfId="1188"/>
    <cellStyle name="20% - Énfasis2 3" xfId="954"/>
    <cellStyle name="20% - Énfasis2 4" xfId="1189"/>
    <cellStyle name="20% - Énfasis2 5" xfId="1190"/>
    <cellStyle name="20% - Énfasis2 6" xfId="1191"/>
    <cellStyle name="20% - Énfasis2 7" xfId="1192"/>
    <cellStyle name="20% - Énfasis2 8" xfId="950"/>
    <cellStyle name="20% - Énfasis3" xfId="28" builtinId="38" customBuiltin="1"/>
    <cellStyle name="20% - Énfasis3 2" xfId="956"/>
    <cellStyle name="20% - Énfasis3 2 2" xfId="957"/>
    <cellStyle name="20% - Énfasis3 2 3" xfId="958"/>
    <cellStyle name="20% - Énfasis3 2 4" xfId="1193"/>
    <cellStyle name="20% - Énfasis3 3" xfId="959"/>
    <cellStyle name="20% - Énfasis3 4" xfId="1194"/>
    <cellStyle name="20% - Énfasis3 5" xfId="1195"/>
    <cellStyle name="20% - Énfasis3 6" xfId="1196"/>
    <cellStyle name="20% - Énfasis3 7" xfId="1197"/>
    <cellStyle name="20% - Énfasis3 8" xfId="955"/>
    <cellStyle name="20% - Énfasis4" xfId="32" builtinId="42" customBuiltin="1"/>
    <cellStyle name="20% - Énfasis4 2" xfId="961"/>
    <cellStyle name="20% - Énfasis4 2 2" xfId="962"/>
    <cellStyle name="20% - Énfasis4 2 3" xfId="963"/>
    <cellStyle name="20% - Énfasis4 2 4" xfId="1198"/>
    <cellStyle name="20% - Énfasis4 3" xfId="964"/>
    <cellStyle name="20% - Énfasis4 4" xfId="1199"/>
    <cellStyle name="20% - Énfasis4 5" xfId="1200"/>
    <cellStyle name="20% - Énfasis4 6" xfId="1201"/>
    <cellStyle name="20% - Énfasis4 7" xfId="1202"/>
    <cellStyle name="20% - Énfasis4 8" xfId="960"/>
    <cellStyle name="20% - Énfasis5" xfId="36" builtinId="46" customBuiltin="1"/>
    <cellStyle name="20% - Énfasis5 2" xfId="966"/>
    <cellStyle name="20% - Énfasis5 2 2" xfId="967"/>
    <cellStyle name="20% - Énfasis5 2 3" xfId="968"/>
    <cellStyle name="20% - Énfasis5 2 4" xfId="1203"/>
    <cellStyle name="20% - Énfasis5 3" xfId="969"/>
    <cellStyle name="20% - Énfasis5 4" xfId="1204"/>
    <cellStyle name="20% - Énfasis5 5" xfId="1205"/>
    <cellStyle name="20% - Énfasis5 6" xfId="1206"/>
    <cellStyle name="20% - Énfasis5 7" xfId="1207"/>
    <cellStyle name="20% - Énfasis5 8" xfId="965"/>
    <cellStyle name="20% - Énfasis6" xfId="40" builtinId="50" customBuiltin="1"/>
    <cellStyle name="20% - Énfasis6 2" xfId="971"/>
    <cellStyle name="20% - Énfasis6 2 2" xfId="972"/>
    <cellStyle name="20% - Énfasis6 2 3" xfId="973"/>
    <cellStyle name="20% - Énfasis6 2 4" xfId="1208"/>
    <cellStyle name="20% - Énfasis6 3" xfId="974"/>
    <cellStyle name="20% - Énfasis6 4" xfId="1209"/>
    <cellStyle name="20% - Énfasis6 5" xfId="1210"/>
    <cellStyle name="20% - Énfasis6 6" xfId="1211"/>
    <cellStyle name="20% - Énfasis6 7" xfId="1212"/>
    <cellStyle name="20% - Énfasis6 8" xfId="970"/>
    <cellStyle name="40% - Énfasis1" xfId="21" builtinId="31" customBuiltin="1"/>
    <cellStyle name="40% - Énfasis1 2" xfId="976"/>
    <cellStyle name="40% - Énfasis1 2 2" xfId="977"/>
    <cellStyle name="40% - Énfasis1 2 3" xfId="978"/>
    <cellStyle name="40% - Énfasis1 2 4" xfId="1213"/>
    <cellStyle name="40% - Énfasis1 3" xfId="979"/>
    <cellStyle name="40% - Énfasis1 4" xfId="1214"/>
    <cellStyle name="40% - Énfasis1 5" xfId="1215"/>
    <cellStyle name="40% - Énfasis1 6" xfId="1216"/>
    <cellStyle name="40% - Énfasis1 7" xfId="1217"/>
    <cellStyle name="40% - Énfasis1 8" xfId="975"/>
    <cellStyle name="40% - Énfasis2" xfId="25" builtinId="35" customBuiltin="1"/>
    <cellStyle name="40% - Énfasis2 2" xfId="981"/>
    <cellStyle name="40% - Énfasis2 2 2" xfId="982"/>
    <cellStyle name="40% - Énfasis2 2 3" xfId="983"/>
    <cellStyle name="40% - Énfasis2 2 4" xfId="1218"/>
    <cellStyle name="40% - Énfasis2 3" xfId="984"/>
    <cellStyle name="40% - Énfasis2 4" xfId="1219"/>
    <cellStyle name="40% - Énfasis2 5" xfId="1220"/>
    <cellStyle name="40% - Énfasis2 6" xfId="1221"/>
    <cellStyle name="40% - Énfasis2 7" xfId="1222"/>
    <cellStyle name="40% - Énfasis2 8" xfId="980"/>
    <cellStyle name="40% - Énfasis3" xfId="29" builtinId="39" customBuiltin="1"/>
    <cellStyle name="40% - Énfasis3 2" xfId="986"/>
    <cellStyle name="40% - Énfasis3 2 2" xfId="987"/>
    <cellStyle name="40% - Énfasis3 2 3" xfId="988"/>
    <cellStyle name="40% - Énfasis3 2 4" xfId="1223"/>
    <cellStyle name="40% - Énfasis3 3" xfId="989"/>
    <cellStyle name="40% - Énfasis3 4" xfId="1224"/>
    <cellStyle name="40% - Énfasis3 5" xfId="1225"/>
    <cellStyle name="40% - Énfasis3 6" xfId="1226"/>
    <cellStyle name="40% - Énfasis3 7" xfId="1227"/>
    <cellStyle name="40% - Énfasis3 8" xfId="985"/>
    <cellStyle name="40% - Énfasis4" xfId="33" builtinId="43" customBuiltin="1"/>
    <cellStyle name="40% - Énfasis4 2" xfId="991"/>
    <cellStyle name="40% - Énfasis4 2 2" xfId="992"/>
    <cellStyle name="40% - Énfasis4 2 3" xfId="993"/>
    <cellStyle name="40% - Énfasis4 2 4" xfId="1228"/>
    <cellStyle name="40% - Énfasis4 3" xfId="994"/>
    <cellStyle name="40% - Énfasis4 4" xfId="1229"/>
    <cellStyle name="40% - Énfasis4 5" xfId="1230"/>
    <cellStyle name="40% - Énfasis4 6" xfId="1231"/>
    <cellStyle name="40% - Énfasis4 7" xfId="1232"/>
    <cellStyle name="40% - Énfasis4 8" xfId="990"/>
    <cellStyle name="40% - Énfasis5" xfId="37" builtinId="47" customBuiltin="1"/>
    <cellStyle name="40% - Énfasis5 2" xfId="996"/>
    <cellStyle name="40% - Énfasis5 2 2" xfId="997"/>
    <cellStyle name="40% - Énfasis5 2 3" xfId="998"/>
    <cellStyle name="40% - Énfasis5 2 4" xfId="1233"/>
    <cellStyle name="40% - Énfasis5 3" xfId="999"/>
    <cellStyle name="40% - Énfasis5 4" xfId="1234"/>
    <cellStyle name="40% - Énfasis5 5" xfId="1235"/>
    <cellStyle name="40% - Énfasis5 6" xfId="1236"/>
    <cellStyle name="40% - Énfasis5 7" xfId="1237"/>
    <cellStyle name="40% - Énfasis5 8" xfId="995"/>
    <cellStyle name="40% - Énfasis6" xfId="41" builtinId="51" customBuiltin="1"/>
    <cellStyle name="40% - Énfasis6 2" xfId="1001"/>
    <cellStyle name="40% - Énfasis6 2 2" xfId="1002"/>
    <cellStyle name="40% - Énfasis6 2 3" xfId="1003"/>
    <cellStyle name="40% - Énfasis6 2 4" xfId="1238"/>
    <cellStyle name="40% - Énfasis6 3" xfId="1004"/>
    <cellStyle name="40% - Énfasis6 4" xfId="1239"/>
    <cellStyle name="40% - Énfasis6 5" xfId="1240"/>
    <cellStyle name="40% - Énfasis6 6" xfId="1241"/>
    <cellStyle name="40% - Énfasis6 7" xfId="1242"/>
    <cellStyle name="40% - Énfasis6 8" xfId="1000"/>
    <cellStyle name="60% - Énfasis1" xfId="22" builtinId="32" customBuiltin="1"/>
    <cellStyle name="60% - Énfasis1 2" xfId="1006"/>
    <cellStyle name="60% - Énfasis1 2 2" xfId="1007"/>
    <cellStyle name="60% - Énfasis1 2 3" xfId="1008"/>
    <cellStyle name="60% - Énfasis1 2 4" xfId="1243"/>
    <cellStyle name="60% - Énfasis1 3" xfId="1009"/>
    <cellStyle name="60% - Énfasis1 4" xfId="1244"/>
    <cellStyle name="60% - Énfasis1 5" xfId="1245"/>
    <cellStyle name="60% - Énfasis1 6" xfId="1246"/>
    <cellStyle name="60% - Énfasis1 7" xfId="1247"/>
    <cellStyle name="60% - Énfasis1 8" xfId="1005"/>
    <cellStyle name="60% - Énfasis2" xfId="26" builtinId="36" customBuiltin="1"/>
    <cellStyle name="60% - Énfasis2 2" xfId="1011"/>
    <cellStyle name="60% - Énfasis2 2 2" xfId="1012"/>
    <cellStyle name="60% - Énfasis2 2 3" xfId="1013"/>
    <cellStyle name="60% - Énfasis2 2 4" xfId="1248"/>
    <cellStyle name="60% - Énfasis2 3" xfId="1014"/>
    <cellStyle name="60% - Énfasis2 4" xfId="1249"/>
    <cellStyle name="60% - Énfasis2 5" xfId="1250"/>
    <cellStyle name="60% - Énfasis2 6" xfId="1251"/>
    <cellStyle name="60% - Énfasis2 7" xfId="1252"/>
    <cellStyle name="60% - Énfasis2 8" xfId="1010"/>
    <cellStyle name="60% - Énfasis3" xfId="30" builtinId="40" customBuiltin="1"/>
    <cellStyle name="60% - Énfasis3 2" xfId="1016"/>
    <cellStyle name="60% - Énfasis3 2 2" xfId="1017"/>
    <cellStyle name="60% - Énfasis3 2 3" xfId="1018"/>
    <cellStyle name="60% - Énfasis3 2 4" xfId="1253"/>
    <cellStyle name="60% - Énfasis3 3" xfId="1019"/>
    <cellStyle name="60% - Énfasis3 4" xfId="1254"/>
    <cellStyle name="60% - Énfasis3 5" xfId="1255"/>
    <cellStyle name="60% - Énfasis3 6" xfId="1256"/>
    <cellStyle name="60% - Énfasis3 7" xfId="1257"/>
    <cellStyle name="60% - Énfasis3 8" xfId="1015"/>
    <cellStyle name="60% - Énfasis4" xfId="34" builtinId="44" customBuiltin="1"/>
    <cellStyle name="60% - Énfasis4 2" xfId="1021"/>
    <cellStyle name="60% - Énfasis4 2 2" xfId="1022"/>
    <cellStyle name="60% - Énfasis4 2 3" xfId="1023"/>
    <cellStyle name="60% - Énfasis4 2 4" xfId="1258"/>
    <cellStyle name="60% - Énfasis4 3" xfId="1024"/>
    <cellStyle name="60% - Énfasis4 4" xfId="1259"/>
    <cellStyle name="60% - Énfasis4 5" xfId="1260"/>
    <cellStyle name="60% - Énfasis4 6" xfId="1261"/>
    <cellStyle name="60% - Énfasis4 7" xfId="1262"/>
    <cellStyle name="60% - Énfasis4 8" xfId="1020"/>
    <cellStyle name="60% - Énfasis5" xfId="38" builtinId="48" customBuiltin="1"/>
    <cellStyle name="60% - Énfasis5 2" xfId="1026"/>
    <cellStyle name="60% - Énfasis5 2 2" xfId="1027"/>
    <cellStyle name="60% - Énfasis5 2 3" xfId="1028"/>
    <cellStyle name="60% - Énfasis5 2 4" xfId="1263"/>
    <cellStyle name="60% - Énfasis5 3" xfId="1029"/>
    <cellStyle name="60% - Énfasis5 4" xfId="1264"/>
    <cellStyle name="60% - Énfasis5 5" xfId="1265"/>
    <cellStyle name="60% - Énfasis5 6" xfId="1266"/>
    <cellStyle name="60% - Énfasis5 7" xfId="1267"/>
    <cellStyle name="60% - Énfasis5 8" xfId="1025"/>
    <cellStyle name="60% - Énfasis6" xfId="42" builtinId="52" customBuiltin="1"/>
    <cellStyle name="60% - Énfasis6 2" xfId="1031"/>
    <cellStyle name="60% - Énfasis6 2 2" xfId="1032"/>
    <cellStyle name="60% - Énfasis6 2 3" xfId="1033"/>
    <cellStyle name="60% - Énfasis6 2 4" xfId="1268"/>
    <cellStyle name="60% - Énfasis6 3" xfId="1034"/>
    <cellStyle name="60% - Énfasis6 4" xfId="1269"/>
    <cellStyle name="60% - Énfasis6 5" xfId="1270"/>
    <cellStyle name="60% - Énfasis6 6" xfId="1271"/>
    <cellStyle name="60% - Énfasis6 7" xfId="1272"/>
    <cellStyle name="60% - Énfasis6 8" xfId="1030"/>
    <cellStyle name="Buena" xfId="7" builtinId="26" customBuiltin="1"/>
    <cellStyle name="Buena 2" xfId="1036"/>
    <cellStyle name="Buena 2 2" xfId="1037"/>
    <cellStyle name="Buena 2 3" xfId="1038"/>
    <cellStyle name="Buena 2 4" xfId="1273"/>
    <cellStyle name="Buena 3" xfId="1039"/>
    <cellStyle name="Buena 4" xfId="1274"/>
    <cellStyle name="Buena 5" xfId="1275"/>
    <cellStyle name="Buena 6" xfId="1276"/>
    <cellStyle name="Buena 7" xfId="1277"/>
    <cellStyle name="Buena 8" xfId="1035"/>
    <cellStyle name="Cálculo" xfId="12" builtinId="22" customBuiltin="1"/>
    <cellStyle name="Cálculo 2" xfId="1041"/>
    <cellStyle name="Cálculo 2 10" xfId="1278"/>
    <cellStyle name="Cálculo 2 10 2" xfId="1279"/>
    <cellStyle name="Cálculo 2 11" xfId="1280"/>
    <cellStyle name="Cálculo 2 11 2" xfId="1281"/>
    <cellStyle name="Cálculo 2 12" xfId="1282"/>
    <cellStyle name="Cálculo 2 12 2" xfId="1283"/>
    <cellStyle name="Cálculo 2 13" xfId="1284"/>
    <cellStyle name="Cálculo 2 13 2" xfId="1285"/>
    <cellStyle name="Cálculo 2 14" xfId="1286"/>
    <cellStyle name="Cálculo 2 14 2" xfId="1287"/>
    <cellStyle name="Cálculo 2 15" xfId="1288"/>
    <cellStyle name="Cálculo 2 15 2" xfId="1289"/>
    <cellStyle name="Cálculo 2 16" xfId="1290"/>
    <cellStyle name="Cálculo 2 16 2" xfId="1291"/>
    <cellStyle name="Cálculo 2 17" xfId="1292"/>
    <cellStyle name="Cálculo 2 17 2" xfId="1293"/>
    <cellStyle name="Cálculo 2 18" xfId="1294"/>
    <cellStyle name="Cálculo 2 18 2" xfId="1295"/>
    <cellStyle name="Cálculo 2 19" xfId="1296"/>
    <cellStyle name="Cálculo 2 2" xfId="1042"/>
    <cellStyle name="Cálculo 2 2 10" xfId="1297"/>
    <cellStyle name="Cálculo 2 2 10 2" xfId="1298"/>
    <cellStyle name="Cálculo 2 2 11" xfId="1299"/>
    <cellStyle name="Cálculo 2 2 11 2" xfId="1300"/>
    <cellStyle name="Cálculo 2 2 12" xfId="1301"/>
    <cellStyle name="Cálculo 2 2 12 2" xfId="1302"/>
    <cellStyle name="Cálculo 2 2 13" xfId="1303"/>
    <cellStyle name="Cálculo 2 2 13 2" xfId="1304"/>
    <cellStyle name="Cálculo 2 2 14" xfId="1305"/>
    <cellStyle name="Cálculo 2 2 14 2" xfId="1306"/>
    <cellStyle name="Cálculo 2 2 15" xfId="1307"/>
    <cellStyle name="Cálculo 2 2 15 2" xfId="1308"/>
    <cellStyle name="Cálculo 2 2 16" xfId="1309"/>
    <cellStyle name="Cálculo 2 2 17" xfId="1310"/>
    <cellStyle name="Cálculo 2 2 18" xfId="1311"/>
    <cellStyle name="Cálculo 2 2 2" xfId="1312"/>
    <cellStyle name="Cálculo 2 2 2 10" xfId="1313"/>
    <cellStyle name="Cálculo 2 2 2 10 2" xfId="1314"/>
    <cellStyle name="Cálculo 2 2 2 11" xfId="1315"/>
    <cellStyle name="Cálculo 2 2 2 11 2" xfId="1316"/>
    <cellStyle name="Cálculo 2 2 2 12" xfId="1317"/>
    <cellStyle name="Cálculo 2 2 2 12 2" xfId="1318"/>
    <cellStyle name="Cálculo 2 2 2 13" xfId="1319"/>
    <cellStyle name="Cálculo 2 2 2 13 2" xfId="1320"/>
    <cellStyle name="Cálculo 2 2 2 14" xfId="1321"/>
    <cellStyle name="Cálculo 2 2 2 14 2" xfId="1322"/>
    <cellStyle name="Cálculo 2 2 2 15" xfId="1323"/>
    <cellStyle name="Cálculo 2 2 2 2" xfId="1324"/>
    <cellStyle name="Cálculo 2 2 2 2 10" xfId="1325"/>
    <cellStyle name="Cálculo 2 2 2 2 10 2" xfId="1326"/>
    <cellStyle name="Cálculo 2 2 2 2 11" xfId="1327"/>
    <cellStyle name="Cálculo 2 2 2 2 11 2" xfId="1328"/>
    <cellStyle name="Cálculo 2 2 2 2 12" xfId="1329"/>
    <cellStyle name="Cálculo 2 2 2 2 12 2" xfId="1330"/>
    <cellStyle name="Cálculo 2 2 2 2 13" xfId="1331"/>
    <cellStyle name="Cálculo 2 2 2 2 2" xfId="1332"/>
    <cellStyle name="Cálculo 2 2 2 2 2 10" xfId="1333"/>
    <cellStyle name="Cálculo 2 2 2 2 2 10 2" xfId="1334"/>
    <cellStyle name="Cálculo 2 2 2 2 2 11" xfId="1335"/>
    <cellStyle name="Cálculo 2 2 2 2 2 2" xfId="1336"/>
    <cellStyle name="Cálculo 2 2 2 2 2 2 2" xfId="1337"/>
    <cellStyle name="Cálculo 2 2 2 2 2 3" xfId="1338"/>
    <cellStyle name="Cálculo 2 2 2 2 2 3 2" xfId="1339"/>
    <cellStyle name="Cálculo 2 2 2 2 2 4" xfId="1340"/>
    <cellStyle name="Cálculo 2 2 2 2 2 4 2" xfId="1341"/>
    <cellStyle name="Cálculo 2 2 2 2 2 5" xfId="1342"/>
    <cellStyle name="Cálculo 2 2 2 2 2 5 2" xfId="1343"/>
    <cellStyle name="Cálculo 2 2 2 2 2 6" xfId="1344"/>
    <cellStyle name="Cálculo 2 2 2 2 2 6 2" xfId="1345"/>
    <cellStyle name="Cálculo 2 2 2 2 2 7" xfId="1346"/>
    <cellStyle name="Cálculo 2 2 2 2 2 7 2" xfId="1347"/>
    <cellStyle name="Cálculo 2 2 2 2 2 8" xfId="1348"/>
    <cellStyle name="Cálculo 2 2 2 2 2 8 2" xfId="1349"/>
    <cellStyle name="Cálculo 2 2 2 2 2 9" xfId="1350"/>
    <cellStyle name="Cálculo 2 2 2 2 2 9 2" xfId="1351"/>
    <cellStyle name="Cálculo 2 2 2 2 3" xfId="1352"/>
    <cellStyle name="Cálculo 2 2 2 2 3 10" xfId="1353"/>
    <cellStyle name="Cálculo 2 2 2 2 3 10 2" xfId="1354"/>
    <cellStyle name="Cálculo 2 2 2 2 3 11" xfId="1355"/>
    <cellStyle name="Cálculo 2 2 2 2 3 2" xfId="1356"/>
    <cellStyle name="Cálculo 2 2 2 2 3 2 2" xfId="1357"/>
    <cellStyle name="Cálculo 2 2 2 2 3 3" xfId="1358"/>
    <cellStyle name="Cálculo 2 2 2 2 3 3 2" xfId="1359"/>
    <cellStyle name="Cálculo 2 2 2 2 3 4" xfId="1360"/>
    <cellStyle name="Cálculo 2 2 2 2 3 4 2" xfId="1361"/>
    <cellStyle name="Cálculo 2 2 2 2 3 5" xfId="1362"/>
    <cellStyle name="Cálculo 2 2 2 2 3 5 2" xfId="1363"/>
    <cellStyle name="Cálculo 2 2 2 2 3 6" xfId="1364"/>
    <cellStyle name="Cálculo 2 2 2 2 3 6 2" xfId="1365"/>
    <cellStyle name="Cálculo 2 2 2 2 3 7" xfId="1366"/>
    <cellStyle name="Cálculo 2 2 2 2 3 7 2" xfId="1367"/>
    <cellStyle name="Cálculo 2 2 2 2 3 8" xfId="1368"/>
    <cellStyle name="Cálculo 2 2 2 2 3 8 2" xfId="1369"/>
    <cellStyle name="Cálculo 2 2 2 2 3 9" xfId="1370"/>
    <cellStyle name="Cálculo 2 2 2 2 3 9 2" xfId="1371"/>
    <cellStyle name="Cálculo 2 2 2 2 4" xfId="1372"/>
    <cellStyle name="Cálculo 2 2 2 2 4 2" xfId="1373"/>
    <cellStyle name="Cálculo 2 2 2 2 5" xfId="1374"/>
    <cellStyle name="Cálculo 2 2 2 2 5 2" xfId="1375"/>
    <cellStyle name="Cálculo 2 2 2 2 6" xfId="1376"/>
    <cellStyle name="Cálculo 2 2 2 2 6 2" xfId="1377"/>
    <cellStyle name="Cálculo 2 2 2 2 7" xfId="1378"/>
    <cellStyle name="Cálculo 2 2 2 2 7 2" xfId="1379"/>
    <cellStyle name="Cálculo 2 2 2 2 8" xfId="1380"/>
    <cellStyle name="Cálculo 2 2 2 2 8 2" xfId="1381"/>
    <cellStyle name="Cálculo 2 2 2 2 9" xfId="1382"/>
    <cellStyle name="Cálculo 2 2 2 2 9 2" xfId="1383"/>
    <cellStyle name="Cálculo 2 2 2 3" xfId="1384"/>
    <cellStyle name="Cálculo 2 2 2 3 10" xfId="1385"/>
    <cellStyle name="Cálculo 2 2 2 3 10 2" xfId="1386"/>
    <cellStyle name="Cálculo 2 2 2 3 11" xfId="1387"/>
    <cellStyle name="Cálculo 2 2 2 3 11 2" xfId="1388"/>
    <cellStyle name="Cálculo 2 2 2 3 12" xfId="1389"/>
    <cellStyle name="Cálculo 2 2 2 3 12 2" xfId="1390"/>
    <cellStyle name="Cálculo 2 2 2 3 13" xfId="1391"/>
    <cellStyle name="Cálculo 2 2 2 3 2" xfId="1392"/>
    <cellStyle name="Cálculo 2 2 2 3 2 10" xfId="1393"/>
    <cellStyle name="Cálculo 2 2 2 3 2 10 2" xfId="1394"/>
    <cellStyle name="Cálculo 2 2 2 3 2 11" xfId="1395"/>
    <cellStyle name="Cálculo 2 2 2 3 2 2" xfId="1396"/>
    <cellStyle name="Cálculo 2 2 2 3 2 2 2" xfId="1397"/>
    <cellStyle name="Cálculo 2 2 2 3 2 3" xfId="1398"/>
    <cellStyle name="Cálculo 2 2 2 3 2 3 2" xfId="1399"/>
    <cellStyle name="Cálculo 2 2 2 3 2 4" xfId="1400"/>
    <cellStyle name="Cálculo 2 2 2 3 2 4 2" xfId="1401"/>
    <cellStyle name="Cálculo 2 2 2 3 2 5" xfId="1402"/>
    <cellStyle name="Cálculo 2 2 2 3 2 5 2" xfId="1403"/>
    <cellStyle name="Cálculo 2 2 2 3 2 6" xfId="1404"/>
    <cellStyle name="Cálculo 2 2 2 3 2 6 2" xfId="1405"/>
    <cellStyle name="Cálculo 2 2 2 3 2 7" xfId="1406"/>
    <cellStyle name="Cálculo 2 2 2 3 2 7 2" xfId="1407"/>
    <cellStyle name="Cálculo 2 2 2 3 2 8" xfId="1408"/>
    <cellStyle name="Cálculo 2 2 2 3 2 8 2" xfId="1409"/>
    <cellStyle name="Cálculo 2 2 2 3 2 9" xfId="1410"/>
    <cellStyle name="Cálculo 2 2 2 3 2 9 2" xfId="1411"/>
    <cellStyle name="Cálculo 2 2 2 3 3" xfId="1412"/>
    <cellStyle name="Cálculo 2 2 2 3 3 10" xfId="1413"/>
    <cellStyle name="Cálculo 2 2 2 3 3 10 2" xfId="1414"/>
    <cellStyle name="Cálculo 2 2 2 3 3 11" xfId="1415"/>
    <cellStyle name="Cálculo 2 2 2 3 3 2" xfId="1416"/>
    <cellStyle name="Cálculo 2 2 2 3 3 2 2" xfId="1417"/>
    <cellStyle name="Cálculo 2 2 2 3 3 3" xfId="1418"/>
    <cellStyle name="Cálculo 2 2 2 3 3 3 2" xfId="1419"/>
    <cellStyle name="Cálculo 2 2 2 3 3 4" xfId="1420"/>
    <cellStyle name="Cálculo 2 2 2 3 3 4 2" xfId="1421"/>
    <cellStyle name="Cálculo 2 2 2 3 3 5" xfId="1422"/>
    <cellStyle name="Cálculo 2 2 2 3 3 5 2" xfId="1423"/>
    <cellStyle name="Cálculo 2 2 2 3 3 6" xfId="1424"/>
    <cellStyle name="Cálculo 2 2 2 3 3 6 2" xfId="1425"/>
    <cellStyle name="Cálculo 2 2 2 3 3 7" xfId="1426"/>
    <cellStyle name="Cálculo 2 2 2 3 3 7 2" xfId="1427"/>
    <cellStyle name="Cálculo 2 2 2 3 3 8" xfId="1428"/>
    <cellStyle name="Cálculo 2 2 2 3 3 8 2" xfId="1429"/>
    <cellStyle name="Cálculo 2 2 2 3 3 9" xfId="1430"/>
    <cellStyle name="Cálculo 2 2 2 3 3 9 2" xfId="1431"/>
    <cellStyle name="Cálculo 2 2 2 3 4" xfId="1432"/>
    <cellStyle name="Cálculo 2 2 2 3 4 2" xfId="1433"/>
    <cellStyle name="Cálculo 2 2 2 3 5" xfId="1434"/>
    <cellStyle name="Cálculo 2 2 2 3 5 2" xfId="1435"/>
    <cellStyle name="Cálculo 2 2 2 3 6" xfId="1436"/>
    <cellStyle name="Cálculo 2 2 2 3 6 2" xfId="1437"/>
    <cellStyle name="Cálculo 2 2 2 3 7" xfId="1438"/>
    <cellStyle name="Cálculo 2 2 2 3 7 2" xfId="1439"/>
    <cellStyle name="Cálculo 2 2 2 3 8" xfId="1440"/>
    <cellStyle name="Cálculo 2 2 2 3 8 2" xfId="1441"/>
    <cellStyle name="Cálculo 2 2 2 3 9" xfId="1442"/>
    <cellStyle name="Cálculo 2 2 2 3 9 2" xfId="1443"/>
    <cellStyle name="Cálculo 2 2 2 4" xfId="1444"/>
    <cellStyle name="Cálculo 2 2 2 4 10" xfId="1445"/>
    <cellStyle name="Cálculo 2 2 2 4 10 2" xfId="1446"/>
    <cellStyle name="Cálculo 2 2 2 4 11" xfId="1447"/>
    <cellStyle name="Cálculo 2 2 2 4 2" xfId="1448"/>
    <cellStyle name="Cálculo 2 2 2 4 2 2" xfId="1449"/>
    <cellStyle name="Cálculo 2 2 2 4 3" xfId="1450"/>
    <cellStyle name="Cálculo 2 2 2 4 3 2" xfId="1451"/>
    <cellStyle name="Cálculo 2 2 2 4 4" xfId="1452"/>
    <cellStyle name="Cálculo 2 2 2 4 4 2" xfId="1453"/>
    <cellStyle name="Cálculo 2 2 2 4 5" xfId="1454"/>
    <cellStyle name="Cálculo 2 2 2 4 5 2" xfId="1455"/>
    <cellStyle name="Cálculo 2 2 2 4 6" xfId="1456"/>
    <cellStyle name="Cálculo 2 2 2 4 6 2" xfId="1457"/>
    <cellStyle name="Cálculo 2 2 2 4 7" xfId="1458"/>
    <cellStyle name="Cálculo 2 2 2 4 7 2" xfId="1459"/>
    <cellStyle name="Cálculo 2 2 2 4 8" xfId="1460"/>
    <cellStyle name="Cálculo 2 2 2 4 8 2" xfId="1461"/>
    <cellStyle name="Cálculo 2 2 2 4 9" xfId="1462"/>
    <cellStyle name="Cálculo 2 2 2 4 9 2" xfId="1463"/>
    <cellStyle name="Cálculo 2 2 2 5" xfId="1464"/>
    <cellStyle name="Cálculo 2 2 2 5 10" xfId="1465"/>
    <cellStyle name="Cálculo 2 2 2 5 10 2" xfId="1466"/>
    <cellStyle name="Cálculo 2 2 2 5 11" xfId="1467"/>
    <cellStyle name="Cálculo 2 2 2 5 2" xfId="1468"/>
    <cellStyle name="Cálculo 2 2 2 5 2 2" xfId="1469"/>
    <cellStyle name="Cálculo 2 2 2 5 3" xfId="1470"/>
    <cellStyle name="Cálculo 2 2 2 5 3 2" xfId="1471"/>
    <cellStyle name="Cálculo 2 2 2 5 4" xfId="1472"/>
    <cellStyle name="Cálculo 2 2 2 5 4 2" xfId="1473"/>
    <cellStyle name="Cálculo 2 2 2 5 5" xfId="1474"/>
    <cellStyle name="Cálculo 2 2 2 5 5 2" xfId="1475"/>
    <cellStyle name="Cálculo 2 2 2 5 6" xfId="1476"/>
    <cellStyle name="Cálculo 2 2 2 5 6 2" xfId="1477"/>
    <cellStyle name="Cálculo 2 2 2 5 7" xfId="1478"/>
    <cellStyle name="Cálculo 2 2 2 5 7 2" xfId="1479"/>
    <cellStyle name="Cálculo 2 2 2 5 8" xfId="1480"/>
    <cellStyle name="Cálculo 2 2 2 5 8 2" xfId="1481"/>
    <cellStyle name="Cálculo 2 2 2 5 9" xfId="1482"/>
    <cellStyle name="Cálculo 2 2 2 5 9 2" xfId="1483"/>
    <cellStyle name="Cálculo 2 2 2 6" xfId="1484"/>
    <cellStyle name="Cálculo 2 2 2 6 2" xfId="1485"/>
    <cellStyle name="Cálculo 2 2 2 7" xfId="1486"/>
    <cellStyle name="Cálculo 2 2 2 7 2" xfId="1487"/>
    <cellStyle name="Cálculo 2 2 2 8" xfId="1488"/>
    <cellStyle name="Cálculo 2 2 2 8 2" xfId="1489"/>
    <cellStyle name="Cálculo 2 2 2 9" xfId="1490"/>
    <cellStyle name="Cálculo 2 2 2 9 2" xfId="1491"/>
    <cellStyle name="Cálculo 2 2 3" xfId="1492"/>
    <cellStyle name="Cálculo 2 2 3 10" xfId="1493"/>
    <cellStyle name="Cálculo 2 2 3 10 2" xfId="1494"/>
    <cellStyle name="Cálculo 2 2 3 11" xfId="1495"/>
    <cellStyle name="Cálculo 2 2 3 11 2" xfId="1496"/>
    <cellStyle name="Cálculo 2 2 3 12" xfId="1497"/>
    <cellStyle name="Cálculo 2 2 3 12 2" xfId="1498"/>
    <cellStyle name="Cálculo 2 2 3 13" xfId="1499"/>
    <cellStyle name="Cálculo 2 2 3 13 2" xfId="1500"/>
    <cellStyle name="Cálculo 2 2 3 14" xfId="1501"/>
    <cellStyle name="Cálculo 2 2 3 14 2" xfId="1502"/>
    <cellStyle name="Cálculo 2 2 3 15" xfId="1503"/>
    <cellStyle name="Cálculo 2 2 3 2" xfId="1504"/>
    <cellStyle name="Cálculo 2 2 3 2 10" xfId="1505"/>
    <cellStyle name="Cálculo 2 2 3 2 10 2" xfId="1506"/>
    <cellStyle name="Cálculo 2 2 3 2 11" xfId="1507"/>
    <cellStyle name="Cálculo 2 2 3 2 11 2" xfId="1508"/>
    <cellStyle name="Cálculo 2 2 3 2 12" xfId="1509"/>
    <cellStyle name="Cálculo 2 2 3 2 12 2" xfId="1510"/>
    <cellStyle name="Cálculo 2 2 3 2 13" xfId="1511"/>
    <cellStyle name="Cálculo 2 2 3 2 2" xfId="1512"/>
    <cellStyle name="Cálculo 2 2 3 2 2 10" xfId="1513"/>
    <cellStyle name="Cálculo 2 2 3 2 2 10 2" xfId="1514"/>
    <cellStyle name="Cálculo 2 2 3 2 2 11" xfId="1515"/>
    <cellStyle name="Cálculo 2 2 3 2 2 2" xfId="1516"/>
    <cellStyle name="Cálculo 2 2 3 2 2 2 2" xfId="1517"/>
    <cellStyle name="Cálculo 2 2 3 2 2 3" xfId="1518"/>
    <cellStyle name="Cálculo 2 2 3 2 2 3 2" xfId="1519"/>
    <cellStyle name="Cálculo 2 2 3 2 2 4" xfId="1520"/>
    <cellStyle name="Cálculo 2 2 3 2 2 4 2" xfId="1521"/>
    <cellStyle name="Cálculo 2 2 3 2 2 5" xfId="1522"/>
    <cellStyle name="Cálculo 2 2 3 2 2 5 2" xfId="1523"/>
    <cellStyle name="Cálculo 2 2 3 2 2 6" xfId="1524"/>
    <cellStyle name="Cálculo 2 2 3 2 2 6 2" xfId="1525"/>
    <cellStyle name="Cálculo 2 2 3 2 2 7" xfId="1526"/>
    <cellStyle name="Cálculo 2 2 3 2 2 7 2" xfId="1527"/>
    <cellStyle name="Cálculo 2 2 3 2 2 8" xfId="1528"/>
    <cellStyle name="Cálculo 2 2 3 2 2 8 2" xfId="1529"/>
    <cellStyle name="Cálculo 2 2 3 2 2 9" xfId="1530"/>
    <cellStyle name="Cálculo 2 2 3 2 2 9 2" xfId="1531"/>
    <cellStyle name="Cálculo 2 2 3 2 3" xfId="1532"/>
    <cellStyle name="Cálculo 2 2 3 2 3 10" xfId="1533"/>
    <cellStyle name="Cálculo 2 2 3 2 3 10 2" xfId="1534"/>
    <cellStyle name="Cálculo 2 2 3 2 3 11" xfId="1535"/>
    <cellStyle name="Cálculo 2 2 3 2 3 2" xfId="1536"/>
    <cellStyle name="Cálculo 2 2 3 2 3 2 2" xfId="1537"/>
    <cellStyle name="Cálculo 2 2 3 2 3 3" xfId="1538"/>
    <cellStyle name="Cálculo 2 2 3 2 3 3 2" xfId="1539"/>
    <cellStyle name="Cálculo 2 2 3 2 3 4" xfId="1540"/>
    <cellStyle name="Cálculo 2 2 3 2 3 4 2" xfId="1541"/>
    <cellStyle name="Cálculo 2 2 3 2 3 5" xfId="1542"/>
    <cellStyle name="Cálculo 2 2 3 2 3 5 2" xfId="1543"/>
    <cellStyle name="Cálculo 2 2 3 2 3 6" xfId="1544"/>
    <cellStyle name="Cálculo 2 2 3 2 3 6 2" xfId="1545"/>
    <cellStyle name="Cálculo 2 2 3 2 3 7" xfId="1546"/>
    <cellStyle name="Cálculo 2 2 3 2 3 7 2" xfId="1547"/>
    <cellStyle name="Cálculo 2 2 3 2 3 8" xfId="1548"/>
    <cellStyle name="Cálculo 2 2 3 2 3 8 2" xfId="1549"/>
    <cellStyle name="Cálculo 2 2 3 2 3 9" xfId="1550"/>
    <cellStyle name="Cálculo 2 2 3 2 3 9 2" xfId="1551"/>
    <cellStyle name="Cálculo 2 2 3 2 4" xfId="1552"/>
    <cellStyle name="Cálculo 2 2 3 2 4 2" xfId="1553"/>
    <cellStyle name="Cálculo 2 2 3 2 5" xfId="1554"/>
    <cellStyle name="Cálculo 2 2 3 2 5 2" xfId="1555"/>
    <cellStyle name="Cálculo 2 2 3 2 6" xfId="1556"/>
    <cellStyle name="Cálculo 2 2 3 2 6 2" xfId="1557"/>
    <cellStyle name="Cálculo 2 2 3 2 7" xfId="1558"/>
    <cellStyle name="Cálculo 2 2 3 2 7 2" xfId="1559"/>
    <cellStyle name="Cálculo 2 2 3 2 8" xfId="1560"/>
    <cellStyle name="Cálculo 2 2 3 2 8 2" xfId="1561"/>
    <cellStyle name="Cálculo 2 2 3 2 9" xfId="1562"/>
    <cellStyle name="Cálculo 2 2 3 2 9 2" xfId="1563"/>
    <cellStyle name="Cálculo 2 2 3 3" xfId="1564"/>
    <cellStyle name="Cálculo 2 2 3 3 10" xfId="1565"/>
    <cellStyle name="Cálculo 2 2 3 3 10 2" xfId="1566"/>
    <cellStyle name="Cálculo 2 2 3 3 11" xfId="1567"/>
    <cellStyle name="Cálculo 2 2 3 3 11 2" xfId="1568"/>
    <cellStyle name="Cálculo 2 2 3 3 12" xfId="1569"/>
    <cellStyle name="Cálculo 2 2 3 3 12 2" xfId="1570"/>
    <cellStyle name="Cálculo 2 2 3 3 13" xfId="1571"/>
    <cellStyle name="Cálculo 2 2 3 3 2" xfId="1572"/>
    <cellStyle name="Cálculo 2 2 3 3 2 10" xfId="1573"/>
    <cellStyle name="Cálculo 2 2 3 3 2 10 2" xfId="1574"/>
    <cellStyle name="Cálculo 2 2 3 3 2 11" xfId="1575"/>
    <cellStyle name="Cálculo 2 2 3 3 2 2" xfId="1576"/>
    <cellStyle name="Cálculo 2 2 3 3 2 2 2" xfId="1577"/>
    <cellStyle name="Cálculo 2 2 3 3 2 3" xfId="1578"/>
    <cellStyle name="Cálculo 2 2 3 3 2 3 2" xfId="1579"/>
    <cellStyle name="Cálculo 2 2 3 3 2 4" xfId="1580"/>
    <cellStyle name="Cálculo 2 2 3 3 2 4 2" xfId="1581"/>
    <cellStyle name="Cálculo 2 2 3 3 2 5" xfId="1582"/>
    <cellStyle name="Cálculo 2 2 3 3 2 5 2" xfId="1583"/>
    <cellStyle name="Cálculo 2 2 3 3 2 6" xfId="1584"/>
    <cellStyle name="Cálculo 2 2 3 3 2 6 2" xfId="1585"/>
    <cellStyle name="Cálculo 2 2 3 3 2 7" xfId="1586"/>
    <cellStyle name="Cálculo 2 2 3 3 2 7 2" xfId="1587"/>
    <cellStyle name="Cálculo 2 2 3 3 2 8" xfId="1588"/>
    <cellStyle name="Cálculo 2 2 3 3 2 8 2" xfId="1589"/>
    <cellStyle name="Cálculo 2 2 3 3 2 9" xfId="1590"/>
    <cellStyle name="Cálculo 2 2 3 3 2 9 2" xfId="1591"/>
    <cellStyle name="Cálculo 2 2 3 3 3" xfId="1592"/>
    <cellStyle name="Cálculo 2 2 3 3 3 10" xfId="1593"/>
    <cellStyle name="Cálculo 2 2 3 3 3 10 2" xfId="1594"/>
    <cellStyle name="Cálculo 2 2 3 3 3 11" xfId="1595"/>
    <cellStyle name="Cálculo 2 2 3 3 3 2" xfId="1596"/>
    <cellStyle name="Cálculo 2 2 3 3 3 2 2" xfId="1597"/>
    <cellStyle name="Cálculo 2 2 3 3 3 3" xfId="1598"/>
    <cellStyle name="Cálculo 2 2 3 3 3 3 2" xfId="1599"/>
    <cellStyle name="Cálculo 2 2 3 3 3 4" xfId="1600"/>
    <cellStyle name="Cálculo 2 2 3 3 3 4 2" xfId="1601"/>
    <cellStyle name="Cálculo 2 2 3 3 3 5" xfId="1602"/>
    <cellStyle name="Cálculo 2 2 3 3 3 5 2" xfId="1603"/>
    <cellStyle name="Cálculo 2 2 3 3 3 6" xfId="1604"/>
    <cellStyle name="Cálculo 2 2 3 3 3 6 2" xfId="1605"/>
    <cellStyle name="Cálculo 2 2 3 3 3 7" xfId="1606"/>
    <cellStyle name="Cálculo 2 2 3 3 3 7 2" xfId="1607"/>
    <cellStyle name="Cálculo 2 2 3 3 3 8" xfId="1608"/>
    <cellStyle name="Cálculo 2 2 3 3 3 8 2" xfId="1609"/>
    <cellStyle name="Cálculo 2 2 3 3 3 9" xfId="1610"/>
    <cellStyle name="Cálculo 2 2 3 3 3 9 2" xfId="1611"/>
    <cellStyle name="Cálculo 2 2 3 3 4" xfId="1612"/>
    <cellStyle name="Cálculo 2 2 3 3 4 2" xfId="1613"/>
    <cellStyle name="Cálculo 2 2 3 3 5" xfId="1614"/>
    <cellStyle name="Cálculo 2 2 3 3 5 2" xfId="1615"/>
    <cellStyle name="Cálculo 2 2 3 3 6" xfId="1616"/>
    <cellStyle name="Cálculo 2 2 3 3 6 2" xfId="1617"/>
    <cellStyle name="Cálculo 2 2 3 3 7" xfId="1618"/>
    <cellStyle name="Cálculo 2 2 3 3 7 2" xfId="1619"/>
    <cellStyle name="Cálculo 2 2 3 3 8" xfId="1620"/>
    <cellStyle name="Cálculo 2 2 3 3 8 2" xfId="1621"/>
    <cellStyle name="Cálculo 2 2 3 3 9" xfId="1622"/>
    <cellStyle name="Cálculo 2 2 3 3 9 2" xfId="1623"/>
    <cellStyle name="Cálculo 2 2 3 4" xfId="1624"/>
    <cellStyle name="Cálculo 2 2 3 4 10" xfId="1625"/>
    <cellStyle name="Cálculo 2 2 3 4 10 2" xfId="1626"/>
    <cellStyle name="Cálculo 2 2 3 4 11" xfId="1627"/>
    <cellStyle name="Cálculo 2 2 3 4 2" xfId="1628"/>
    <cellStyle name="Cálculo 2 2 3 4 2 2" xfId="1629"/>
    <cellStyle name="Cálculo 2 2 3 4 3" xfId="1630"/>
    <cellStyle name="Cálculo 2 2 3 4 3 2" xfId="1631"/>
    <cellStyle name="Cálculo 2 2 3 4 4" xfId="1632"/>
    <cellStyle name="Cálculo 2 2 3 4 4 2" xfId="1633"/>
    <cellStyle name="Cálculo 2 2 3 4 5" xfId="1634"/>
    <cellStyle name="Cálculo 2 2 3 4 5 2" xfId="1635"/>
    <cellStyle name="Cálculo 2 2 3 4 6" xfId="1636"/>
    <cellStyle name="Cálculo 2 2 3 4 6 2" xfId="1637"/>
    <cellStyle name="Cálculo 2 2 3 4 7" xfId="1638"/>
    <cellStyle name="Cálculo 2 2 3 4 7 2" xfId="1639"/>
    <cellStyle name="Cálculo 2 2 3 4 8" xfId="1640"/>
    <cellStyle name="Cálculo 2 2 3 4 8 2" xfId="1641"/>
    <cellStyle name="Cálculo 2 2 3 4 9" xfId="1642"/>
    <cellStyle name="Cálculo 2 2 3 4 9 2" xfId="1643"/>
    <cellStyle name="Cálculo 2 2 3 5" xfId="1644"/>
    <cellStyle name="Cálculo 2 2 3 5 10" xfId="1645"/>
    <cellStyle name="Cálculo 2 2 3 5 10 2" xfId="1646"/>
    <cellStyle name="Cálculo 2 2 3 5 11" xfId="1647"/>
    <cellStyle name="Cálculo 2 2 3 5 2" xfId="1648"/>
    <cellStyle name="Cálculo 2 2 3 5 2 2" xfId="1649"/>
    <cellStyle name="Cálculo 2 2 3 5 3" xfId="1650"/>
    <cellStyle name="Cálculo 2 2 3 5 3 2" xfId="1651"/>
    <cellStyle name="Cálculo 2 2 3 5 4" xfId="1652"/>
    <cellStyle name="Cálculo 2 2 3 5 4 2" xfId="1653"/>
    <cellStyle name="Cálculo 2 2 3 5 5" xfId="1654"/>
    <cellStyle name="Cálculo 2 2 3 5 5 2" xfId="1655"/>
    <cellStyle name="Cálculo 2 2 3 5 6" xfId="1656"/>
    <cellStyle name="Cálculo 2 2 3 5 6 2" xfId="1657"/>
    <cellStyle name="Cálculo 2 2 3 5 7" xfId="1658"/>
    <cellStyle name="Cálculo 2 2 3 5 7 2" xfId="1659"/>
    <cellStyle name="Cálculo 2 2 3 5 8" xfId="1660"/>
    <cellStyle name="Cálculo 2 2 3 5 8 2" xfId="1661"/>
    <cellStyle name="Cálculo 2 2 3 5 9" xfId="1662"/>
    <cellStyle name="Cálculo 2 2 3 5 9 2" xfId="1663"/>
    <cellStyle name="Cálculo 2 2 3 6" xfId="1664"/>
    <cellStyle name="Cálculo 2 2 3 6 2" xfId="1665"/>
    <cellStyle name="Cálculo 2 2 3 7" xfId="1666"/>
    <cellStyle name="Cálculo 2 2 3 7 2" xfId="1667"/>
    <cellStyle name="Cálculo 2 2 3 8" xfId="1668"/>
    <cellStyle name="Cálculo 2 2 3 8 2" xfId="1669"/>
    <cellStyle name="Cálculo 2 2 3 9" xfId="1670"/>
    <cellStyle name="Cálculo 2 2 3 9 2" xfId="1671"/>
    <cellStyle name="Cálculo 2 2 4" xfId="1672"/>
    <cellStyle name="Cálculo 2 2 4 10" xfId="1673"/>
    <cellStyle name="Cálculo 2 2 4 10 2" xfId="1674"/>
    <cellStyle name="Cálculo 2 2 4 11" xfId="1675"/>
    <cellStyle name="Cálculo 2 2 4 11 2" xfId="1676"/>
    <cellStyle name="Cálculo 2 2 4 12" xfId="1677"/>
    <cellStyle name="Cálculo 2 2 4 12 2" xfId="1678"/>
    <cellStyle name="Cálculo 2 2 4 13" xfId="1679"/>
    <cellStyle name="Cálculo 2 2 4 2" xfId="1680"/>
    <cellStyle name="Cálculo 2 2 4 2 10" xfId="1681"/>
    <cellStyle name="Cálculo 2 2 4 2 10 2" xfId="1682"/>
    <cellStyle name="Cálculo 2 2 4 2 11" xfId="1683"/>
    <cellStyle name="Cálculo 2 2 4 2 2" xfId="1684"/>
    <cellStyle name="Cálculo 2 2 4 2 2 2" xfId="1685"/>
    <cellStyle name="Cálculo 2 2 4 2 3" xfId="1686"/>
    <cellStyle name="Cálculo 2 2 4 2 3 2" xfId="1687"/>
    <cellStyle name="Cálculo 2 2 4 2 4" xfId="1688"/>
    <cellStyle name="Cálculo 2 2 4 2 4 2" xfId="1689"/>
    <cellStyle name="Cálculo 2 2 4 2 5" xfId="1690"/>
    <cellStyle name="Cálculo 2 2 4 2 5 2" xfId="1691"/>
    <cellStyle name="Cálculo 2 2 4 2 6" xfId="1692"/>
    <cellStyle name="Cálculo 2 2 4 2 6 2" xfId="1693"/>
    <cellStyle name="Cálculo 2 2 4 2 7" xfId="1694"/>
    <cellStyle name="Cálculo 2 2 4 2 7 2" xfId="1695"/>
    <cellStyle name="Cálculo 2 2 4 2 8" xfId="1696"/>
    <cellStyle name="Cálculo 2 2 4 2 8 2" xfId="1697"/>
    <cellStyle name="Cálculo 2 2 4 2 9" xfId="1698"/>
    <cellStyle name="Cálculo 2 2 4 2 9 2" xfId="1699"/>
    <cellStyle name="Cálculo 2 2 4 3" xfId="1700"/>
    <cellStyle name="Cálculo 2 2 4 3 10" xfId="1701"/>
    <cellStyle name="Cálculo 2 2 4 3 10 2" xfId="1702"/>
    <cellStyle name="Cálculo 2 2 4 3 11" xfId="1703"/>
    <cellStyle name="Cálculo 2 2 4 3 2" xfId="1704"/>
    <cellStyle name="Cálculo 2 2 4 3 2 2" xfId="1705"/>
    <cellStyle name="Cálculo 2 2 4 3 3" xfId="1706"/>
    <cellStyle name="Cálculo 2 2 4 3 3 2" xfId="1707"/>
    <cellStyle name="Cálculo 2 2 4 3 4" xfId="1708"/>
    <cellStyle name="Cálculo 2 2 4 3 4 2" xfId="1709"/>
    <cellStyle name="Cálculo 2 2 4 3 5" xfId="1710"/>
    <cellStyle name="Cálculo 2 2 4 3 5 2" xfId="1711"/>
    <cellStyle name="Cálculo 2 2 4 3 6" xfId="1712"/>
    <cellStyle name="Cálculo 2 2 4 3 6 2" xfId="1713"/>
    <cellStyle name="Cálculo 2 2 4 3 7" xfId="1714"/>
    <cellStyle name="Cálculo 2 2 4 3 7 2" xfId="1715"/>
    <cellStyle name="Cálculo 2 2 4 3 8" xfId="1716"/>
    <cellStyle name="Cálculo 2 2 4 3 8 2" xfId="1717"/>
    <cellStyle name="Cálculo 2 2 4 3 9" xfId="1718"/>
    <cellStyle name="Cálculo 2 2 4 3 9 2" xfId="1719"/>
    <cellStyle name="Cálculo 2 2 4 4" xfId="1720"/>
    <cellStyle name="Cálculo 2 2 4 4 2" xfId="1721"/>
    <cellStyle name="Cálculo 2 2 4 5" xfId="1722"/>
    <cellStyle name="Cálculo 2 2 4 5 2" xfId="1723"/>
    <cellStyle name="Cálculo 2 2 4 6" xfId="1724"/>
    <cellStyle name="Cálculo 2 2 4 6 2" xfId="1725"/>
    <cellStyle name="Cálculo 2 2 4 7" xfId="1726"/>
    <cellStyle name="Cálculo 2 2 4 7 2" xfId="1727"/>
    <cellStyle name="Cálculo 2 2 4 8" xfId="1728"/>
    <cellStyle name="Cálculo 2 2 4 8 2" xfId="1729"/>
    <cellStyle name="Cálculo 2 2 4 9" xfId="1730"/>
    <cellStyle name="Cálculo 2 2 4 9 2" xfId="1731"/>
    <cellStyle name="Cálculo 2 2 5" xfId="1732"/>
    <cellStyle name="Cálculo 2 2 5 10" xfId="1733"/>
    <cellStyle name="Cálculo 2 2 5 10 2" xfId="1734"/>
    <cellStyle name="Cálculo 2 2 5 11" xfId="1735"/>
    <cellStyle name="Cálculo 2 2 5 11 2" xfId="1736"/>
    <cellStyle name="Cálculo 2 2 5 12" xfId="1737"/>
    <cellStyle name="Cálculo 2 2 5 12 2" xfId="1738"/>
    <cellStyle name="Cálculo 2 2 5 13" xfId="1739"/>
    <cellStyle name="Cálculo 2 2 5 2" xfId="1740"/>
    <cellStyle name="Cálculo 2 2 5 2 10" xfId="1741"/>
    <cellStyle name="Cálculo 2 2 5 2 10 2" xfId="1742"/>
    <cellStyle name="Cálculo 2 2 5 2 11" xfId="1743"/>
    <cellStyle name="Cálculo 2 2 5 2 2" xfId="1744"/>
    <cellStyle name="Cálculo 2 2 5 2 2 2" xfId="1745"/>
    <cellStyle name="Cálculo 2 2 5 2 3" xfId="1746"/>
    <cellStyle name="Cálculo 2 2 5 2 3 2" xfId="1747"/>
    <cellStyle name="Cálculo 2 2 5 2 4" xfId="1748"/>
    <cellStyle name="Cálculo 2 2 5 2 4 2" xfId="1749"/>
    <cellStyle name="Cálculo 2 2 5 2 5" xfId="1750"/>
    <cellStyle name="Cálculo 2 2 5 2 5 2" xfId="1751"/>
    <cellStyle name="Cálculo 2 2 5 2 6" xfId="1752"/>
    <cellStyle name="Cálculo 2 2 5 2 6 2" xfId="1753"/>
    <cellStyle name="Cálculo 2 2 5 2 7" xfId="1754"/>
    <cellStyle name="Cálculo 2 2 5 2 7 2" xfId="1755"/>
    <cellStyle name="Cálculo 2 2 5 2 8" xfId="1756"/>
    <cellStyle name="Cálculo 2 2 5 2 8 2" xfId="1757"/>
    <cellStyle name="Cálculo 2 2 5 2 9" xfId="1758"/>
    <cellStyle name="Cálculo 2 2 5 2 9 2" xfId="1759"/>
    <cellStyle name="Cálculo 2 2 5 3" xfId="1760"/>
    <cellStyle name="Cálculo 2 2 5 3 10" xfId="1761"/>
    <cellStyle name="Cálculo 2 2 5 3 10 2" xfId="1762"/>
    <cellStyle name="Cálculo 2 2 5 3 11" xfId="1763"/>
    <cellStyle name="Cálculo 2 2 5 3 2" xfId="1764"/>
    <cellStyle name="Cálculo 2 2 5 3 2 2" xfId="1765"/>
    <cellStyle name="Cálculo 2 2 5 3 3" xfId="1766"/>
    <cellStyle name="Cálculo 2 2 5 3 3 2" xfId="1767"/>
    <cellStyle name="Cálculo 2 2 5 3 4" xfId="1768"/>
    <cellStyle name="Cálculo 2 2 5 3 4 2" xfId="1769"/>
    <cellStyle name="Cálculo 2 2 5 3 5" xfId="1770"/>
    <cellStyle name="Cálculo 2 2 5 3 5 2" xfId="1771"/>
    <cellStyle name="Cálculo 2 2 5 3 6" xfId="1772"/>
    <cellStyle name="Cálculo 2 2 5 3 6 2" xfId="1773"/>
    <cellStyle name="Cálculo 2 2 5 3 7" xfId="1774"/>
    <cellStyle name="Cálculo 2 2 5 3 7 2" xfId="1775"/>
    <cellStyle name="Cálculo 2 2 5 3 8" xfId="1776"/>
    <cellStyle name="Cálculo 2 2 5 3 8 2" xfId="1777"/>
    <cellStyle name="Cálculo 2 2 5 3 9" xfId="1778"/>
    <cellStyle name="Cálculo 2 2 5 3 9 2" xfId="1779"/>
    <cellStyle name="Cálculo 2 2 5 4" xfId="1780"/>
    <cellStyle name="Cálculo 2 2 5 4 2" xfId="1781"/>
    <cellStyle name="Cálculo 2 2 5 5" xfId="1782"/>
    <cellStyle name="Cálculo 2 2 5 5 2" xfId="1783"/>
    <cellStyle name="Cálculo 2 2 5 6" xfId="1784"/>
    <cellStyle name="Cálculo 2 2 5 6 2" xfId="1785"/>
    <cellStyle name="Cálculo 2 2 5 7" xfId="1786"/>
    <cellStyle name="Cálculo 2 2 5 7 2" xfId="1787"/>
    <cellStyle name="Cálculo 2 2 5 8" xfId="1788"/>
    <cellStyle name="Cálculo 2 2 5 8 2" xfId="1789"/>
    <cellStyle name="Cálculo 2 2 5 9" xfId="1790"/>
    <cellStyle name="Cálculo 2 2 5 9 2" xfId="1791"/>
    <cellStyle name="Cálculo 2 2 6" xfId="1792"/>
    <cellStyle name="Cálculo 2 2 6 2" xfId="1793"/>
    <cellStyle name="Cálculo 2 2 7" xfId="1794"/>
    <cellStyle name="Cálculo 2 2 7 2" xfId="1795"/>
    <cellStyle name="Cálculo 2 2 8" xfId="1796"/>
    <cellStyle name="Cálculo 2 2 8 2" xfId="1797"/>
    <cellStyle name="Cálculo 2 2 9" xfId="1798"/>
    <cellStyle name="Cálculo 2 2 9 2" xfId="1799"/>
    <cellStyle name="Cálculo 2 20" xfId="1800"/>
    <cellStyle name="Cálculo 2 21" xfId="1801"/>
    <cellStyle name="Cálculo 2 3" xfId="1043"/>
    <cellStyle name="Cálculo 2 3 10" xfId="1802"/>
    <cellStyle name="Cálculo 2 3 10 2" xfId="1803"/>
    <cellStyle name="Cálculo 2 3 11" xfId="1804"/>
    <cellStyle name="Cálculo 2 3 11 2" xfId="1805"/>
    <cellStyle name="Cálculo 2 3 12" xfId="1806"/>
    <cellStyle name="Cálculo 2 3 12 2" xfId="1807"/>
    <cellStyle name="Cálculo 2 3 13" xfId="1808"/>
    <cellStyle name="Cálculo 2 3 13 2" xfId="1809"/>
    <cellStyle name="Cálculo 2 3 14" xfId="1810"/>
    <cellStyle name="Cálculo 2 3 14 2" xfId="1811"/>
    <cellStyle name="Cálculo 2 3 15" xfId="1812"/>
    <cellStyle name="Cálculo 2 3 16" xfId="1813"/>
    <cellStyle name="Cálculo 2 3 17" xfId="1814"/>
    <cellStyle name="Cálculo 2 3 2" xfId="1815"/>
    <cellStyle name="Cálculo 2 3 2 10" xfId="1816"/>
    <cellStyle name="Cálculo 2 3 2 10 2" xfId="1817"/>
    <cellStyle name="Cálculo 2 3 2 11" xfId="1818"/>
    <cellStyle name="Cálculo 2 3 2 11 2" xfId="1819"/>
    <cellStyle name="Cálculo 2 3 2 12" xfId="1820"/>
    <cellStyle name="Cálculo 2 3 2 12 2" xfId="1821"/>
    <cellStyle name="Cálculo 2 3 2 13" xfId="1822"/>
    <cellStyle name="Cálculo 2 3 2 13 2" xfId="1823"/>
    <cellStyle name="Cálculo 2 3 2 14" xfId="1824"/>
    <cellStyle name="Cálculo 2 3 2 14 2" xfId="1825"/>
    <cellStyle name="Cálculo 2 3 2 15" xfId="1826"/>
    <cellStyle name="Cálculo 2 3 2 2" xfId="1827"/>
    <cellStyle name="Cálculo 2 3 2 2 10" xfId="1828"/>
    <cellStyle name="Cálculo 2 3 2 2 10 2" xfId="1829"/>
    <cellStyle name="Cálculo 2 3 2 2 11" xfId="1830"/>
    <cellStyle name="Cálculo 2 3 2 2 11 2" xfId="1831"/>
    <cellStyle name="Cálculo 2 3 2 2 12" xfId="1832"/>
    <cellStyle name="Cálculo 2 3 2 2 12 2" xfId="1833"/>
    <cellStyle name="Cálculo 2 3 2 2 13" xfId="1834"/>
    <cellStyle name="Cálculo 2 3 2 2 2" xfId="1835"/>
    <cellStyle name="Cálculo 2 3 2 2 2 10" xfId="1836"/>
    <cellStyle name="Cálculo 2 3 2 2 2 10 2" xfId="1837"/>
    <cellStyle name="Cálculo 2 3 2 2 2 11" xfId="1838"/>
    <cellStyle name="Cálculo 2 3 2 2 2 2" xfId="1839"/>
    <cellStyle name="Cálculo 2 3 2 2 2 2 2" xfId="1840"/>
    <cellStyle name="Cálculo 2 3 2 2 2 3" xfId="1841"/>
    <cellStyle name="Cálculo 2 3 2 2 2 3 2" xfId="1842"/>
    <cellStyle name="Cálculo 2 3 2 2 2 4" xfId="1843"/>
    <cellStyle name="Cálculo 2 3 2 2 2 4 2" xfId="1844"/>
    <cellStyle name="Cálculo 2 3 2 2 2 5" xfId="1845"/>
    <cellStyle name="Cálculo 2 3 2 2 2 5 2" xfId="1846"/>
    <cellStyle name="Cálculo 2 3 2 2 2 6" xfId="1847"/>
    <cellStyle name="Cálculo 2 3 2 2 2 6 2" xfId="1848"/>
    <cellStyle name="Cálculo 2 3 2 2 2 7" xfId="1849"/>
    <cellStyle name="Cálculo 2 3 2 2 2 7 2" xfId="1850"/>
    <cellStyle name="Cálculo 2 3 2 2 2 8" xfId="1851"/>
    <cellStyle name="Cálculo 2 3 2 2 2 8 2" xfId="1852"/>
    <cellStyle name="Cálculo 2 3 2 2 2 9" xfId="1853"/>
    <cellStyle name="Cálculo 2 3 2 2 2 9 2" xfId="1854"/>
    <cellStyle name="Cálculo 2 3 2 2 3" xfId="1855"/>
    <cellStyle name="Cálculo 2 3 2 2 3 10" xfId="1856"/>
    <cellStyle name="Cálculo 2 3 2 2 3 10 2" xfId="1857"/>
    <cellStyle name="Cálculo 2 3 2 2 3 11" xfId="1858"/>
    <cellStyle name="Cálculo 2 3 2 2 3 2" xfId="1859"/>
    <cellStyle name="Cálculo 2 3 2 2 3 2 2" xfId="1860"/>
    <cellStyle name="Cálculo 2 3 2 2 3 3" xfId="1861"/>
    <cellStyle name="Cálculo 2 3 2 2 3 3 2" xfId="1862"/>
    <cellStyle name="Cálculo 2 3 2 2 3 4" xfId="1863"/>
    <cellStyle name="Cálculo 2 3 2 2 3 4 2" xfId="1864"/>
    <cellStyle name="Cálculo 2 3 2 2 3 5" xfId="1865"/>
    <cellStyle name="Cálculo 2 3 2 2 3 5 2" xfId="1866"/>
    <cellStyle name="Cálculo 2 3 2 2 3 6" xfId="1867"/>
    <cellStyle name="Cálculo 2 3 2 2 3 6 2" xfId="1868"/>
    <cellStyle name="Cálculo 2 3 2 2 3 7" xfId="1869"/>
    <cellStyle name="Cálculo 2 3 2 2 3 7 2" xfId="1870"/>
    <cellStyle name="Cálculo 2 3 2 2 3 8" xfId="1871"/>
    <cellStyle name="Cálculo 2 3 2 2 3 8 2" xfId="1872"/>
    <cellStyle name="Cálculo 2 3 2 2 3 9" xfId="1873"/>
    <cellStyle name="Cálculo 2 3 2 2 3 9 2" xfId="1874"/>
    <cellStyle name="Cálculo 2 3 2 2 4" xfId="1875"/>
    <cellStyle name="Cálculo 2 3 2 2 4 2" xfId="1876"/>
    <cellStyle name="Cálculo 2 3 2 2 5" xfId="1877"/>
    <cellStyle name="Cálculo 2 3 2 2 5 2" xfId="1878"/>
    <cellStyle name="Cálculo 2 3 2 2 6" xfId="1879"/>
    <cellStyle name="Cálculo 2 3 2 2 6 2" xfId="1880"/>
    <cellStyle name="Cálculo 2 3 2 2 7" xfId="1881"/>
    <cellStyle name="Cálculo 2 3 2 2 7 2" xfId="1882"/>
    <cellStyle name="Cálculo 2 3 2 2 8" xfId="1883"/>
    <cellStyle name="Cálculo 2 3 2 2 8 2" xfId="1884"/>
    <cellStyle name="Cálculo 2 3 2 2 9" xfId="1885"/>
    <cellStyle name="Cálculo 2 3 2 2 9 2" xfId="1886"/>
    <cellStyle name="Cálculo 2 3 2 3" xfId="1887"/>
    <cellStyle name="Cálculo 2 3 2 3 10" xfId="1888"/>
    <cellStyle name="Cálculo 2 3 2 3 10 2" xfId="1889"/>
    <cellStyle name="Cálculo 2 3 2 3 11" xfId="1890"/>
    <cellStyle name="Cálculo 2 3 2 3 11 2" xfId="1891"/>
    <cellStyle name="Cálculo 2 3 2 3 12" xfId="1892"/>
    <cellStyle name="Cálculo 2 3 2 3 12 2" xfId="1893"/>
    <cellStyle name="Cálculo 2 3 2 3 13" xfId="1894"/>
    <cellStyle name="Cálculo 2 3 2 3 2" xfId="1895"/>
    <cellStyle name="Cálculo 2 3 2 3 2 10" xfId="1896"/>
    <cellStyle name="Cálculo 2 3 2 3 2 10 2" xfId="1897"/>
    <cellStyle name="Cálculo 2 3 2 3 2 11" xfId="1898"/>
    <cellStyle name="Cálculo 2 3 2 3 2 2" xfId="1899"/>
    <cellStyle name="Cálculo 2 3 2 3 2 2 2" xfId="1900"/>
    <cellStyle name="Cálculo 2 3 2 3 2 3" xfId="1901"/>
    <cellStyle name="Cálculo 2 3 2 3 2 3 2" xfId="1902"/>
    <cellStyle name="Cálculo 2 3 2 3 2 4" xfId="1903"/>
    <cellStyle name="Cálculo 2 3 2 3 2 4 2" xfId="1904"/>
    <cellStyle name="Cálculo 2 3 2 3 2 5" xfId="1905"/>
    <cellStyle name="Cálculo 2 3 2 3 2 5 2" xfId="1906"/>
    <cellStyle name="Cálculo 2 3 2 3 2 6" xfId="1907"/>
    <cellStyle name="Cálculo 2 3 2 3 2 6 2" xfId="1908"/>
    <cellStyle name="Cálculo 2 3 2 3 2 7" xfId="1909"/>
    <cellStyle name="Cálculo 2 3 2 3 2 7 2" xfId="1910"/>
    <cellStyle name="Cálculo 2 3 2 3 2 8" xfId="1911"/>
    <cellStyle name="Cálculo 2 3 2 3 2 8 2" xfId="1912"/>
    <cellStyle name="Cálculo 2 3 2 3 2 9" xfId="1913"/>
    <cellStyle name="Cálculo 2 3 2 3 2 9 2" xfId="1914"/>
    <cellStyle name="Cálculo 2 3 2 3 3" xfId="1915"/>
    <cellStyle name="Cálculo 2 3 2 3 3 10" xfId="1916"/>
    <cellStyle name="Cálculo 2 3 2 3 3 10 2" xfId="1917"/>
    <cellStyle name="Cálculo 2 3 2 3 3 11" xfId="1918"/>
    <cellStyle name="Cálculo 2 3 2 3 3 2" xfId="1919"/>
    <cellStyle name="Cálculo 2 3 2 3 3 2 2" xfId="1920"/>
    <cellStyle name="Cálculo 2 3 2 3 3 3" xfId="1921"/>
    <cellStyle name="Cálculo 2 3 2 3 3 3 2" xfId="1922"/>
    <cellStyle name="Cálculo 2 3 2 3 3 4" xfId="1923"/>
    <cellStyle name="Cálculo 2 3 2 3 3 4 2" xfId="1924"/>
    <cellStyle name="Cálculo 2 3 2 3 3 5" xfId="1925"/>
    <cellStyle name="Cálculo 2 3 2 3 3 5 2" xfId="1926"/>
    <cellStyle name="Cálculo 2 3 2 3 3 6" xfId="1927"/>
    <cellStyle name="Cálculo 2 3 2 3 3 6 2" xfId="1928"/>
    <cellStyle name="Cálculo 2 3 2 3 3 7" xfId="1929"/>
    <cellStyle name="Cálculo 2 3 2 3 3 7 2" xfId="1930"/>
    <cellStyle name="Cálculo 2 3 2 3 3 8" xfId="1931"/>
    <cellStyle name="Cálculo 2 3 2 3 3 8 2" xfId="1932"/>
    <cellStyle name="Cálculo 2 3 2 3 3 9" xfId="1933"/>
    <cellStyle name="Cálculo 2 3 2 3 3 9 2" xfId="1934"/>
    <cellStyle name="Cálculo 2 3 2 3 4" xfId="1935"/>
    <cellStyle name="Cálculo 2 3 2 3 4 2" xfId="1936"/>
    <cellStyle name="Cálculo 2 3 2 3 5" xfId="1937"/>
    <cellStyle name="Cálculo 2 3 2 3 5 2" xfId="1938"/>
    <cellStyle name="Cálculo 2 3 2 3 6" xfId="1939"/>
    <cellStyle name="Cálculo 2 3 2 3 6 2" xfId="1940"/>
    <cellStyle name="Cálculo 2 3 2 3 7" xfId="1941"/>
    <cellStyle name="Cálculo 2 3 2 3 7 2" xfId="1942"/>
    <cellStyle name="Cálculo 2 3 2 3 8" xfId="1943"/>
    <cellStyle name="Cálculo 2 3 2 3 8 2" xfId="1944"/>
    <cellStyle name="Cálculo 2 3 2 3 9" xfId="1945"/>
    <cellStyle name="Cálculo 2 3 2 3 9 2" xfId="1946"/>
    <cellStyle name="Cálculo 2 3 2 4" xfId="1947"/>
    <cellStyle name="Cálculo 2 3 2 4 10" xfId="1948"/>
    <cellStyle name="Cálculo 2 3 2 4 10 2" xfId="1949"/>
    <cellStyle name="Cálculo 2 3 2 4 11" xfId="1950"/>
    <cellStyle name="Cálculo 2 3 2 4 2" xfId="1951"/>
    <cellStyle name="Cálculo 2 3 2 4 2 2" xfId="1952"/>
    <cellStyle name="Cálculo 2 3 2 4 3" xfId="1953"/>
    <cellStyle name="Cálculo 2 3 2 4 3 2" xfId="1954"/>
    <cellStyle name="Cálculo 2 3 2 4 4" xfId="1955"/>
    <cellStyle name="Cálculo 2 3 2 4 4 2" xfId="1956"/>
    <cellStyle name="Cálculo 2 3 2 4 5" xfId="1957"/>
    <cellStyle name="Cálculo 2 3 2 4 5 2" xfId="1958"/>
    <cellStyle name="Cálculo 2 3 2 4 6" xfId="1959"/>
    <cellStyle name="Cálculo 2 3 2 4 6 2" xfId="1960"/>
    <cellStyle name="Cálculo 2 3 2 4 7" xfId="1961"/>
    <cellStyle name="Cálculo 2 3 2 4 7 2" xfId="1962"/>
    <cellStyle name="Cálculo 2 3 2 4 8" xfId="1963"/>
    <cellStyle name="Cálculo 2 3 2 4 8 2" xfId="1964"/>
    <cellStyle name="Cálculo 2 3 2 4 9" xfId="1965"/>
    <cellStyle name="Cálculo 2 3 2 4 9 2" xfId="1966"/>
    <cellStyle name="Cálculo 2 3 2 5" xfId="1967"/>
    <cellStyle name="Cálculo 2 3 2 5 10" xfId="1968"/>
    <cellStyle name="Cálculo 2 3 2 5 10 2" xfId="1969"/>
    <cellStyle name="Cálculo 2 3 2 5 11" xfId="1970"/>
    <cellStyle name="Cálculo 2 3 2 5 2" xfId="1971"/>
    <cellStyle name="Cálculo 2 3 2 5 2 2" xfId="1972"/>
    <cellStyle name="Cálculo 2 3 2 5 3" xfId="1973"/>
    <cellStyle name="Cálculo 2 3 2 5 3 2" xfId="1974"/>
    <cellStyle name="Cálculo 2 3 2 5 4" xfId="1975"/>
    <cellStyle name="Cálculo 2 3 2 5 4 2" xfId="1976"/>
    <cellStyle name="Cálculo 2 3 2 5 5" xfId="1977"/>
    <cellStyle name="Cálculo 2 3 2 5 5 2" xfId="1978"/>
    <cellStyle name="Cálculo 2 3 2 5 6" xfId="1979"/>
    <cellStyle name="Cálculo 2 3 2 5 6 2" xfId="1980"/>
    <cellStyle name="Cálculo 2 3 2 5 7" xfId="1981"/>
    <cellStyle name="Cálculo 2 3 2 5 7 2" xfId="1982"/>
    <cellStyle name="Cálculo 2 3 2 5 8" xfId="1983"/>
    <cellStyle name="Cálculo 2 3 2 5 8 2" xfId="1984"/>
    <cellStyle name="Cálculo 2 3 2 5 9" xfId="1985"/>
    <cellStyle name="Cálculo 2 3 2 5 9 2" xfId="1986"/>
    <cellStyle name="Cálculo 2 3 2 6" xfId="1987"/>
    <cellStyle name="Cálculo 2 3 2 6 2" xfId="1988"/>
    <cellStyle name="Cálculo 2 3 2 7" xfId="1989"/>
    <cellStyle name="Cálculo 2 3 2 7 2" xfId="1990"/>
    <cellStyle name="Cálculo 2 3 2 8" xfId="1991"/>
    <cellStyle name="Cálculo 2 3 2 8 2" xfId="1992"/>
    <cellStyle name="Cálculo 2 3 2 9" xfId="1993"/>
    <cellStyle name="Cálculo 2 3 2 9 2" xfId="1994"/>
    <cellStyle name="Cálculo 2 3 3" xfId="1995"/>
    <cellStyle name="Cálculo 2 3 3 10" xfId="1996"/>
    <cellStyle name="Cálculo 2 3 3 10 2" xfId="1997"/>
    <cellStyle name="Cálculo 2 3 3 11" xfId="1998"/>
    <cellStyle name="Cálculo 2 3 3 11 2" xfId="1999"/>
    <cellStyle name="Cálculo 2 3 3 12" xfId="2000"/>
    <cellStyle name="Cálculo 2 3 3 12 2" xfId="2001"/>
    <cellStyle name="Cálculo 2 3 3 13" xfId="2002"/>
    <cellStyle name="Cálculo 2 3 3 13 2" xfId="2003"/>
    <cellStyle name="Cálculo 2 3 3 14" xfId="2004"/>
    <cellStyle name="Cálculo 2 3 3 14 2" xfId="2005"/>
    <cellStyle name="Cálculo 2 3 3 15" xfId="2006"/>
    <cellStyle name="Cálculo 2 3 3 2" xfId="2007"/>
    <cellStyle name="Cálculo 2 3 3 2 10" xfId="2008"/>
    <cellStyle name="Cálculo 2 3 3 2 10 2" xfId="2009"/>
    <cellStyle name="Cálculo 2 3 3 2 11" xfId="2010"/>
    <cellStyle name="Cálculo 2 3 3 2 11 2" xfId="2011"/>
    <cellStyle name="Cálculo 2 3 3 2 12" xfId="2012"/>
    <cellStyle name="Cálculo 2 3 3 2 12 2" xfId="2013"/>
    <cellStyle name="Cálculo 2 3 3 2 13" xfId="2014"/>
    <cellStyle name="Cálculo 2 3 3 2 2" xfId="2015"/>
    <cellStyle name="Cálculo 2 3 3 2 2 10" xfId="2016"/>
    <cellStyle name="Cálculo 2 3 3 2 2 10 2" xfId="2017"/>
    <cellStyle name="Cálculo 2 3 3 2 2 11" xfId="2018"/>
    <cellStyle name="Cálculo 2 3 3 2 2 2" xfId="2019"/>
    <cellStyle name="Cálculo 2 3 3 2 2 2 2" xfId="2020"/>
    <cellStyle name="Cálculo 2 3 3 2 2 3" xfId="2021"/>
    <cellStyle name="Cálculo 2 3 3 2 2 3 2" xfId="2022"/>
    <cellStyle name="Cálculo 2 3 3 2 2 4" xfId="2023"/>
    <cellStyle name="Cálculo 2 3 3 2 2 4 2" xfId="2024"/>
    <cellStyle name="Cálculo 2 3 3 2 2 5" xfId="2025"/>
    <cellStyle name="Cálculo 2 3 3 2 2 5 2" xfId="2026"/>
    <cellStyle name="Cálculo 2 3 3 2 2 6" xfId="2027"/>
    <cellStyle name="Cálculo 2 3 3 2 2 6 2" xfId="2028"/>
    <cellStyle name="Cálculo 2 3 3 2 2 7" xfId="2029"/>
    <cellStyle name="Cálculo 2 3 3 2 2 7 2" xfId="2030"/>
    <cellStyle name="Cálculo 2 3 3 2 2 8" xfId="2031"/>
    <cellStyle name="Cálculo 2 3 3 2 2 8 2" xfId="2032"/>
    <cellStyle name="Cálculo 2 3 3 2 2 9" xfId="2033"/>
    <cellStyle name="Cálculo 2 3 3 2 2 9 2" xfId="2034"/>
    <cellStyle name="Cálculo 2 3 3 2 3" xfId="2035"/>
    <cellStyle name="Cálculo 2 3 3 2 3 10" xfId="2036"/>
    <cellStyle name="Cálculo 2 3 3 2 3 10 2" xfId="2037"/>
    <cellStyle name="Cálculo 2 3 3 2 3 11" xfId="2038"/>
    <cellStyle name="Cálculo 2 3 3 2 3 2" xfId="2039"/>
    <cellStyle name="Cálculo 2 3 3 2 3 2 2" xfId="2040"/>
    <cellStyle name="Cálculo 2 3 3 2 3 3" xfId="2041"/>
    <cellStyle name="Cálculo 2 3 3 2 3 3 2" xfId="2042"/>
    <cellStyle name="Cálculo 2 3 3 2 3 4" xfId="2043"/>
    <cellStyle name="Cálculo 2 3 3 2 3 4 2" xfId="2044"/>
    <cellStyle name="Cálculo 2 3 3 2 3 5" xfId="2045"/>
    <cellStyle name="Cálculo 2 3 3 2 3 5 2" xfId="2046"/>
    <cellStyle name="Cálculo 2 3 3 2 3 6" xfId="2047"/>
    <cellStyle name="Cálculo 2 3 3 2 3 6 2" xfId="2048"/>
    <cellStyle name="Cálculo 2 3 3 2 3 7" xfId="2049"/>
    <cellStyle name="Cálculo 2 3 3 2 3 7 2" xfId="2050"/>
    <cellStyle name="Cálculo 2 3 3 2 3 8" xfId="2051"/>
    <cellStyle name="Cálculo 2 3 3 2 3 8 2" xfId="2052"/>
    <cellStyle name="Cálculo 2 3 3 2 3 9" xfId="2053"/>
    <cellStyle name="Cálculo 2 3 3 2 3 9 2" xfId="2054"/>
    <cellStyle name="Cálculo 2 3 3 2 4" xfId="2055"/>
    <cellStyle name="Cálculo 2 3 3 2 4 2" xfId="2056"/>
    <cellStyle name="Cálculo 2 3 3 2 5" xfId="2057"/>
    <cellStyle name="Cálculo 2 3 3 2 5 2" xfId="2058"/>
    <cellStyle name="Cálculo 2 3 3 2 6" xfId="2059"/>
    <cellStyle name="Cálculo 2 3 3 2 6 2" xfId="2060"/>
    <cellStyle name="Cálculo 2 3 3 2 7" xfId="2061"/>
    <cellStyle name="Cálculo 2 3 3 2 7 2" xfId="2062"/>
    <cellStyle name="Cálculo 2 3 3 2 8" xfId="2063"/>
    <cellStyle name="Cálculo 2 3 3 2 8 2" xfId="2064"/>
    <cellStyle name="Cálculo 2 3 3 2 9" xfId="2065"/>
    <cellStyle name="Cálculo 2 3 3 2 9 2" xfId="2066"/>
    <cellStyle name="Cálculo 2 3 3 3" xfId="2067"/>
    <cellStyle name="Cálculo 2 3 3 3 10" xfId="2068"/>
    <cellStyle name="Cálculo 2 3 3 3 10 2" xfId="2069"/>
    <cellStyle name="Cálculo 2 3 3 3 11" xfId="2070"/>
    <cellStyle name="Cálculo 2 3 3 3 11 2" xfId="2071"/>
    <cellStyle name="Cálculo 2 3 3 3 12" xfId="2072"/>
    <cellStyle name="Cálculo 2 3 3 3 12 2" xfId="2073"/>
    <cellStyle name="Cálculo 2 3 3 3 13" xfId="2074"/>
    <cellStyle name="Cálculo 2 3 3 3 2" xfId="2075"/>
    <cellStyle name="Cálculo 2 3 3 3 2 10" xfId="2076"/>
    <cellStyle name="Cálculo 2 3 3 3 2 10 2" xfId="2077"/>
    <cellStyle name="Cálculo 2 3 3 3 2 11" xfId="2078"/>
    <cellStyle name="Cálculo 2 3 3 3 2 2" xfId="2079"/>
    <cellStyle name="Cálculo 2 3 3 3 2 2 2" xfId="2080"/>
    <cellStyle name="Cálculo 2 3 3 3 2 3" xfId="2081"/>
    <cellStyle name="Cálculo 2 3 3 3 2 3 2" xfId="2082"/>
    <cellStyle name="Cálculo 2 3 3 3 2 4" xfId="2083"/>
    <cellStyle name="Cálculo 2 3 3 3 2 4 2" xfId="2084"/>
    <cellStyle name="Cálculo 2 3 3 3 2 5" xfId="2085"/>
    <cellStyle name="Cálculo 2 3 3 3 2 5 2" xfId="2086"/>
    <cellStyle name="Cálculo 2 3 3 3 2 6" xfId="2087"/>
    <cellStyle name="Cálculo 2 3 3 3 2 6 2" xfId="2088"/>
    <cellStyle name="Cálculo 2 3 3 3 2 7" xfId="2089"/>
    <cellStyle name="Cálculo 2 3 3 3 2 7 2" xfId="2090"/>
    <cellStyle name="Cálculo 2 3 3 3 2 8" xfId="2091"/>
    <cellStyle name="Cálculo 2 3 3 3 2 8 2" xfId="2092"/>
    <cellStyle name="Cálculo 2 3 3 3 2 9" xfId="2093"/>
    <cellStyle name="Cálculo 2 3 3 3 2 9 2" xfId="2094"/>
    <cellStyle name="Cálculo 2 3 3 3 3" xfId="2095"/>
    <cellStyle name="Cálculo 2 3 3 3 3 10" xfId="2096"/>
    <cellStyle name="Cálculo 2 3 3 3 3 10 2" xfId="2097"/>
    <cellStyle name="Cálculo 2 3 3 3 3 11" xfId="2098"/>
    <cellStyle name="Cálculo 2 3 3 3 3 2" xfId="2099"/>
    <cellStyle name="Cálculo 2 3 3 3 3 2 2" xfId="2100"/>
    <cellStyle name="Cálculo 2 3 3 3 3 3" xfId="2101"/>
    <cellStyle name="Cálculo 2 3 3 3 3 3 2" xfId="2102"/>
    <cellStyle name="Cálculo 2 3 3 3 3 4" xfId="2103"/>
    <cellStyle name="Cálculo 2 3 3 3 3 4 2" xfId="2104"/>
    <cellStyle name="Cálculo 2 3 3 3 3 5" xfId="2105"/>
    <cellStyle name="Cálculo 2 3 3 3 3 5 2" xfId="2106"/>
    <cellStyle name="Cálculo 2 3 3 3 3 6" xfId="2107"/>
    <cellStyle name="Cálculo 2 3 3 3 3 6 2" xfId="2108"/>
    <cellStyle name="Cálculo 2 3 3 3 3 7" xfId="2109"/>
    <cellStyle name="Cálculo 2 3 3 3 3 7 2" xfId="2110"/>
    <cellStyle name="Cálculo 2 3 3 3 3 8" xfId="2111"/>
    <cellStyle name="Cálculo 2 3 3 3 3 8 2" xfId="2112"/>
    <cellStyle name="Cálculo 2 3 3 3 3 9" xfId="2113"/>
    <cellStyle name="Cálculo 2 3 3 3 3 9 2" xfId="2114"/>
    <cellStyle name="Cálculo 2 3 3 3 4" xfId="2115"/>
    <cellStyle name="Cálculo 2 3 3 3 4 2" xfId="2116"/>
    <cellStyle name="Cálculo 2 3 3 3 5" xfId="2117"/>
    <cellStyle name="Cálculo 2 3 3 3 5 2" xfId="2118"/>
    <cellStyle name="Cálculo 2 3 3 3 6" xfId="2119"/>
    <cellStyle name="Cálculo 2 3 3 3 6 2" xfId="2120"/>
    <cellStyle name="Cálculo 2 3 3 3 7" xfId="2121"/>
    <cellStyle name="Cálculo 2 3 3 3 7 2" xfId="2122"/>
    <cellStyle name="Cálculo 2 3 3 3 8" xfId="2123"/>
    <cellStyle name="Cálculo 2 3 3 3 8 2" xfId="2124"/>
    <cellStyle name="Cálculo 2 3 3 3 9" xfId="2125"/>
    <cellStyle name="Cálculo 2 3 3 3 9 2" xfId="2126"/>
    <cellStyle name="Cálculo 2 3 3 4" xfId="2127"/>
    <cellStyle name="Cálculo 2 3 3 4 10" xfId="2128"/>
    <cellStyle name="Cálculo 2 3 3 4 10 2" xfId="2129"/>
    <cellStyle name="Cálculo 2 3 3 4 11" xfId="2130"/>
    <cellStyle name="Cálculo 2 3 3 4 2" xfId="2131"/>
    <cellStyle name="Cálculo 2 3 3 4 2 2" xfId="2132"/>
    <cellStyle name="Cálculo 2 3 3 4 3" xfId="2133"/>
    <cellStyle name="Cálculo 2 3 3 4 3 2" xfId="2134"/>
    <cellStyle name="Cálculo 2 3 3 4 4" xfId="2135"/>
    <cellStyle name="Cálculo 2 3 3 4 4 2" xfId="2136"/>
    <cellStyle name="Cálculo 2 3 3 4 5" xfId="2137"/>
    <cellStyle name="Cálculo 2 3 3 4 5 2" xfId="2138"/>
    <cellStyle name="Cálculo 2 3 3 4 6" xfId="2139"/>
    <cellStyle name="Cálculo 2 3 3 4 6 2" xfId="2140"/>
    <cellStyle name="Cálculo 2 3 3 4 7" xfId="2141"/>
    <cellStyle name="Cálculo 2 3 3 4 7 2" xfId="2142"/>
    <cellStyle name="Cálculo 2 3 3 4 8" xfId="2143"/>
    <cellStyle name="Cálculo 2 3 3 4 8 2" xfId="2144"/>
    <cellStyle name="Cálculo 2 3 3 4 9" xfId="2145"/>
    <cellStyle name="Cálculo 2 3 3 4 9 2" xfId="2146"/>
    <cellStyle name="Cálculo 2 3 3 5" xfId="2147"/>
    <cellStyle name="Cálculo 2 3 3 5 10" xfId="2148"/>
    <cellStyle name="Cálculo 2 3 3 5 10 2" xfId="2149"/>
    <cellStyle name="Cálculo 2 3 3 5 11" xfId="2150"/>
    <cellStyle name="Cálculo 2 3 3 5 2" xfId="2151"/>
    <cellStyle name="Cálculo 2 3 3 5 2 2" xfId="2152"/>
    <cellStyle name="Cálculo 2 3 3 5 3" xfId="2153"/>
    <cellStyle name="Cálculo 2 3 3 5 3 2" xfId="2154"/>
    <cellStyle name="Cálculo 2 3 3 5 4" xfId="2155"/>
    <cellStyle name="Cálculo 2 3 3 5 4 2" xfId="2156"/>
    <cellStyle name="Cálculo 2 3 3 5 5" xfId="2157"/>
    <cellStyle name="Cálculo 2 3 3 5 5 2" xfId="2158"/>
    <cellStyle name="Cálculo 2 3 3 5 6" xfId="2159"/>
    <cellStyle name="Cálculo 2 3 3 5 6 2" xfId="2160"/>
    <cellStyle name="Cálculo 2 3 3 5 7" xfId="2161"/>
    <cellStyle name="Cálculo 2 3 3 5 7 2" xfId="2162"/>
    <cellStyle name="Cálculo 2 3 3 5 8" xfId="2163"/>
    <cellStyle name="Cálculo 2 3 3 5 8 2" xfId="2164"/>
    <cellStyle name="Cálculo 2 3 3 5 9" xfId="2165"/>
    <cellStyle name="Cálculo 2 3 3 5 9 2" xfId="2166"/>
    <cellStyle name="Cálculo 2 3 3 6" xfId="2167"/>
    <cellStyle name="Cálculo 2 3 3 6 2" xfId="2168"/>
    <cellStyle name="Cálculo 2 3 3 7" xfId="2169"/>
    <cellStyle name="Cálculo 2 3 3 7 2" xfId="2170"/>
    <cellStyle name="Cálculo 2 3 3 8" xfId="2171"/>
    <cellStyle name="Cálculo 2 3 3 8 2" xfId="2172"/>
    <cellStyle name="Cálculo 2 3 3 9" xfId="2173"/>
    <cellStyle name="Cálculo 2 3 3 9 2" xfId="2174"/>
    <cellStyle name="Cálculo 2 3 4" xfId="2175"/>
    <cellStyle name="Cálculo 2 3 4 10" xfId="2176"/>
    <cellStyle name="Cálculo 2 3 4 10 2" xfId="2177"/>
    <cellStyle name="Cálculo 2 3 4 11" xfId="2178"/>
    <cellStyle name="Cálculo 2 3 4 11 2" xfId="2179"/>
    <cellStyle name="Cálculo 2 3 4 12" xfId="2180"/>
    <cellStyle name="Cálculo 2 3 4 12 2" xfId="2181"/>
    <cellStyle name="Cálculo 2 3 4 13" xfId="2182"/>
    <cellStyle name="Cálculo 2 3 4 2" xfId="2183"/>
    <cellStyle name="Cálculo 2 3 4 2 10" xfId="2184"/>
    <cellStyle name="Cálculo 2 3 4 2 10 2" xfId="2185"/>
    <cellStyle name="Cálculo 2 3 4 2 11" xfId="2186"/>
    <cellStyle name="Cálculo 2 3 4 2 2" xfId="2187"/>
    <cellStyle name="Cálculo 2 3 4 2 2 2" xfId="2188"/>
    <cellStyle name="Cálculo 2 3 4 2 3" xfId="2189"/>
    <cellStyle name="Cálculo 2 3 4 2 3 2" xfId="2190"/>
    <cellStyle name="Cálculo 2 3 4 2 4" xfId="2191"/>
    <cellStyle name="Cálculo 2 3 4 2 4 2" xfId="2192"/>
    <cellStyle name="Cálculo 2 3 4 2 5" xfId="2193"/>
    <cellStyle name="Cálculo 2 3 4 2 5 2" xfId="2194"/>
    <cellStyle name="Cálculo 2 3 4 2 6" xfId="2195"/>
    <cellStyle name="Cálculo 2 3 4 2 6 2" xfId="2196"/>
    <cellStyle name="Cálculo 2 3 4 2 7" xfId="2197"/>
    <cellStyle name="Cálculo 2 3 4 2 7 2" xfId="2198"/>
    <cellStyle name="Cálculo 2 3 4 2 8" xfId="2199"/>
    <cellStyle name="Cálculo 2 3 4 2 8 2" xfId="2200"/>
    <cellStyle name="Cálculo 2 3 4 2 9" xfId="2201"/>
    <cellStyle name="Cálculo 2 3 4 2 9 2" xfId="2202"/>
    <cellStyle name="Cálculo 2 3 4 3" xfId="2203"/>
    <cellStyle name="Cálculo 2 3 4 3 10" xfId="2204"/>
    <cellStyle name="Cálculo 2 3 4 3 10 2" xfId="2205"/>
    <cellStyle name="Cálculo 2 3 4 3 11" xfId="2206"/>
    <cellStyle name="Cálculo 2 3 4 3 2" xfId="2207"/>
    <cellStyle name="Cálculo 2 3 4 3 2 2" xfId="2208"/>
    <cellStyle name="Cálculo 2 3 4 3 3" xfId="2209"/>
    <cellStyle name="Cálculo 2 3 4 3 3 2" xfId="2210"/>
    <cellStyle name="Cálculo 2 3 4 3 4" xfId="2211"/>
    <cellStyle name="Cálculo 2 3 4 3 4 2" xfId="2212"/>
    <cellStyle name="Cálculo 2 3 4 3 5" xfId="2213"/>
    <cellStyle name="Cálculo 2 3 4 3 5 2" xfId="2214"/>
    <cellStyle name="Cálculo 2 3 4 3 6" xfId="2215"/>
    <cellStyle name="Cálculo 2 3 4 3 6 2" xfId="2216"/>
    <cellStyle name="Cálculo 2 3 4 3 7" xfId="2217"/>
    <cellStyle name="Cálculo 2 3 4 3 7 2" xfId="2218"/>
    <cellStyle name="Cálculo 2 3 4 3 8" xfId="2219"/>
    <cellStyle name="Cálculo 2 3 4 3 8 2" xfId="2220"/>
    <cellStyle name="Cálculo 2 3 4 3 9" xfId="2221"/>
    <cellStyle name="Cálculo 2 3 4 3 9 2" xfId="2222"/>
    <cellStyle name="Cálculo 2 3 4 4" xfId="2223"/>
    <cellStyle name="Cálculo 2 3 4 4 2" xfId="2224"/>
    <cellStyle name="Cálculo 2 3 4 5" xfId="2225"/>
    <cellStyle name="Cálculo 2 3 4 5 2" xfId="2226"/>
    <cellStyle name="Cálculo 2 3 4 6" xfId="2227"/>
    <cellStyle name="Cálculo 2 3 4 6 2" xfId="2228"/>
    <cellStyle name="Cálculo 2 3 4 7" xfId="2229"/>
    <cellStyle name="Cálculo 2 3 4 7 2" xfId="2230"/>
    <cellStyle name="Cálculo 2 3 4 8" xfId="2231"/>
    <cellStyle name="Cálculo 2 3 4 8 2" xfId="2232"/>
    <cellStyle name="Cálculo 2 3 4 9" xfId="2233"/>
    <cellStyle name="Cálculo 2 3 4 9 2" xfId="2234"/>
    <cellStyle name="Cálculo 2 3 5" xfId="2235"/>
    <cellStyle name="Cálculo 2 3 5 10" xfId="2236"/>
    <cellStyle name="Cálculo 2 3 5 10 2" xfId="2237"/>
    <cellStyle name="Cálculo 2 3 5 11" xfId="2238"/>
    <cellStyle name="Cálculo 2 3 5 11 2" xfId="2239"/>
    <cellStyle name="Cálculo 2 3 5 12" xfId="2240"/>
    <cellStyle name="Cálculo 2 3 5 12 2" xfId="2241"/>
    <cellStyle name="Cálculo 2 3 5 13" xfId="2242"/>
    <cellStyle name="Cálculo 2 3 5 2" xfId="2243"/>
    <cellStyle name="Cálculo 2 3 5 2 10" xfId="2244"/>
    <cellStyle name="Cálculo 2 3 5 2 10 2" xfId="2245"/>
    <cellStyle name="Cálculo 2 3 5 2 11" xfId="2246"/>
    <cellStyle name="Cálculo 2 3 5 2 2" xfId="2247"/>
    <cellStyle name="Cálculo 2 3 5 2 2 2" xfId="2248"/>
    <cellStyle name="Cálculo 2 3 5 2 3" xfId="2249"/>
    <cellStyle name="Cálculo 2 3 5 2 3 2" xfId="2250"/>
    <cellStyle name="Cálculo 2 3 5 2 4" xfId="2251"/>
    <cellStyle name="Cálculo 2 3 5 2 4 2" xfId="2252"/>
    <cellStyle name="Cálculo 2 3 5 2 5" xfId="2253"/>
    <cellStyle name="Cálculo 2 3 5 2 5 2" xfId="2254"/>
    <cellStyle name="Cálculo 2 3 5 2 6" xfId="2255"/>
    <cellStyle name="Cálculo 2 3 5 2 6 2" xfId="2256"/>
    <cellStyle name="Cálculo 2 3 5 2 7" xfId="2257"/>
    <cellStyle name="Cálculo 2 3 5 2 7 2" xfId="2258"/>
    <cellStyle name="Cálculo 2 3 5 2 8" xfId="2259"/>
    <cellStyle name="Cálculo 2 3 5 2 8 2" xfId="2260"/>
    <cellStyle name="Cálculo 2 3 5 2 9" xfId="2261"/>
    <cellStyle name="Cálculo 2 3 5 2 9 2" xfId="2262"/>
    <cellStyle name="Cálculo 2 3 5 3" xfId="2263"/>
    <cellStyle name="Cálculo 2 3 5 3 10" xfId="2264"/>
    <cellStyle name="Cálculo 2 3 5 3 10 2" xfId="2265"/>
    <cellStyle name="Cálculo 2 3 5 3 11" xfId="2266"/>
    <cellStyle name="Cálculo 2 3 5 3 2" xfId="2267"/>
    <cellStyle name="Cálculo 2 3 5 3 2 2" xfId="2268"/>
    <cellStyle name="Cálculo 2 3 5 3 3" xfId="2269"/>
    <cellStyle name="Cálculo 2 3 5 3 3 2" xfId="2270"/>
    <cellStyle name="Cálculo 2 3 5 3 4" xfId="2271"/>
    <cellStyle name="Cálculo 2 3 5 3 4 2" xfId="2272"/>
    <cellStyle name="Cálculo 2 3 5 3 5" xfId="2273"/>
    <cellStyle name="Cálculo 2 3 5 3 5 2" xfId="2274"/>
    <cellStyle name="Cálculo 2 3 5 3 6" xfId="2275"/>
    <cellStyle name="Cálculo 2 3 5 3 6 2" xfId="2276"/>
    <cellStyle name="Cálculo 2 3 5 3 7" xfId="2277"/>
    <cellStyle name="Cálculo 2 3 5 3 7 2" xfId="2278"/>
    <cellStyle name="Cálculo 2 3 5 3 8" xfId="2279"/>
    <cellStyle name="Cálculo 2 3 5 3 8 2" xfId="2280"/>
    <cellStyle name="Cálculo 2 3 5 3 9" xfId="2281"/>
    <cellStyle name="Cálculo 2 3 5 3 9 2" xfId="2282"/>
    <cellStyle name="Cálculo 2 3 5 4" xfId="2283"/>
    <cellStyle name="Cálculo 2 3 5 4 2" xfId="2284"/>
    <cellStyle name="Cálculo 2 3 5 5" xfId="2285"/>
    <cellStyle name="Cálculo 2 3 5 5 2" xfId="2286"/>
    <cellStyle name="Cálculo 2 3 5 6" xfId="2287"/>
    <cellStyle name="Cálculo 2 3 5 6 2" xfId="2288"/>
    <cellStyle name="Cálculo 2 3 5 7" xfId="2289"/>
    <cellStyle name="Cálculo 2 3 5 7 2" xfId="2290"/>
    <cellStyle name="Cálculo 2 3 5 8" xfId="2291"/>
    <cellStyle name="Cálculo 2 3 5 8 2" xfId="2292"/>
    <cellStyle name="Cálculo 2 3 5 9" xfId="2293"/>
    <cellStyle name="Cálculo 2 3 5 9 2" xfId="2294"/>
    <cellStyle name="Cálculo 2 3 6" xfId="2295"/>
    <cellStyle name="Cálculo 2 3 6 2" xfId="2296"/>
    <cellStyle name="Cálculo 2 3 7" xfId="2297"/>
    <cellStyle name="Cálculo 2 3 7 2" xfId="2298"/>
    <cellStyle name="Cálculo 2 3 8" xfId="2299"/>
    <cellStyle name="Cálculo 2 3 8 2" xfId="2300"/>
    <cellStyle name="Cálculo 2 3 9" xfId="2301"/>
    <cellStyle name="Cálculo 2 3 9 2" xfId="2302"/>
    <cellStyle name="Cálculo 2 4" xfId="2303"/>
    <cellStyle name="Cálculo 2 4 10" xfId="2304"/>
    <cellStyle name="Cálculo 2 4 10 2" xfId="2305"/>
    <cellStyle name="Cálculo 2 4 11" xfId="2306"/>
    <cellStyle name="Cálculo 2 4 11 2" xfId="2307"/>
    <cellStyle name="Cálculo 2 4 12" xfId="2308"/>
    <cellStyle name="Cálculo 2 4 12 2" xfId="2309"/>
    <cellStyle name="Cálculo 2 4 13" xfId="2310"/>
    <cellStyle name="Cálculo 2 4 13 2" xfId="2311"/>
    <cellStyle name="Cálculo 2 4 14" xfId="2312"/>
    <cellStyle name="Cálculo 2 4 14 2" xfId="2313"/>
    <cellStyle name="Cálculo 2 4 15" xfId="2314"/>
    <cellStyle name="Cálculo 2 4 2" xfId="2315"/>
    <cellStyle name="Cálculo 2 4 2 10" xfId="2316"/>
    <cellStyle name="Cálculo 2 4 2 10 2" xfId="2317"/>
    <cellStyle name="Cálculo 2 4 2 11" xfId="2318"/>
    <cellStyle name="Cálculo 2 4 2 11 2" xfId="2319"/>
    <cellStyle name="Cálculo 2 4 2 12" xfId="2320"/>
    <cellStyle name="Cálculo 2 4 2 12 2" xfId="2321"/>
    <cellStyle name="Cálculo 2 4 2 13" xfId="2322"/>
    <cellStyle name="Cálculo 2 4 2 2" xfId="2323"/>
    <cellStyle name="Cálculo 2 4 2 2 10" xfId="2324"/>
    <cellStyle name="Cálculo 2 4 2 2 10 2" xfId="2325"/>
    <cellStyle name="Cálculo 2 4 2 2 11" xfId="2326"/>
    <cellStyle name="Cálculo 2 4 2 2 2" xfId="2327"/>
    <cellStyle name="Cálculo 2 4 2 2 2 2" xfId="2328"/>
    <cellStyle name="Cálculo 2 4 2 2 3" xfId="2329"/>
    <cellStyle name="Cálculo 2 4 2 2 3 2" xfId="2330"/>
    <cellStyle name="Cálculo 2 4 2 2 4" xfId="2331"/>
    <cellStyle name="Cálculo 2 4 2 2 4 2" xfId="2332"/>
    <cellStyle name="Cálculo 2 4 2 2 5" xfId="2333"/>
    <cellStyle name="Cálculo 2 4 2 2 5 2" xfId="2334"/>
    <cellStyle name="Cálculo 2 4 2 2 6" xfId="2335"/>
    <cellStyle name="Cálculo 2 4 2 2 6 2" xfId="2336"/>
    <cellStyle name="Cálculo 2 4 2 2 7" xfId="2337"/>
    <cellStyle name="Cálculo 2 4 2 2 7 2" xfId="2338"/>
    <cellStyle name="Cálculo 2 4 2 2 8" xfId="2339"/>
    <cellStyle name="Cálculo 2 4 2 2 8 2" xfId="2340"/>
    <cellStyle name="Cálculo 2 4 2 2 9" xfId="2341"/>
    <cellStyle name="Cálculo 2 4 2 2 9 2" xfId="2342"/>
    <cellStyle name="Cálculo 2 4 2 3" xfId="2343"/>
    <cellStyle name="Cálculo 2 4 2 3 10" xfId="2344"/>
    <cellStyle name="Cálculo 2 4 2 3 10 2" xfId="2345"/>
    <cellStyle name="Cálculo 2 4 2 3 11" xfId="2346"/>
    <cellStyle name="Cálculo 2 4 2 3 2" xfId="2347"/>
    <cellStyle name="Cálculo 2 4 2 3 2 2" xfId="2348"/>
    <cellStyle name="Cálculo 2 4 2 3 3" xfId="2349"/>
    <cellStyle name="Cálculo 2 4 2 3 3 2" xfId="2350"/>
    <cellStyle name="Cálculo 2 4 2 3 4" xfId="2351"/>
    <cellStyle name="Cálculo 2 4 2 3 4 2" xfId="2352"/>
    <cellStyle name="Cálculo 2 4 2 3 5" xfId="2353"/>
    <cellStyle name="Cálculo 2 4 2 3 5 2" xfId="2354"/>
    <cellStyle name="Cálculo 2 4 2 3 6" xfId="2355"/>
    <cellStyle name="Cálculo 2 4 2 3 6 2" xfId="2356"/>
    <cellStyle name="Cálculo 2 4 2 3 7" xfId="2357"/>
    <cellStyle name="Cálculo 2 4 2 3 7 2" xfId="2358"/>
    <cellStyle name="Cálculo 2 4 2 3 8" xfId="2359"/>
    <cellStyle name="Cálculo 2 4 2 3 8 2" xfId="2360"/>
    <cellStyle name="Cálculo 2 4 2 3 9" xfId="2361"/>
    <cellStyle name="Cálculo 2 4 2 3 9 2" xfId="2362"/>
    <cellStyle name="Cálculo 2 4 2 4" xfId="2363"/>
    <cellStyle name="Cálculo 2 4 2 4 2" xfId="2364"/>
    <cellStyle name="Cálculo 2 4 2 5" xfId="2365"/>
    <cellStyle name="Cálculo 2 4 2 5 2" xfId="2366"/>
    <cellStyle name="Cálculo 2 4 2 6" xfId="2367"/>
    <cellStyle name="Cálculo 2 4 2 6 2" xfId="2368"/>
    <cellStyle name="Cálculo 2 4 2 7" xfId="2369"/>
    <cellStyle name="Cálculo 2 4 2 7 2" xfId="2370"/>
    <cellStyle name="Cálculo 2 4 2 8" xfId="2371"/>
    <cellStyle name="Cálculo 2 4 2 8 2" xfId="2372"/>
    <cellStyle name="Cálculo 2 4 2 9" xfId="2373"/>
    <cellStyle name="Cálculo 2 4 2 9 2" xfId="2374"/>
    <cellStyle name="Cálculo 2 4 3" xfId="2375"/>
    <cellStyle name="Cálculo 2 4 3 10" xfId="2376"/>
    <cellStyle name="Cálculo 2 4 3 10 2" xfId="2377"/>
    <cellStyle name="Cálculo 2 4 3 11" xfId="2378"/>
    <cellStyle name="Cálculo 2 4 3 11 2" xfId="2379"/>
    <cellStyle name="Cálculo 2 4 3 12" xfId="2380"/>
    <cellStyle name="Cálculo 2 4 3 12 2" xfId="2381"/>
    <cellStyle name="Cálculo 2 4 3 13" xfId="2382"/>
    <cellStyle name="Cálculo 2 4 3 2" xfId="2383"/>
    <cellStyle name="Cálculo 2 4 3 2 10" xfId="2384"/>
    <cellStyle name="Cálculo 2 4 3 2 10 2" xfId="2385"/>
    <cellStyle name="Cálculo 2 4 3 2 11" xfId="2386"/>
    <cellStyle name="Cálculo 2 4 3 2 2" xfId="2387"/>
    <cellStyle name="Cálculo 2 4 3 2 2 2" xfId="2388"/>
    <cellStyle name="Cálculo 2 4 3 2 3" xfId="2389"/>
    <cellStyle name="Cálculo 2 4 3 2 3 2" xfId="2390"/>
    <cellStyle name="Cálculo 2 4 3 2 4" xfId="2391"/>
    <cellStyle name="Cálculo 2 4 3 2 4 2" xfId="2392"/>
    <cellStyle name="Cálculo 2 4 3 2 5" xfId="2393"/>
    <cellStyle name="Cálculo 2 4 3 2 5 2" xfId="2394"/>
    <cellStyle name="Cálculo 2 4 3 2 6" xfId="2395"/>
    <cellStyle name="Cálculo 2 4 3 2 6 2" xfId="2396"/>
    <cellStyle name="Cálculo 2 4 3 2 7" xfId="2397"/>
    <cellStyle name="Cálculo 2 4 3 2 7 2" xfId="2398"/>
    <cellStyle name="Cálculo 2 4 3 2 8" xfId="2399"/>
    <cellStyle name="Cálculo 2 4 3 2 8 2" xfId="2400"/>
    <cellStyle name="Cálculo 2 4 3 2 9" xfId="2401"/>
    <cellStyle name="Cálculo 2 4 3 2 9 2" xfId="2402"/>
    <cellStyle name="Cálculo 2 4 3 3" xfId="2403"/>
    <cellStyle name="Cálculo 2 4 3 3 10" xfId="2404"/>
    <cellStyle name="Cálculo 2 4 3 3 10 2" xfId="2405"/>
    <cellStyle name="Cálculo 2 4 3 3 11" xfId="2406"/>
    <cellStyle name="Cálculo 2 4 3 3 2" xfId="2407"/>
    <cellStyle name="Cálculo 2 4 3 3 2 2" xfId="2408"/>
    <cellStyle name="Cálculo 2 4 3 3 3" xfId="2409"/>
    <cellStyle name="Cálculo 2 4 3 3 3 2" xfId="2410"/>
    <cellStyle name="Cálculo 2 4 3 3 4" xfId="2411"/>
    <cellStyle name="Cálculo 2 4 3 3 4 2" xfId="2412"/>
    <cellStyle name="Cálculo 2 4 3 3 5" xfId="2413"/>
    <cellStyle name="Cálculo 2 4 3 3 5 2" xfId="2414"/>
    <cellStyle name="Cálculo 2 4 3 3 6" xfId="2415"/>
    <cellStyle name="Cálculo 2 4 3 3 6 2" xfId="2416"/>
    <cellStyle name="Cálculo 2 4 3 3 7" xfId="2417"/>
    <cellStyle name="Cálculo 2 4 3 3 7 2" xfId="2418"/>
    <cellStyle name="Cálculo 2 4 3 3 8" xfId="2419"/>
    <cellStyle name="Cálculo 2 4 3 3 8 2" xfId="2420"/>
    <cellStyle name="Cálculo 2 4 3 3 9" xfId="2421"/>
    <cellStyle name="Cálculo 2 4 3 3 9 2" xfId="2422"/>
    <cellStyle name="Cálculo 2 4 3 4" xfId="2423"/>
    <cellStyle name="Cálculo 2 4 3 4 2" xfId="2424"/>
    <cellStyle name="Cálculo 2 4 3 5" xfId="2425"/>
    <cellStyle name="Cálculo 2 4 3 5 2" xfId="2426"/>
    <cellStyle name="Cálculo 2 4 3 6" xfId="2427"/>
    <cellStyle name="Cálculo 2 4 3 6 2" xfId="2428"/>
    <cellStyle name="Cálculo 2 4 3 7" xfId="2429"/>
    <cellStyle name="Cálculo 2 4 3 7 2" xfId="2430"/>
    <cellStyle name="Cálculo 2 4 3 8" xfId="2431"/>
    <cellStyle name="Cálculo 2 4 3 8 2" xfId="2432"/>
    <cellStyle name="Cálculo 2 4 3 9" xfId="2433"/>
    <cellStyle name="Cálculo 2 4 3 9 2" xfId="2434"/>
    <cellStyle name="Cálculo 2 4 4" xfId="2435"/>
    <cellStyle name="Cálculo 2 4 4 10" xfId="2436"/>
    <cellStyle name="Cálculo 2 4 4 10 2" xfId="2437"/>
    <cellStyle name="Cálculo 2 4 4 11" xfId="2438"/>
    <cellStyle name="Cálculo 2 4 4 2" xfId="2439"/>
    <cellStyle name="Cálculo 2 4 4 2 2" xfId="2440"/>
    <cellStyle name="Cálculo 2 4 4 3" xfId="2441"/>
    <cellStyle name="Cálculo 2 4 4 3 2" xfId="2442"/>
    <cellStyle name="Cálculo 2 4 4 4" xfId="2443"/>
    <cellStyle name="Cálculo 2 4 4 4 2" xfId="2444"/>
    <cellStyle name="Cálculo 2 4 4 5" xfId="2445"/>
    <cellStyle name="Cálculo 2 4 4 5 2" xfId="2446"/>
    <cellStyle name="Cálculo 2 4 4 6" xfId="2447"/>
    <cellStyle name="Cálculo 2 4 4 6 2" xfId="2448"/>
    <cellStyle name="Cálculo 2 4 4 7" xfId="2449"/>
    <cellStyle name="Cálculo 2 4 4 7 2" xfId="2450"/>
    <cellStyle name="Cálculo 2 4 4 8" xfId="2451"/>
    <cellStyle name="Cálculo 2 4 4 8 2" xfId="2452"/>
    <cellStyle name="Cálculo 2 4 4 9" xfId="2453"/>
    <cellStyle name="Cálculo 2 4 4 9 2" xfId="2454"/>
    <cellStyle name="Cálculo 2 4 5" xfId="2455"/>
    <cellStyle name="Cálculo 2 4 5 10" xfId="2456"/>
    <cellStyle name="Cálculo 2 4 5 10 2" xfId="2457"/>
    <cellStyle name="Cálculo 2 4 5 11" xfId="2458"/>
    <cellStyle name="Cálculo 2 4 5 2" xfId="2459"/>
    <cellStyle name="Cálculo 2 4 5 2 2" xfId="2460"/>
    <cellStyle name="Cálculo 2 4 5 3" xfId="2461"/>
    <cellStyle name="Cálculo 2 4 5 3 2" xfId="2462"/>
    <cellStyle name="Cálculo 2 4 5 4" xfId="2463"/>
    <cellStyle name="Cálculo 2 4 5 4 2" xfId="2464"/>
    <cellStyle name="Cálculo 2 4 5 5" xfId="2465"/>
    <cellStyle name="Cálculo 2 4 5 5 2" xfId="2466"/>
    <cellStyle name="Cálculo 2 4 5 6" xfId="2467"/>
    <cellStyle name="Cálculo 2 4 5 6 2" xfId="2468"/>
    <cellStyle name="Cálculo 2 4 5 7" xfId="2469"/>
    <cellStyle name="Cálculo 2 4 5 7 2" xfId="2470"/>
    <cellStyle name="Cálculo 2 4 5 8" xfId="2471"/>
    <cellStyle name="Cálculo 2 4 5 8 2" xfId="2472"/>
    <cellStyle name="Cálculo 2 4 5 9" xfId="2473"/>
    <cellStyle name="Cálculo 2 4 5 9 2" xfId="2474"/>
    <cellStyle name="Cálculo 2 4 6" xfId="2475"/>
    <cellStyle name="Cálculo 2 4 6 2" xfId="2476"/>
    <cellStyle name="Cálculo 2 4 7" xfId="2477"/>
    <cellStyle name="Cálculo 2 4 7 2" xfId="2478"/>
    <cellStyle name="Cálculo 2 4 8" xfId="2479"/>
    <cellStyle name="Cálculo 2 4 8 2" xfId="2480"/>
    <cellStyle name="Cálculo 2 4 9" xfId="2481"/>
    <cellStyle name="Cálculo 2 4 9 2" xfId="2482"/>
    <cellStyle name="Cálculo 2 5" xfId="2483"/>
    <cellStyle name="Cálculo 2 5 10" xfId="2484"/>
    <cellStyle name="Cálculo 2 5 10 2" xfId="2485"/>
    <cellStyle name="Cálculo 2 5 11" xfId="2486"/>
    <cellStyle name="Cálculo 2 5 11 2" xfId="2487"/>
    <cellStyle name="Cálculo 2 5 12" xfId="2488"/>
    <cellStyle name="Cálculo 2 5 12 2" xfId="2489"/>
    <cellStyle name="Cálculo 2 5 13" xfId="2490"/>
    <cellStyle name="Cálculo 2 5 13 2" xfId="2491"/>
    <cellStyle name="Cálculo 2 5 14" xfId="2492"/>
    <cellStyle name="Cálculo 2 5 14 2" xfId="2493"/>
    <cellStyle name="Cálculo 2 5 15" xfId="2494"/>
    <cellStyle name="Cálculo 2 5 2" xfId="2495"/>
    <cellStyle name="Cálculo 2 5 2 10" xfId="2496"/>
    <cellStyle name="Cálculo 2 5 2 10 2" xfId="2497"/>
    <cellStyle name="Cálculo 2 5 2 11" xfId="2498"/>
    <cellStyle name="Cálculo 2 5 2 11 2" xfId="2499"/>
    <cellStyle name="Cálculo 2 5 2 12" xfId="2500"/>
    <cellStyle name="Cálculo 2 5 2 12 2" xfId="2501"/>
    <cellStyle name="Cálculo 2 5 2 13" xfId="2502"/>
    <cellStyle name="Cálculo 2 5 2 2" xfId="2503"/>
    <cellStyle name="Cálculo 2 5 2 2 10" xfId="2504"/>
    <cellStyle name="Cálculo 2 5 2 2 10 2" xfId="2505"/>
    <cellStyle name="Cálculo 2 5 2 2 11" xfId="2506"/>
    <cellStyle name="Cálculo 2 5 2 2 2" xfId="2507"/>
    <cellStyle name="Cálculo 2 5 2 2 2 2" xfId="2508"/>
    <cellStyle name="Cálculo 2 5 2 2 3" xfId="2509"/>
    <cellStyle name="Cálculo 2 5 2 2 3 2" xfId="2510"/>
    <cellStyle name="Cálculo 2 5 2 2 4" xfId="2511"/>
    <cellStyle name="Cálculo 2 5 2 2 4 2" xfId="2512"/>
    <cellStyle name="Cálculo 2 5 2 2 5" xfId="2513"/>
    <cellStyle name="Cálculo 2 5 2 2 5 2" xfId="2514"/>
    <cellStyle name="Cálculo 2 5 2 2 6" xfId="2515"/>
    <cellStyle name="Cálculo 2 5 2 2 6 2" xfId="2516"/>
    <cellStyle name="Cálculo 2 5 2 2 7" xfId="2517"/>
    <cellStyle name="Cálculo 2 5 2 2 7 2" xfId="2518"/>
    <cellStyle name="Cálculo 2 5 2 2 8" xfId="2519"/>
    <cellStyle name="Cálculo 2 5 2 2 8 2" xfId="2520"/>
    <cellStyle name="Cálculo 2 5 2 2 9" xfId="2521"/>
    <cellStyle name="Cálculo 2 5 2 2 9 2" xfId="2522"/>
    <cellStyle name="Cálculo 2 5 2 3" xfId="2523"/>
    <cellStyle name="Cálculo 2 5 2 3 10" xfId="2524"/>
    <cellStyle name="Cálculo 2 5 2 3 10 2" xfId="2525"/>
    <cellStyle name="Cálculo 2 5 2 3 11" xfId="2526"/>
    <cellStyle name="Cálculo 2 5 2 3 2" xfId="2527"/>
    <cellStyle name="Cálculo 2 5 2 3 2 2" xfId="2528"/>
    <cellStyle name="Cálculo 2 5 2 3 3" xfId="2529"/>
    <cellStyle name="Cálculo 2 5 2 3 3 2" xfId="2530"/>
    <cellStyle name="Cálculo 2 5 2 3 4" xfId="2531"/>
    <cellStyle name="Cálculo 2 5 2 3 4 2" xfId="2532"/>
    <cellStyle name="Cálculo 2 5 2 3 5" xfId="2533"/>
    <cellStyle name="Cálculo 2 5 2 3 5 2" xfId="2534"/>
    <cellStyle name="Cálculo 2 5 2 3 6" xfId="2535"/>
    <cellStyle name="Cálculo 2 5 2 3 6 2" xfId="2536"/>
    <cellStyle name="Cálculo 2 5 2 3 7" xfId="2537"/>
    <cellStyle name="Cálculo 2 5 2 3 7 2" xfId="2538"/>
    <cellStyle name="Cálculo 2 5 2 3 8" xfId="2539"/>
    <cellStyle name="Cálculo 2 5 2 3 8 2" xfId="2540"/>
    <cellStyle name="Cálculo 2 5 2 3 9" xfId="2541"/>
    <cellStyle name="Cálculo 2 5 2 3 9 2" xfId="2542"/>
    <cellStyle name="Cálculo 2 5 2 4" xfId="2543"/>
    <cellStyle name="Cálculo 2 5 2 4 2" xfId="2544"/>
    <cellStyle name="Cálculo 2 5 2 5" xfId="2545"/>
    <cellStyle name="Cálculo 2 5 2 5 2" xfId="2546"/>
    <cellStyle name="Cálculo 2 5 2 6" xfId="2547"/>
    <cellStyle name="Cálculo 2 5 2 6 2" xfId="2548"/>
    <cellStyle name="Cálculo 2 5 2 7" xfId="2549"/>
    <cellStyle name="Cálculo 2 5 2 7 2" xfId="2550"/>
    <cellStyle name="Cálculo 2 5 2 8" xfId="2551"/>
    <cellStyle name="Cálculo 2 5 2 8 2" xfId="2552"/>
    <cellStyle name="Cálculo 2 5 2 9" xfId="2553"/>
    <cellStyle name="Cálculo 2 5 2 9 2" xfId="2554"/>
    <cellStyle name="Cálculo 2 5 3" xfId="2555"/>
    <cellStyle name="Cálculo 2 5 3 10" xfId="2556"/>
    <cellStyle name="Cálculo 2 5 3 10 2" xfId="2557"/>
    <cellStyle name="Cálculo 2 5 3 11" xfId="2558"/>
    <cellStyle name="Cálculo 2 5 3 11 2" xfId="2559"/>
    <cellStyle name="Cálculo 2 5 3 12" xfId="2560"/>
    <cellStyle name="Cálculo 2 5 3 12 2" xfId="2561"/>
    <cellStyle name="Cálculo 2 5 3 13" xfId="2562"/>
    <cellStyle name="Cálculo 2 5 3 2" xfId="2563"/>
    <cellStyle name="Cálculo 2 5 3 2 10" xfId="2564"/>
    <cellStyle name="Cálculo 2 5 3 2 10 2" xfId="2565"/>
    <cellStyle name="Cálculo 2 5 3 2 11" xfId="2566"/>
    <cellStyle name="Cálculo 2 5 3 2 2" xfId="2567"/>
    <cellStyle name="Cálculo 2 5 3 2 2 2" xfId="2568"/>
    <cellStyle name="Cálculo 2 5 3 2 3" xfId="2569"/>
    <cellStyle name="Cálculo 2 5 3 2 3 2" xfId="2570"/>
    <cellStyle name="Cálculo 2 5 3 2 4" xfId="2571"/>
    <cellStyle name="Cálculo 2 5 3 2 4 2" xfId="2572"/>
    <cellStyle name="Cálculo 2 5 3 2 5" xfId="2573"/>
    <cellStyle name="Cálculo 2 5 3 2 5 2" xfId="2574"/>
    <cellStyle name="Cálculo 2 5 3 2 6" xfId="2575"/>
    <cellStyle name="Cálculo 2 5 3 2 6 2" xfId="2576"/>
    <cellStyle name="Cálculo 2 5 3 2 7" xfId="2577"/>
    <cellStyle name="Cálculo 2 5 3 2 7 2" xfId="2578"/>
    <cellStyle name="Cálculo 2 5 3 2 8" xfId="2579"/>
    <cellStyle name="Cálculo 2 5 3 2 8 2" xfId="2580"/>
    <cellStyle name="Cálculo 2 5 3 2 9" xfId="2581"/>
    <cellStyle name="Cálculo 2 5 3 2 9 2" xfId="2582"/>
    <cellStyle name="Cálculo 2 5 3 3" xfId="2583"/>
    <cellStyle name="Cálculo 2 5 3 3 10" xfId="2584"/>
    <cellStyle name="Cálculo 2 5 3 3 10 2" xfId="2585"/>
    <cellStyle name="Cálculo 2 5 3 3 11" xfId="2586"/>
    <cellStyle name="Cálculo 2 5 3 3 2" xfId="2587"/>
    <cellStyle name="Cálculo 2 5 3 3 2 2" xfId="2588"/>
    <cellStyle name="Cálculo 2 5 3 3 3" xfId="2589"/>
    <cellStyle name="Cálculo 2 5 3 3 3 2" xfId="2590"/>
    <cellStyle name="Cálculo 2 5 3 3 4" xfId="2591"/>
    <cellStyle name="Cálculo 2 5 3 3 4 2" xfId="2592"/>
    <cellStyle name="Cálculo 2 5 3 3 5" xfId="2593"/>
    <cellStyle name="Cálculo 2 5 3 3 5 2" xfId="2594"/>
    <cellStyle name="Cálculo 2 5 3 3 6" xfId="2595"/>
    <cellStyle name="Cálculo 2 5 3 3 6 2" xfId="2596"/>
    <cellStyle name="Cálculo 2 5 3 3 7" xfId="2597"/>
    <cellStyle name="Cálculo 2 5 3 3 7 2" xfId="2598"/>
    <cellStyle name="Cálculo 2 5 3 3 8" xfId="2599"/>
    <cellStyle name="Cálculo 2 5 3 3 8 2" xfId="2600"/>
    <cellStyle name="Cálculo 2 5 3 3 9" xfId="2601"/>
    <cellStyle name="Cálculo 2 5 3 3 9 2" xfId="2602"/>
    <cellStyle name="Cálculo 2 5 3 4" xfId="2603"/>
    <cellStyle name="Cálculo 2 5 3 4 2" xfId="2604"/>
    <cellStyle name="Cálculo 2 5 3 5" xfId="2605"/>
    <cellStyle name="Cálculo 2 5 3 5 2" xfId="2606"/>
    <cellStyle name="Cálculo 2 5 3 6" xfId="2607"/>
    <cellStyle name="Cálculo 2 5 3 6 2" xfId="2608"/>
    <cellStyle name="Cálculo 2 5 3 7" xfId="2609"/>
    <cellStyle name="Cálculo 2 5 3 7 2" xfId="2610"/>
    <cellStyle name="Cálculo 2 5 3 8" xfId="2611"/>
    <cellStyle name="Cálculo 2 5 3 8 2" xfId="2612"/>
    <cellStyle name="Cálculo 2 5 3 9" xfId="2613"/>
    <cellStyle name="Cálculo 2 5 3 9 2" xfId="2614"/>
    <cellStyle name="Cálculo 2 5 4" xfId="2615"/>
    <cellStyle name="Cálculo 2 5 4 10" xfId="2616"/>
    <cellStyle name="Cálculo 2 5 4 10 2" xfId="2617"/>
    <cellStyle name="Cálculo 2 5 4 11" xfId="2618"/>
    <cellStyle name="Cálculo 2 5 4 2" xfId="2619"/>
    <cellStyle name="Cálculo 2 5 4 2 2" xfId="2620"/>
    <cellStyle name="Cálculo 2 5 4 3" xfId="2621"/>
    <cellStyle name="Cálculo 2 5 4 3 2" xfId="2622"/>
    <cellStyle name="Cálculo 2 5 4 4" xfId="2623"/>
    <cellStyle name="Cálculo 2 5 4 4 2" xfId="2624"/>
    <cellStyle name="Cálculo 2 5 4 5" xfId="2625"/>
    <cellStyle name="Cálculo 2 5 4 5 2" xfId="2626"/>
    <cellStyle name="Cálculo 2 5 4 6" xfId="2627"/>
    <cellStyle name="Cálculo 2 5 4 6 2" xfId="2628"/>
    <cellStyle name="Cálculo 2 5 4 7" xfId="2629"/>
    <cellStyle name="Cálculo 2 5 4 7 2" xfId="2630"/>
    <cellStyle name="Cálculo 2 5 4 8" xfId="2631"/>
    <cellStyle name="Cálculo 2 5 4 8 2" xfId="2632"/>
    <cellStyle name="Cálculo 2 5 4 9" xfId="2633"/>
    <cellStyle name="Cálculo 2 5 4 9 2" xfId="2634"/>
    <cellStyle name="Cálculo 2 5 5" xfId="2635"/>
    <cellStyle name="Cálculo 2 5 5 10" xfId="2636"/>
    <cellStyle name="Cálculo 2 5 5 10 2" xfId="2637"/>
    <cellStyle name="Cálculo 2 5 5 11" xfId="2638"/>
    <cellStyle name="Cálculo 2 5 5 2" xfId="2639"/>
    <cellStyle name="Cálculo 2 5 5 2 2" xfId="2640"/>
    <cellStyle name="Cálculo 2 5 5 3" xfId="2641"/>
    <cellStyle name="Cálculo 2 5 5 3 2" xfId="2642"/>
    <cellStyle name="Cálculo 2 5 5 4" xfId="2643"/>
    <cellStyle name="Cálculo 2 5 5 4 2" xfId="2644"/>
    <cellStyle name="Cálculo 2 5 5 5" xfId="2645"/>
    <cellStyle name="Cálculo 2 5 5 5 2" xfId="2646"/>
    <cellStyle name="Cálculo 2 5 5 6" xfId="2647"/>
    <cellStyle name="Cálculo 2 5 5 6 2" xfId="2648"/>
    <cellStyle name="Cálculo 2 5 5 7" xfId="2649"/>
    <cellStyle name="Cálculo 2 5 5 7 2" xfId="2650"/>
    <cellStyle name="Cálculo 2 5 5 8" xfId="2651"/>
    <cellStyle name="Cálculo 2 5 5 8 2" xfId="2652"/>
    <cellStyle name="Cálculo 2 5 5 9" xfId="2653"/>
    <cellStyle name="Cálculo 2 5 5 9 2" xfId="2654"/>
    <cellStyle name="Cálculo 2 5 6" xfId="2655"/>
    <cellStyle name="Cálculo 2 5 6 2" xfId="2656"/>
    <cellStyle name="Cálculo 2 5 7" xfId="2657"/>
    <cellStyle name="Cálculo 2 5 7 2" xfId="2658"/>
    <cellStyle name="Cálculo 2 5 8" xfId="2659"/>
    <cellStyle name="Cálculo 2 5 8 2" xfId="2660"/>
    <cellStyle name="Cálculo 2 5 9" xfId="2661"/>
    <cellStyle name="Cálculo 2 5 9 2" xfId="2662"/>
    <cellStyle name="Cálculo 2 6" xfId="2663"/>
    <cellStyle name="Cálculo 2 6 10" xfId="2664"/>
    <cellStyle name="Cálculo 2 6 10 2" xfId="2665"/>
    <cellStyle name="Cálculo 2 6 11" xfId="2666"/>
    <cellStyle name="Cálculo 2 6 11 2" xfId="2667"/>
    <cellStyle name="Cálculo 2 6 12" xfId="2668"/>
    <cellStyle name="Cálculo 2 6 12 2" xfId="2669"/>
    <cellStyle name="Cálculo 2 6 13" xfId="2670"/>
    <cellStyle name="Cálculo 2 6 13 2" xfId="2671"/>
    <cellStyle name="Cálculo 2 6 14" xfId="2672"/>
    <cellStyle name="Cálculo 2 6 14 2" xfId="2673"/>
    <cellStyle name="Cálculo 2 6 15" xfId="2674"/>
    <cellStyle name="Cálculo 2 6 2" xfId="2675"/>
    <cellStyle name="Cálculo 2 6 2 10" xfId="2676"/>
    <cellStyle name="Cálculo 2 6 2 10 2" xfId="2677"/>
    <cellStyle name="Cálculo 2 6 2 11" xfId="2678"/>
    <cellStyle name="Cálculo 2 6 2 11 2" xfId="2679"/>
    <cellStyle name="Cálculo 2 6 2 12" xfId="2680"/>
    <cellStyle name="Cálculo 2 6 2 12 2" xfId="2681"/>
    <cellStyle name="Cálculo 2 6 2 13" xfId="2682"/>
    <cellStyle name="Cálculo 2 6 2 2" xfId="2683"/>
    <cellStyle name="Cálculo 2 6 2 2 10" xfId="2684"/>
    <cellStyle name="Cálculo 2 6 2 2 10 2" xfId="2685"/>
    <cellStyle name="Cálculo 2 6 2 2 11" xfId="2686"/>
    <cellStyle name="Cálculo 2 6 2 2 2" xfId="2687"/>
    <cellStyle name="Cálculo 2 6 2 2 2 2" xfId="2688"/>
    <cellStyle name="Cálculo 2 6 2 2 3" xfId="2689"/>
    <cellStyle name="Cálculo 2 6 2 2 3 2" xfId="2690"/>
    <cellStyle name="Cálculo 2 6 2 2 4" xfId="2691"/>
    <cellStyle name="Cálculo 2 6 2 2 4 2" xfId="2692"/>
    <cellStyle name="Cálculo 2 6 2 2 5" xfId="2693"/>
    <cellStyle name="Cálculo 2 6 2 2 5 2" xfId="2694"/>
    <cellStyle name="Cálculo 2 6 2 2 6" xfId="2695"/>
    <cellStyle name="Cálculo 2 6 2 2 6 2" xfId="2696"/>
    <cellStyle name="Cálculo 2 6 2 2 7" xfId="2697"/>
    <cellStyle name="Cálculo 2 6 2 2 7 2" xfId="2698"/>
    <cellStyle name="Cálculo 2 6 2 2 8" xfId="2699"/>
    <cellStyle name="Cálculo 2 6 2 2 8 2" xfId="2700"/>
    <cellStyle name="Cálculo 2 6 2 2 9" xfId="2701"/>
    <cellStyle name="Cálculo 2 6 2 2 9 2" xfId="2702"/>
    <cellStyle name="Cálculo 2 6 2 3" xfId="2703"/>
    <cellStyle name="Cálculo 2 6 2 3 10" xfId="2704"/>
    <cellStyle name="Cálculo 2 6 2 3 10 2" xfId="2705"/>
    <cellStyle name="Cálculo 2 6 2 3 11" xfId="2706"/>
    <cellStyle name="Cálculo 2 6 2 3 2" xfId="2707"/>
    <cellStyle name="Cálculo 2 6 2 3 2 2" xfId="2708"/>
    <cellStyle name="Cálculo 2 6 2 3 3" xfId="2709"/>
    <cellStyle name="Cálculo 2 6 2 3 3 2" xfId="2710"/>
    <cellStyle name="Cálculo 2 6 2 3 4" xfId="2711"/>
    <cellStyle name="Cálculo 2 6 2 3 4 2" xfId="2712"/>
    <cellStyle name="Cálculo 2 6 2 3 5" xfId="2713"/>
    <cellStyle name="Cálculo 2 6 2 3 5 2" xfId="2714"/>
    <cellStyle name="Cálculo 2 6 2 3 6" xfId="2715"/>
    <cellStyle name="Cálculo 2 6 2 3 6 2" xfId="2716"/>
    <cellStyle name="Cálculo 2 6 2 3 7" xfId="2717"/>
    <cellStyle name="Cálculo 2 6 2 3 7 2" xfId="2718"/>
    <cellStyle name="Cálculo 2 6 2 3 8" xfId="2719"/>
    <cellStyle name="Cálculo 2 6 2 3 8 2" xfId="2720"/>
    <cellStyle name="Cálculo 2 6 2 3 9" xfId="2721"/>
    <cellStyle name="Cálculo 2 6 2 3 9 2" xfId="2722"/>
    <cellStyle name="Cálculo 2 6 2 4" xfId="2723"/>
    <cellStyle name="Cálculo 2 6 2 4 2" xfId="2724"/>
    <cellStyle name="Cálculo 2 6 2 5" xfId="2725"/>
    <cellStyle name="Cálculo 2 6 2 5 2" xfId="2726"/>
    <cellStyle name="Cálculo 2 6 2 6" xfId="2727"/>
    <cellStyle name="Cálculo 2 6 2 6 2" xfId="2728"/>
    <cellStyle name="Cálculo 2 6 2 7" xfId="2729"/>
    <cellStyle name="Cálculo 2 6 2 7 2" xfId="2730"/>
    <cellStyle name="Cálculo 2 6 2 8" xfId="2731"/>
    <cellStyle name="Cálculo 2 6 2 8 2" xfId="2732"/>
    <cellStyle name="Cálculo 2 6 2 9" xfId="2733"/>
    <cellStyle name="Cálculo 2 6 2 9 2" xfId="2734"/>
    <cellStyle name="Cálculo 2 6 3" xfId="2735"/>
    <cellStyle name="Cálculo 2 6 3 10" xfId="2736"/>
    <cellStyle name="Cálculo 2 6 3 10 2" xfId="2737"/>
    <cellStyle name="Cálculo 2 6 3 11" xfId="2738"/>
    <cellStyle name="Cálculo 2 6 3 11 2" xfId="2739"/>
    <cellStyle name="Cálculo 2 6 3 12" xfId="2740"/>
    <cellStyle name="Cálculo 2 6 3 12 2" xfId="2741"/>
    <cellStyle name="Cálculo 2 6 3 13" xfId="2742"/>
    <cellStyle name="Cálculo 2 6 3 2" xfId="2743"/>
    <cellStyle name="Cálculo 2 6 3 2 10" xfId="2744"/>
    <cellStyle name="Cálculo 2 6 3 2 10 2" xfId="2745"/>
    <cellStyle name="Cálculo 2 6 3 2 11" xfId="2746"/>
    <cellStyle name="Cálculo 2 6 3 2 2" xfId="2747"/>
    <cellStyle name="Cálculo 2 6 3 2 2 2" xfId="2748"/>
    <cellStyle name="Cálculo 2 6 3 2 3" xfId="2749"/>
    <cellStyle name="Cálculo 2 6 3 2 3 2" xfId="2750"/>
    <cellStyle name="Cálculo 2 6 3 2 4" xfId="2751"/>
    <cellStyle name="Cálculo 2 6 3 2 4 2" xfId="2752"/>
    <cellStyle name="Cálculo 2 6 3 2 5" xfId="2753"/>
    <cellStyle name="Cálculo 2 6 3 2 5 2" xfId="2754"/>
    <cellStyle name="Cálculo 2 6 3 2 6" xfId="2755"/>
    <cellStyle name="Cálculo 2 6 3 2 6 2" xfId="2756"/>
    <cellStyle name="Cálculo 2 6 3 2 7" xfId="2757"/>
    <cellStyle name="Cálculo 2 6 3 2 7 2" xfId="2758"/>
    <cellStyle name="Cálculo 2 6 3 2 8" xfId="2759"/>
    <cellStyle name="Cálculo 2 6 3 2 8 2" xfId="2760"/>
    <cellStyle name="Cálculo 2 6 3 2 9" xfId="2761"/>
    <cellStyle name="Cálculo 2 6 3 2 9 2" xfId="2762"/>
    <cellStyle name="Cálculo 2 6 3 3" xfId="2763"/>
    <cellStyle name="Cálculo 2 6 3 3 10" xfId="2764"/>
    <cellStyle name="Cálculo 2 6 3 3 10 2" xfId="2765"/>
    <cellStyle name="Cálculo 2 6 3 3 11" xfId="2766"/>
    <cellStyle name="Cálculo 2 6 3 3 2" xfId="2767"/>
    <cellStyle name="Cálculo 2 6 3 3 2 2" xfId="2768"/>
    <cellStyle name="Cálculo 2 6 3 3 3" xfId="2769"/>
    <cellStyle name="Cálculo 2 6 3 3 3 2" xfId="2770"/>
    <cellStyle name="Cálculo 2 6 3 3 4" xfId="2771"/>
    <cellStyle name="Cálculo 2 6 3 3 4 2" xfId="2772"/>
    <cellStyle name="Cálculo 2 6 3 3 5" xfId="2773"/>
    <cellStyle name="Cálculo 2 6 3 3 5 2" xfId="2774"/>
    <cellStyle name="Cálculo 2 6 3 3 6" xfId="2775"/>
    <cellStyle name="Cálculo 2 6 3 3 6 2" xfId="2776"/>
    <cellStyle name="Cálculo 2 6 3 3 7" xfId="2777"/>
    <cellStyle name="Cálculo 2 6 3 3 7 2" xfId="2778"/>
    <cellStyle name="Cálculo 2 6 3 3 8" xfId="2779"/>
    <cellStyle name="Cálculo 2 6 3 3 8 2" xfId="2780"/>
    <cellStyle name="Cálculo 2 6 3 3 9" xfId="2781"/>
    <cellStyle name="Cálculo 2 6 3 3 9 2" xfId="2782"/>
    <cellStyle name="Cálculo 2 6 3 4" xfId="2783"/>
    <cellStyle name="Cálculo 2 6 3 4 2" xfId="2784"/>
    <cellStyle name="Cálculo 2 6 3 5" xfId="2785"/>
    <cellStyle name="Cálculo 2 6 3 5 2" xfId="2786"/>
    <cellStyle name="Cálculo 2 6 3 6" xfId="2787"/>
    <cellStyle name="Cálculo 2 6 3 6 2" xfId="2788"/>
    <cellStyle name="Cálculo 2 6 3 7" xfId="2789"/>
    <cellStyle name="Cálculo 2 6 3 7 2" xfId="2790"/>
    <cellStyle name="Cálculo 2 6 3 8" xfId="2791"/>
    <cellStyle name="Cálculo 2 6 3 8 2" xfId="2792"/>
    <cellStyle name="Cálculo 2 6 3 9" xfId="2793"/>
    <cellStyle name="Cálculo 2 6 3 9 2" xfId="2794"/>
    <cellStyle name="Cálculo 2 6 4" xfId="2795"/>
    <cellStyle name="Cálculo 2 6 4 10" xfId="2796"/>
    <cellStyle name="Cálculo 2 6 4 10 2" xfId="2797"/>
    <cellStyle name="Cálculo 2 6 4 11" xfId="2798"/>
    <cellStyle name="Cálculo 2 6 4 2" xfId="2799"/>
    <cellStyle name="Cálculo 2 6 4 2 2" xfId="2800"/>
    <cellStyle name="Cálculo 2 6 4 3" xfId="2801"/>
    <cellStyle name="Cálculo 2 6 4 3 2" xfId="2802"/>
    <cellStyle name="Cálculo 2 6 4 4" xfId="2803"/>
    <cellStyle name="Cálculo 2 6 4 4 2" xfId="2804"/>
    <cellStyle name="Cálculo 2 6 4 5" xfId="2805"/>
    <cellStyle name="Cálculo 2 6 4 5 2" xfId="2806"/>
    <cellStyle name="Cálculo 2 6 4 6" xfId="2807"/>
    <cellStyle name="Cálculo 2 6 4 6 2" xfId="2808"/>
    <cellStyle name="Cálculo 2 6 4 7" xfId="2809"/>
    <cellStyle name="Cálculo 2 6 4 7 2" xfId="2810"/>
    <cellStyle name="Cálculo 2 6 4 8" xfId="2811"/>
    <cellStyle name="Cálculo 2 6 4 8 2" xfId="2812"/>
    <cellStyle name="Cálculo 2 6 4 9" xfId="2813"/>
    <cellStyle name="Cálculo 2 6 4 9 2" xfId="2814"/>
    <cellStyle name="Cálculo 2 6 5" xfId="2815"/>
    <cellStyle name="Cálculo 2 6 5 10" xfId="2816"/>
    <cellStyle name="Cálculo 2 6 5 10 2" xfId="2817"/>
    <cellStyle name="Cálculo 2 6 5 11" xfId="2818"/>
    <cellStyle name="Cálculo 2 6 5 2" xfId="2819"/>
    <cellStyle name="Cálculo 2 6 5 2 2" xfId="2820"/>
    <cellStyle name="Cálculo 2 6 5 3" xfId="2821"/>
    <cellStyle name="Cálculo 2 6 5 3 2" xfId="2822"/>
    <cellStyle name="Cálculo 2 6 5 4" xfId="2823"/>
    <cellStyle name="Cálculo 2 6 5 4 2" xfId="2824"/>
    <cellStyle name="Cálculo 2 6 5 5" xfId="2825"/>
    <cellStyle name="Cálculo 2 6 5 5 2" xfId="2826"/>
    <cellStyle name="Cálculo 2 6 5 6" xfId="2827"/>
    <cellStyle name="Cálculo 2 6 5 6 2" xfId="2828"/>
    <cellStyle name="Cálculo 2 6 5 7" xfId="2829"/>
    <cellStyle name="Cálculo 2 6 5 7 2" xfId="2830"/>
    <cellStyle name="Cálculo 2 6 5 8" xfId="2831"/>
    <cellStyle name="Cálculo 2 6 5 8 2" xfId="2832"/>
    <cellStyle name="Cálculo 2 6 5 9" xfId="2833"/>
    <cellStyle name="Cálculo 2 6 5 9 2" xfId="2834"/>
    <cellStyle name="Cálculo 2 6 6" xfId="2835"/>
    <cellStyle name="Cálculo 2 6 6 2" xfId="2836"/>
    <cellStyle name="Cálculo 2 6 7" xfId="2837"/>
    <cellStyle name="Cálculo 2 6 7 2" xfId="2838"/>
    <cellStyle name="Cálculo 2 6 8" xfId="2839"/>
    <cellStyle name="Cálculo 2 6 8 2" xfId="2840"/>
    <cellStyle name="Cálculo 2 6 9" xfId="2841"/>
    <cellStyle name="Cálculo 2 6 9 2" xfId="2842"/>
    <cellStyle name="Cálculo 2 7" xfId="2843"/>
    <cellStyle name="Cálculo 2 7 10" xfId="2844"/>
    <cellStyle name="Cálculo 2 7 10 2" xfId="2845"/>
    <cellStyle name="Cálculo 2 7 11" xfId="2846"/>
    <cellStyle name="Cálculo 2 7 11 2" xfId="2847"/>
    <cellStyle name="Cálculo 2 7 12" xfId="2848"/>
    <cellStyle name="Cálculo 2 7 12 2" xfId="2849"/>
    <cellStyle name="Cálculo 2 7 13" xfId="2850"/>
    <cellStyle name="Cálculo 2 7 2" xfId="2851"/>
    <cellStyle name="Cálculo 2 7 2 10" xfId="2852"/>
    <cellStyle name="Cálculo 2 7 2 10 2" xfId="2853"/>
    <cellStyle name="Cálculo 2 7 2 11" xfId="2854"/>
    <cellStyle name="Cálculo 2 7 2 2" xfId="2855"/>
    <cellStyle name="Cálculo 2 7 2 2 2" xfId="2856"/>
    <cellStyle name="Cálculo 2 7 2 3" xfId="2857"/>
    <cellStyle name="Cálculo 2 7 2 3 2" xfId="2858"/>
    <cellStyle name="Cálculo 2 7 2 4" xfId="2859"/>
    <cellStyle name="Cálculo 2 7 2 4 2" xfId="2860"/>
    <cellStyle name="Cálculo 2 7 2 5" xfId="2861"/>
    <cellStyle name="Cálculo 2 7 2 5 2" xfId="2862"/>
    <cellStyle name="Cálculo 2 7 2 6" xfId="2863"/>
    <cellStyle name="Cálculo 2 7 2 6 2" xfId="2864"/>
    <cellStyle name="Cálculo 2 7 2 7" xfId="2865"/>
    <cellStyle name="Cálculo 2 7 2 7 2" xfId="2866"/>
    <cellStyle name="Cálculo 2 7 2 8" xfId="2867"/>
    <cellStyle name="Cálculo 2 7 2 8 2" xfId="2868"/>
    <cellStyle name="Cálculo 2 7 2 9" xfId="2869"/>
    <cellStyle name="Cálculo 2 7 2 9 2" xfId="2870"/>
    <cellStyle name="Cálculo 2 7 3" xfId="2871"/>
    <cellStyle name="Cálculo 2 7 3 10" xfId="2872"/>
    <cellStyle name="Cálculo 2 7 3 10 2" xfId="2873"/>
    <cellStyle name="Cálculo 2 7 3 11" xfId="2874"/>
    <cellStyle name="Cálculo 2 7 3 2" xfId="2875"/>
    <cellStyle name="Cálculo 2 7 3 2 2" xfId="2876"/>
    <cellStyle name="Cálculo 2 7 3 3" xfId="2877"/>
    <cellStyle name="Cálculo 2 7 3 3 2" xfId="2878"/>
    <cellStyle name="Cálculo 2 7 3 4" xfId="2879"/>
    <cellStyle name="Cálculo 2 7 3 4 2" xfId="2880"/>
    <cellStyle name="Cálculo 2 7 3 5" xfId="2881"/>
    <cellStyle name="Cálculo 2 7 3 5 2" xfId="2882"/>
    <cellStyle name="Cálculo 2 7 3 6" xfId="2883"/>
    <cellStyle name="Cálculo 2 7 3 6 2" xfId="2884"/>
    <cellStyle name="Cálculo 2 7 3 7" xfId="2885"/>
    <cellStyle name="Cálculo 2 7 3 7 2" xfId="2886"/>
    <cellStyle name="Cálculo 2 7 3 8" xfId="2887"/>
    <cellStyle name="Cálculo 2 7 3 8 2" xfId="2888"/>
    <cellStyle name="Cálculo 2 7 3 9" xfId="2889"/>
    <cellStyle name="Cálculo 2 7 3 9 2" xfId="2890"/>
    <cellStyle name="Cálculo 2 7 4" xfId="2891"/>
    <cellStyle name="Cálculo 2 7 4 2" xfId="2892"/>
    <cellStyle name="Cálculo 2 7 5" xfId="2893"/>
    <cellStyle name="Cálculo 2 7 5 2" xfId="2894"/>
    <cellStyle name="Cálculo 2 7 6" xfId="2895"/>
    <cellStyle name="Cálculo 2 7 6 2" xfId="2896"/>
    <cellStyle name="Cálculo 2 7 7" xfId="2897"/>
    <cellStyle name="Cálculo 2 7 7 2" xfId="2898"/>
    <cellStyle name="Cálculo 2 7 8" xfId="2899"/>
    <cellStyle name="Cálculo 2 7 8 2" xfId="2900"/>
    <cellStyle name="Cálculo 2 7 9" xfId="2901"/>
    <cellStyle name="Cálculo 2 7 9 2" xfId="2902"/>
    <cellStyle name="Cálculo 2 8" xfId="2903"/>
    <cellStyle name="Cálculo 2 8 10" xfId="2904"/>
    <cellStyle name="Cálculo 2 8 10 2" xfId="2905"/>
    <cellStyle name="Cálculo 2 8 11" xfId="2906"/>
    <cellStyle name="Cálculo 2 8 11 2" xfId="2907"/>
    <cellStyle name="Cálculo 2 8 12" xfId="2908"/>
    <cellStyle name="Cálculo 2 8 12 2" xfId="2909"/>
    <cellStyle name="Cálculo 2 8 13" xfId="2910"/>
    <cellStyle name="Cálculo 2 8 2" xfId="2911"/>
    <cellStyle name="Cálculo 2 8 2 10" xfId="2912"/>
    <cellStyle name="Cálculo 2 8 2 10 2" xfId="2913"/>
    <cellStyle name="Cálculo 2 8 2 11" xfId="2914"/>
    <cellStyle name="Cálculo 2 8 2 2" xfId="2915"/>
    <cellStyle name="Cálculo 2 8 2 2 2" xfId="2916"/>
    <cellStyle name="Cálculo 2 8 2 3" xfId="2917"/>
    <cellStyle name="Cálculo 2 8 2 3 2" xfId="2918"/>
    <cellStyle name="Cálculo 2 8 2 4" xfId="2919"/>
    <cellStyle name="Cálculo 2 8 2 4 2" xfId="2920"/>
    <cellStyle name="Cálculo 2 8 2 5" xfId="2921"/>
    <cellStyle name="Cálculo 2 8 2 5 2" xfId="2922"/>
    <cellStyle name="Cálculo 2 8 2 6" xfId="2923"/>
    <cellStyle name="Cálculo 2 8 2 6 2" xfId="2924"/>
    <cellStyle name="Cálculo 2 8 2 7" xfId="2925"/>
    <cellStyle name="Cálculo 2 8 2 7 2" xfId="2926"/>
    <cellStyle name="Cálculo 2 8 2 8" xfId="2927"/>
    <cellStyle name="Cálculo 2 8 2 8 2" xfId="2928"/>
    <cellStyle name="Cálculo 2 8 2 9" xfId="2929"/>
    <cellStyle name="Cálculo 2 8 2 9 2" xfId="2930"/>
    <cellStyle name="Cálculo 2 8 3" xfId="2931"/>
    <cellStyle name="Cálculo 2 8 3 10" xfId="2932"/>
    <cellStyle name="Cálculo 2 8 3 10 2" xfId="2933"/>
    <cellStyle name="Cálculo 2 8 3 11" xfId="2934"/>
    <cellStyle name="Cálculo 2 8 3 2" xfId="2935"/>
    <cellStyle name="Cálculo 2 8 3 2 2" xfId="2936"/>
    <cellStyle name="Cálculo 2 8 3 3" xfId="2937"/>
    <cellStyle name="Cálculo 2 8 3 3 2" xfId="2938"/>
    <cellStyle name="Cálculo 2 8 3 4" xfId="2939"/>
    <cellStyle name="Cálculo 2 8 3 4 2" xfId="2940"/>
    <cellStyle name="Cálculo 2 8 3 5" xfId="2941"/>
    <cellStyle name="Cálculo 2 8 3 5 2" xfId="2942"/>
    <cellStyle name="Cálculo 2 8 3 6" xfId="2943"/>
    <cellStyle name="Cálculo 2 8 3 6 2" xfId="2944"/>
    <cellStyle name="Cálculo 2 8 3 7" xfId="2945"/>
    <cellStyle name="Cálculo 2 8 3 7 2" xfId="2946"/>
    <cellStyle name="Cálculo 2 8 3 8" xfId="2947"/>
    <cellStyle name="Cálculo 2 8 3 8 2" xfId="2948"/>
    <cellStyle name="Cálculo 2 8 3 9" xfId="2949"/>
    <cellStyle name="Cálculo 2 8 3 9 2" xfId="2950"/>
    <cellStyle name="Cálculo 2 8 4" xfId="2951"/>
    <cellStyle name="Cálculo 2 8 4 2" xfId="2952"/>
    <cellStyle name="Cálculo 2 8 5" xfId="2953"/>
    <cellStyle name="Cálculo 2 8 5 2" xfId="2954"/>
    <cellStyle name="Cálculo 2 8 6" xfId="2955"/>
    <cellStyle name="Cálculo 2 8 6 2" xfId="2956"/>
    <cellStyle name="Cálculo 2 8 7" xfId="2957"/>
    <cellStyle name="Cálculo 2 8 7 2" xfId="2958"/>
    <cellStyle name="Cálculo 2 8 8" xfId="2959"/>
    <cellStyle name="Cálculo 2 8 8 2" xfId="2960"/>
    <cellStyle name="Cálculo 2 8 9" xfId="2961"/>
    <cellStyle name="Cálculo 2 8 9 2" xfId="2962"/>
    <cellStyle name="Cálculo 2 9" xfId="2963"/>
    <cellStyle name="Cálculo 2 9 2" xfId="2964"/>
    <cellStyle name="Cálculo 3" xfId="1044"/>
    <cellStyle name="Cálculo 3 10" xfId="2965"/>
    <cellStyle name="Cálculo 3 10 2" xfId="2966"/>
    <cellStyle name="Cálculo 3 11" xfId="2967"/>
    <cellStyle name="Cálculo 3 11 2" xfId="2968"/>
    <cellStyle name="Cálculo 3 12" xfId="2969"/>
    <cellStyle name="Cálculo 3 12 2" xfId="2970"/>
    <cellStyle name="Cálculo 3 13" xfId="2971"/>
    <cellStyle name="Cálculo 3 13 2" xfId="2972"/>
    <cellStyle name="Cálculo 3 14" xfId="2973"/>
    <cellStyle name="Cálculo 3 14 2" xfId="2974"/>
    <cellStyle name="Cálculo 3 15" xfId="2975"/>
    <cellStyle name="Cálculo 3 16" xfId="2976"/>
    <cellStyle name="Cálculo 3 17" xfId="2977"/>
    <cellStyle name="Cálculo 3 2" xfId="2978"/>
    <cellStyle name="Cálculo 3 2 10" xfId="2979"/>
    <cellStyle name="Cálculo 3 2 10 2" xfId="2980"/>
    <cellStyle name="Cálculo 3 2 11" xfId="2981"/>
    <cellStyle name="Cálculo 3 2 11 2" xfId="2982"/>
    <cellStyle name="Cálculo 3 2 12" xfId="2983"/>
    <cellStyle name="Cálculo 3 2 12 2" xfId="2984"/>
    <cellStyle name="Cálculo 3 2 13" xfId="2985"/>
    <cellStyle name="Cálculo 3 2 13 2" xfId="2986"/>
    <cellStyle name="Cálculo 3 2 14" xfId="2987"/>
    <cellStyle name="Cálculo 3 2 14 2" xfId="2988"/>
    <cellStyle name="Cálculo 3 2 15" xfId="2989"/>
    <cellStyle name="Cálculo 3 2 2" xfId="2990"/>
    <cellStyle name="Cálculo 3 2 2 10" xfId="2991"/>
    <cellStyle name="Cálculo 3 2 2 10 2" xfId="2992"/>
    <cellStyle name="Cálculo 3 2 2 11" xfId="2993"/>
    <cellStyle name="Cálculo 3 2 2 11 2" xfId="2994"/>
    <cellStyle name="Cálculo 3 2 2 12" xfId="2995"/>
    <cellStyle name="Cálculo 3 2 2 12 2" xfId="2996"/>
    <cellStyle name="Cálculo 3 2 2 13" xfId="2997"/>
    <cellStyle name="Cálculo 3 2 2 2" xfId="2998"/>
    <cellStyle name="Cálculo 3 2 2 2 10" xfId="2999"/>
    <cellStyle name="Cálculo 3 2 2 2 10 2" xfId="3000"/>
    <cellStyle name="Cálculo 3 2 2 2 11" xfId="3001"/>
    <cellStyle name="Cálculo 3 2 2 2 2" xfId="3002"/>
    <cellStyle name="Cálculo 3 2 2 2 2 2" xfId="3003"/>
    <cellStyle name="Cálculo 3 2 2 2 3" xfId="3004"/>
    <cellStyle name="Cálculo 3 2 2 2 3 2" xfId="3005"/>
    <cellStyle name="Cálculo 3 2 2 2 4" xfId="3006"/>
    <cellStyle name="Cálculo 3 2 2 2 4 2" xfId="3007"/>
    <cellStyle name="Cálculo 3 2 2 2 5" xfId="3008"/>
    <cellStyle name="Cálculo 3 2 2 2 5 2" xfId="3009"/>
    <cellStyle name="Cálculo 3 2 2 2 6" xfId="3010"/>
    <cellStyle name="Cálculo 3 2 2 2 6 2" xfId="3011"/>
    <cellStyle name="Cálculo 3 2 2 2 7" xfId="3012"/>
    <cellStyle name="Cálculo 3 2 2 2 7 2" xfId="3013"/>
    <cellStyle name="Cálculo 3 2 2 2 8" xfId="3014"/>
    <cellStyle name="Cálculo 3 2 2 2 8 2" xfId="3015"/>
    <cellStyle name="Cálculo 3 2 2 2 9" xfId="3016"/>
    <cellStyle name="Cálculo 3 2 2 2 9 2" xfId="3017"/>
    <cellStyle name="Cálculo 3 2 2 3" xfId="3018"/>
    <cellStyle name="Cálculo 3 2 2 3 10" xfId="3019"/>
    <cellStyle name="Cálculo 3 2 2 3 10 2" xfId="3020"/>
    <cellStyle name="Cálculo 3 2 2 3 11" xfId="3021"/>
    <cellStyle name="Cálculo 3 2 2 3 2" xfId="3022"/>
    <cellStyle name="Cálculo 3 2 2 3 2 2" xfId="3023"/>
    <cellStyle name="Cálculo 3 2 2 3 3" xfId="3024"/>
    <cellStyle name="Cálculo 3 2 2 3 3 2" xfId="3025"/>
    <cellStyle name="Cálculo 3 2 2 3 4" xfId="3026"/>
    <cellStyle name="Cálculo 3 2 2 3 4 2" xfId="3027"/>
    <cellStyle name="Cálculo 3 2 2 3 5" xfId="3028"/>
    <cellStyle name="Cálculo 3 2 2 3 5 2" xfId="3029"/>
    <cellStyle name="Cálculo 3 2 2 3 6" xfId="3030"/>
    <cellStyle name="Cálculo 3 2 2 3 6 2" xfId="3031"/>
    <cellStyle name="Cálculo 3 2 2 3 7" xfId="3032"/>
    <cellStyle name="Cálculo 3 2 2 3 7 2" xfId="3033"/>
    <cellStyle name="Cálculo 3 2 2 3 8" xfId="3034"/>
    <cellStyle name="Cálculo 3 2 2 3 8 2" xfId="3035"/>
    <cellStyle name="Cálculo 3 2 2 3 9" xfId="3036"/>
    <cellStyle name="Cálculo 3 2 2 3 9 2" xfId="3037"/>
    <cellStyle name="Cálculo 3 2 2 4" xfId="3038"/>
    <cellStyle name="Cálculo 3 2 2 4 2" xfId="3039"/>
    <cellStyle name="Cálculo 3 2 2 5" xfId="3040"/>
    <cellStyle name="Cálculo 3 2 2 5 2" xfId="3041"/>
    <cellStyle name="Cálculo 3 2 2 6" xfId="3042"/>
    <cellStyle name="Cálculo 3 2 2 6 2" xfId="3043"/>
    <cellStyle name="Cálculo 3 2 2 7" xfId="3044"/>
    <cellStyle name="Cálculo 3 2 2 7 2" xfId="3045"/>
    <cellStyle name="Cálculo 3 2 2 8" xfId="3046"/>
    <cellStyle name="Cálculo 3 2 2 8 2" xfId="3047"/>
    <cellStyle name="Cálculo 3 2 2 9" xfId="3048"/>
    <cellStyle name="Cálculo 3 2 2 9 2" xfId="3049"/>
    <cellStyle name="Cálculo 3 2 3" xfId="3050"/>
    <cellStyle name="Cálculo 3 2 3 10" xfId="3051"/>
    <cellStyle name="Cálculo 3 2 3 10 2" xfId="3052"/>
    <cellStyle name="Cálculo 3 2 3 11" xfId="3053"/>
    <cellStyle name="Cálculo 3 2 3 11 2" xfId="3054"/>
    <cellStyle name="Cálculo 3 2 3 12" xfId="3055"/>
    <cellStyle name="Cálculo 3 2 3 12 2" xfId="3056"/>
    <cellStyle name="Cálculo 3 2 3 13" xfId="3057"/>
    <cellStyle name="Cálculo 3 2 3 2" xfId="3058"/>
    <cellStyle name="Cálculo 3 2 3 2 10" xfId="3059"/>
    <cellStyle name="Cálculo 3 2 3 2 10 2" xfId="3060"/>
    <cellStyle name="Cálculo 3 2 3 2 11" xfId="3061"/>
    <cellStyle name="Cálculo 3 2 3 2 2" xfId="3062"/>
    <cellStyle name="Cálculo 3 2 3 2 2 2" xfId="3063"/>
    <cellStyle name="Cálculo 3 2 3 2 3" xfId="3064"/>
    <cellStyle name="Cálculo 3 2 3 2 3 2" xfId="3065"/>
    <cellStyle name="Cálculo 3 2 3 2 4" xfId="3066"/>
    <cellStyle name="Cálculo 3 2 3 2 4 2" xfId="3067"/>
    <cellStyle name="Cálculo 3 2 3 2 5" xfId="3068"/>
    <cellStyle name="Cálculo 3 2 3 2 5 2" xfId="3069"/>
    <cellStyle name="Cálculo 3 2 3 2 6" xfId="3070"/>
    <cellStyle name="Cálculo 3 2 3 2 6 2" xfId="3071"/>
    <cellStyle name="Cálculo 3 2 3 2 7" xfId="3072"/>
    <cellStyle name="Cálculo 3 2 3 2 7 2" xfId="3073"/>
    <cellStyle name="Cálculo 3 2 3 2 8" xfId="3074"/>
    <cellStyle name="Cálculo 3 2 3 2 8 2" xfId="3075"/>
    <cellStyle name="Cálculo 3 2 3 2 9" xfId="3076"/>
    <cellStyle name="Cálculo 3 2 3 2 9 2" xfId="3077"/>
    <cellStyle name="Cálculo 3 2 3 3" xfId="3078"/>
    <cellStyle name="Cálculo 3 2 3 3 10" xfId="3079"/>
    <cellStyle name="Cálculo 3 2 3 3 10 2" xfId="3080"/>
    <cellStyle name="Cálculo 3 2 3 3 11" xfId="3081"/>
    <cellStyle name="Cálculo 3 2 3 3 2" xfId="3082"/>
    <cellStyle name="Cálculo 3 2 3 3 2 2" xfId="3083"/>
    <cellStyle name="Cálculo 3 2 3 3 3" xfId="3084"/>
    <cellStyle name="Cálculo 3 2 3 3 3 2" xfId="3085"/>
    <cellStyle name="Cálculo 3 2 3 3 4" xfId="3086"/>
    <cellStyle name="Cálculo 3 2 3 3 4 2" xfId="3087"/>
    <cellStyle name="Cálculo 3 2 3 3 5" xfId="3088"/>
    <cellStyle name="Cálculo 3 2 3 3 5 2" xfId="3089"/>
    <cellStyle name="Cálculo 3 2 3 3 6" xfId="3090"/>
    <cellStyle name="Cálculo 3 2 3 3 6 2" xfId="3091"/>
    <cellStyle name="Cálculo 3 2 3 3 7" xfId="3092"/>
    <cellStyle name="Cálculo 3 2 3 3 7 2" xfId="3093"/>
    <cellStyle name="Cálculo 3 2 3 3 8" xfId="3094"/>
    <cellStyle name="Cálculo 3 2 3 3 8 2" xfId="3095"/>
    <cellStyle name="Cálculo 3 2 3 3 9" xfId="3096"/>
    <cellStyle name="Cálculo 3 2 3 3 9 2" xfId="3097"/>
    <cellStyle name="Cálculo 3 2 3 4" xfId="3098"/>
    <cellStyle name="Cálculo 3 2 3 4 2" xfId="3099"/>
    <cellStyle name="Cálculo 3 2 3 5" xfId="3100"/>
    <cellStyle name="Cálculo 3 2 3 5 2" xfId="3101"/>
    <cellStyle name="Cálculo 3 2 3 6" xfId="3102"/>
    <cellStyle name="Cálculo 3 2 3 6 2" xfId="3103"/>
    <cellStyle name="Cálculo 3 2 3 7" xfId="3104"/>
    <cellStyle name="Cálculo 3 2 3 7 2" xfId="3105"/>
    <cellStyle name="Cálculo 3 2 3 8" xfId="3106"/>
    <cellStyle name="Cálculo 3 2 3 8 2" xfId="3107"/>
    <cellStyle name="Cálculo 3 2 3 9" xfId="3108"/>
    <cellStyle name="Cálculo 3 2 3 9 2" xfId="3109"/>
    <cellStyle name="Cálculo 3 2 4" xfId="3110"/>
    <cellStyle name="Cálculo 3 2 4 10" xfId="3111"/>
    <cellStyle name="Cálculo 3 2 4 10 2" xfId="3112"/>
    <cellStyle name="Cálculo 3 2 4 11" xfId="3113"/>
    <cellStyle name="Cálculo 3 2 4 2" xfId="3114"/>
    <cellStyle name="Cálculo 3 2 4 2 2" xfId="3115"/>
    <cellStyle name="Cálculo 3 2 4 3" xfId="3116"/>
    <cellStyle name="Cálculo 3 2 4 3 2" xfId="3117"/>
    <cellStyle name="Cálculo 3 2 4 4" xfId="3118"/>
    <cellStyle name="Cálculo 3 2 4 4 2" xfId="3119"/>
    <cellStyle name="Cálculo 3 2 4 5" xfId="3120"/>
    <cellStyle name="Cálculo 3 2 4 5 2" xfId="3121"/>
    <cellStyle name="Cálculo 3 2 4 6" xfId="3122"/>
    <cellStyle name="Cálculo 3 2 4 6 2" xfId="3123"/>
    <cellStyle name="Cálculo 3 2 4 7" xfId="3124"/>
    <cellStyle name="Cálculo 3 2 4 7 2" xfId="3125"/>
    <cellStyle name="Cálculo 3 2 4 8" xfId="3126"/>
    <cellStyle name="Cálculo 3 2 4 8 2" xfId="3127"/>
    <cellStyle name="Cálculo 3 2 4 9" xfId="3128"/>
    <cellStyle name="Cálculo 3 2 4 9 2" xfId="3129"/>
    <cellStyle name="Cálculo 3 2 5" xfId="3130"/>
    <cellStyle name="Cálculo 3 2 5 10" xfId="3131"/>
    <cellStyle name="Cálculo 3 2 5 10 2" xfId="3132"/>
    <cellStyle name="Cálculo 3 2 5 11" xfId="3133"/>
    <cellStyle name="Cálculo 3 2 5 2" xfId="3134"/>
    <cellStyle name="Cálculo 3 2 5 2 2" xfId="3135"/>
    <cellStyle name="Cálculo 3 2 5 3" xfId="3136"/>
    <cellStyle name="Cálculo 3 2 5 3 2" xfId="3137"/>
    <cellStyle name="Cálculo 3 2 5 4" xfId="3138"/>
    <cellStyle name="Cálculo 3 2 5 4 2" xfId="3139"/>
    <cellStyle name="Cálculo 3 2 5 5" xfId="3140"/>
    <cellStyle name="Cálculo 3 2 5 5 2" xfId="3141"/>
    <cellStyle name="Cálculo 3 2 5 6" xfId="3142"/>
    <cellStyle name="Cálculo 3 2 5 6 2" xfId="3143"/>
    <cellStyle name="Cálculo 3 2 5 7" xfId="3144"/>
    <cellStyle name="Cálculo 3 2 5 7 2" xfId="3145"/>
    <cellStyle name="Cálculo 3 2 5 8" xfId="3146"/>
    <cellStyle name="Cálculo 3 2 5 8 2" xfId="3147"/>
    <cellStyle name="Cálculo 3 2 5 9" xfId="3148"/>
    <cellStyle name="Cálculo 3 2 5 9 2" xfId="3149"/>
    <cellStyle name="Cálculo 3 2 6" xfId="3150"/>
    <cellStyle name="Cálculo 3 2 6 2" xfId="3151"/>
    <cellStyle name="Cálculo 3 2 7" xfId="3152"/>
    <cellStyle name="Cálculo 3 2 7 2" xfId="3153"/>
    <cellStyle name="Cálculo 3 2 8" xfId="3154"/>
    <cellStyle name="Cálculo 3 2 8 2" xfId="3155"/>
    <cellStyle name="Cálculo 3 2 9" xfId="3156"/>
    <cellStyle name="Cálculo 3 2 9 2" xfId="3157"/>
    <cellStyle name="Cálculo 3 3" xfId="3158"/>
    <cellStyle name="Cálculo 3 3 10" xfId="3159"/>
    <cellStyle name="Cálculo 3 3 10 2" xfId="3160"/>
    <cellStyle name="Cálculo 3 3 11" xfId="3161"/>
    <cellStyle name="Cálculo 3 3 11 2" xfId="3162"/>
    <cellStyle name="Cálculo 3 3 12" xfId="3163"/>
    <cellStyle name="Cálculo 3 3 12 2" xfId="3164"/>
    <cellStyle name="Cálculo 3 3 13" xfId="3165"/>
    <cellStyle name="Cálculo 3 3 13 2" xfId="3166"/>
    <cellStyle name="Cálculo 3 3 14" xfId="3167"/>
    <cellStyle name="Cálculo 3 3 14 2" xfId="3168"/>
    <cellStyle name="Cálculo 3 3 15" xfId="3169"/>
    <cellStyle name="Cálculo 3 3 2" xfId="3170"/>
    <cellStyle name="Cálculo 3 3 2 10" xfId="3171"/>
    <cellStyle name="Cálculo 3 3 2 10 2" xfId="3172"/>
    <cellStyle name="Cálculo 3 3 2 11" xfId="3173"/>
    <cellStyle name="Cálculo 3 3 2 11 2" xfId="3174"/>
    <cellStyle name="Cálculo 3 3 2 12" xfId="3175"/>
    <cellStyle name="Cálculo 3 3 2 12 2" xfId="3176"/>
    <cellStyle name="Cálculo 3 3 2 13" xfId="3177"/>
    <cellStyle name="Cálculo 3 3 2 2" xfId="3178"/>
    <cellStyle name="Cálculo 3 3 2 2 10" xfId="3179"/>
    <cellStyle name="Cálculo 3 3 2 2 10 2" xfId="3180"/>
    <cellStyle name="Cálculo 3 3 2 2 11" xfId="3181"/>
    <cellStyle name="Cálculo 3 3 2 2 2" xfId="3182"/>
    <cellStyle name="Cálculo 3 3 2 2 2 2" xfId="3183"/>
    <cellStyle name="Cálculo 3 3 2 2 3" xfId="3184"/>
    <cellStyle name="Cálculo 3 3 2 2 3 2" xfId="3185"/>
    <cellStyle name="Cálculo 3 3 2 2 4" xfId="3186"/>
    <cellStyle name="Cálculo 3 3 2 2 4 2" xfId="3187"/>
    <cellStyle name="Cálculo 3 3 2 2 5" xfId="3188"/>
    <cellStyle name="Cálculo 3 3 2 2 5 2" xfId="3189"/>
    <cellStyle name="Cálculo 3 3 2 2 6" xfId="3190"/>
    <cellStyle name="Cálculo 3 3 2 2 6 2" xfId="3191"/>
    <cellStyle name="Cálculo 3 3 2 2 7" xfId="3192"/>
    <cellStyle name="Cálculo 3 3 2 2 7 2" xfId="3193"/>
    <cellStyle name="Cálculo 3 3 2 2 8" xfId="3194"/>
    <cellStyle name="Cálculo 3 3 2 2 8 2" xfId="3195"/>
    <cellStyle name="Cálculo 3 3 2 2 9" xfId="3196"/>
    <cellStyle name="Cálculo 3 3 2 2 9 2" xfId="3197"/>
    <cellStyle name="Cálculo 3 3 2 3" xfId="3198"/>
    <cellStyle name="Cálculo 3 3 2 3 10" xfId="3199"/>
    <cellStyle name="Cálculo 3 3 2 3 10 2" xfId="3200"/>
    <cellStyle name="Cálculo 3 3 2 3 11" xfId="3201"/>
    <cellStyle name="Cálculo 3 3 2 3 2" xfId="3202"/>
    <cellStyle name="Cálculo 3 3 2 3 2 2" xfId="3203"/>
    <cellStyle name="Cálculo 3 3 2 3 3" xfId="3204"/>
    <cellStyle name="Cálculo 3 3 2 3 3 2" xfId="3205"/>
    <cellStyle name="Cálculo 3 3 2 3 4" xfId="3206"/>
    <cellStyle name="Cálculo 3 3 2 3 4 2" xfId="3207"/>
    <cellStyle name="Cálculo 3 3 2 3 5" xfId="3208"/>
    <cellStyle name="Cálculo 3 3 2 3 5 2" xfId="3209"/>
    <cellStyle name="Cálculo 3 3 2 3 6" xfId="3210"/>
    <cellStyle name="Cálculo 3 3 2 3 6 2" xfId="3211"/>
    <cellStyle name="Cálculo 3 3 2 3 7" xfId="3212"/>
    <cellStyle name="Cálculo 3 3 2 3 7 2" xfId="3213"/>
    <cellStyle name="Cálculo 3 3 2 3 8" xfId="3214"/>
    <cellStyle name="Cálculo 3 3 2 3 8 2" xfId="3215"/>
    <cellStyle name="Cálculo 3 3 2 3 9" xfId="3216"/>
    <cellStyle name="Cálculo 3 3 2 3 9 2" xfId="3217"/>
    <cellStyle name="Cálculo 3 3 2 4" xfId="3218"/>
    <cellStyle name="Cálculo 3 3 2 4 2" xfId="3219"/>
    <cellStyle name="Cálculo 3 3 2 5" xfId="3220"/>
    <cellStyle name="Cálculo 3 3 2 5 2" xfId="3221"/>
    <cellStyle name="Cálculo 3 3 2 6" xfId="3222"/>
    <cellStyle name="Cálculo 3 3 2 6 2" xfId="3223"/>
    <cellStyle name="Cálculo 3 3 2 7" xfId="3224"/>
    <cellStyle name="Cálculo 3 3 2 7 2" xfId="3225"/>
    <cellStyle name="Cálculo 3 3 2 8" xfId="3226"/>
    <cellStyle name="Cálculo 3 3 2 8 2" xfId="3227"/>
    <cellStyle name="Cálculo 3 3 2 9" xfId="3228"/>
    <cellStyle name="Cálculo 3 3 2 9 2" xfId="3229"/>
    <cellStyle name="Cálculo 3 3 3" xfId="3230"/>
    <cellStyle name="Cálculo 3 3 3 10" xfId="3231"/>
    <cellStyle name="Cálculo 3 3 3 10 2" xfId="3232"/>
    <cellStyle name="Cálculo 3 3 3 11" xfId="3233"/>
    <cellStyle name="Cálculo 3 3 3 11 2" xfId="3234"/>
    <cellStyle name="Cálculo 3 3 3 12" xfId="3235"/>
    <cellStyle name="Cálculo 3 3 3 12 2" xfId="3236"/>
    <cellStyle name="Cálculo 3 3 3 13" xfId="3237"/>
    <cellStyle name="Cálculo 3 3 3 2" xfId="3238"/>
    <cellStyle name="Cálculo 3 3 3 2 10" xfId="3239"/>
    <cellStyle name="Cálculo 3 3 3 2 10 2" xfId="3240"/>
    <cellStyle name="Cálculo 3 3 3 2 11" xfId="3241"/>
    <cellStyle name="Cálculo 3 3 3 2 2" xfId="3242"/>
    <cellStyle name="Cálculo 3 3 3 2 2 2" xfId="3243"/>
    <cellStyle name="Cálculo 3 3 3 2 3" xfId="3244"/>
    <cellStyle name="Cálculo 3 3 3 2 3 2" xfId="3245"/>
    <cellStyle name="Cálculo 3 3 3 2 4" xfId="3246"/>
    <cellStyle name="Cálculo 3 3 3 2 4 2" xfId="3247"/>
    <cellStyle name="Cálculo 3 3 3 2 5" xfId="3248"/>
    <cellStyle name="Cálculo 3 3 3 2 5 2" xfId="3249"/>
    <cellStyle name="Cálculo 3 3 3 2 6" xfId="3250"/>
    <cellStyle name="Cálculo 3 3 3 2 6 2" xfId="3251"/>
    <cellStyle name="Cálculo 3 3 3 2 7" xfId="3252"/>
    <cellStyle name="Cálculo 3 3 3 2 7 2" xfId="3253"/>
    <cellStyle name="Cálculo 3 3 3 2 8" xfId="3254"/>
    <cellStyle name="Cálculo 3 3 3 2 8 2" xfId="3255"/>
    <cellStyle name="Cálculo 3 3 3 2 9" xfId="3256"/>
    <cellStyle name="Cálculo 3 3 3 2 9 2" xfId="3257"/>
    <cellStyle name="Cálculo 3 3 3 3" xfId="3258"/>
    <cellStyle name="Cálculo 3 3 3 3 10" xfId="3259"/>
    <cellStyle name="Cálculo 3 3 3 3 10 2" xfId="3260"/>
    <cellStyle name="Cálculo 3 3 3 3 11" xfId="3261"/>
    <cellStyle name="Cálculo 3 3 3 3 2" xfId="3262"/>
    <cellStyle name="Cálculo 3 3 3 3 2 2" xfId="3263"/>
    <cellStyle name="Cálculo 3 3 3 3 3" xfId="3264"/>
    <cellStyle name="Cálculo 3 3 3 3 3 2" xfId="3265"/>
    <cellStyle name="Cálculo 3 3 3 3 4" xfId="3266"/>
    <cellStyle name="Cálculo 3 3 3 3 4 2" xfId="3267"/>
    <cellStyle name="Cálculo 3 3 3 3 5" xfId="3268"/>
    <cellStyle name="Cálculo 3 3 3 3 5 2" xfId="3269"/>
    <cellStyle name="Cálculo 3 3 3 3 6" xfId="3270"/>
    <cellStyle name="Cálculo 3 3 3 3 6 2" xfId="3271"/>
    <cellStyle name="Cálculo 3 3 3 3 7" xfId="3272"/>
    <cellStyle name="Cálculo 3 3 3 3 7 2" xfId="3273"/>
    <cellStyle name="Cálculo 3 3 3 3 8" xfId="3274"/>
    <cellStyle name="Cálculo 3 3 3 3 8 2" xfId="3275"/>
    <cellStyle name="Cálculo 3 3 3 3 9" xfId="3276"/>
    <cellStyle name="Cálculo 3 3 3 3 9 2" xfId="3277"/>
    <cellStyle name="Cálculo 3 3 3 4" xfId="3278"/>
    <cellStyle name="Cálculo 3 3 3 4 2" xfId="3279"/>
    <cellStyle name="Cálculo 3 3 3 5" xfId="3280"/>
    <cellStyle name="Cálculo 3 3 3 5 2" xfId="3281"/>
    <cellStyle name="Cálculo 3 3 3 6" xfId="3282"/>
    <cellStyle name="Cálculo 3 3 3 6 2" xfId="3283"/>
    <cellStyle name="Cálculo 3 3 3 7" xfId="3284"/>
    <cellStyle name="Cálculo 3 3 3 7 2" xfId="3285"/>
    <cellStyle name="Cálculo 3 3 3 8" xfId="3286"/>
    <cellStyle name="Cálculo 3 3 3 8 2" xfId="3287"/>
    <cellStyle name="Cálculo 3 3 3 9" xfId="3288"/>
    <cellStyle name="Cálculo 3 3 3 9 2" xfId="3289"/>
    <cellStyle name="Cálculo 3 3 4" xfId="3290"/>
    <cellStyle name="Cálculo 3 3 4 10" xfId="3291"/>
    <cellStyle name="Cálculo 3 3 4 10 2" xfId="3292"/>
    <cellStyle name="Cálculo 3 3 4 11" xfId="3293"/>
    <cellStyle name="Cálculo 3 3 4 2" xfId="3294"/>
    <cellStyle name="Cálculo 3 3 4 2 2" xfId="3295"/>
    <cellStyle name="Cálculo 3 3 4 3" xfId="3296"/>
    <cellStyle name="Cálculo 3 3 4 3 2" xfId="3297"/>
    <cellStyle name="Cálculo 3 3 4 4" xfId="3298"/>
    <cellStyle name="Cálculo 3 3 4 4 2" xfId="3299"/>
    <cellStyle name="Cálculo 3 3 4 5" xfId="3300"/>
    <cellStyle name="Cálculo 3 3 4 5 2" xfId="3301"/>
    <cellStyle name="Cálculo 3 3 4 6" xfId="3302"/>
    <cellStyle name="Cálculo 3 3 4 6 2" xfId="3303"/>
    <cellStyle name="Cálculo 3 3 4 7" xfId="3304"/>
    <cellStyle name="Cálculo 3 3 4 7 2" xfId="3305"/>
    <cellStyle name="Cálculo 3 3 4 8" xfId="3306"/>
    <cellStyle name="Cálculo 3 3 4 8 2" xfId="3307"/>
    <cellStyle name="Cálculo 3 3 4 9" xfId="3308"/>
    <cellStyle name="Cálculo 3 3 4 9 2" xfId="3309"/>
    <cellStyle name="Cálculo 3 3 5" xfId="3310"/>
    <cellStyle name="Cálculo 3 3 5 10" xfId="3311"/>
    <cellStyle name="Cálculo 3 3 5 10 2" xfId="3312"/>
    <cellStyle name="Cálculo 3 3 5 11" xfId="3313"/>
    <cellStyle name="Cálculo 3 3 5 2" xfId="3314"/>
    <cellStyle name="Cálculo 3 3 5 2 2" xfId="3315"/>
    <cellStyle name="Cálculo 3 3 5 3" xfId="3316"/>
    <cellStyle name="Cálculo 3 3 5 3 2" xfId="3317"/>
    <cellStyle name="Cálculo 3 3 5 4" xfId="3318"/>
    <cellStyle name="Cálculo 3 3 5 4 2" xfId="3319"/>
    <cellStyle name="Cálculo 3 3 5 5" xfId="3320"/>
    <cellStyle name="Cálculo 3 3 5 5 2" xfId="3321"/>
    <cellStyle name="Cálculo 3 3 5 6" xfId="3322"/>
    <cellStyle name="Cálculo 3 3 5 6 2" xfId="3323"/>
    <cellStyle name="Cálculo 3 3 5 7" xfId="3324"/>
    <cellStyle name="Cálculo 3 3 5 7 2" xfId="3325"/>
    <cellStyle name="Cálculo 3 3 5 8" xfId="3326"/>
    <cellStyle name="Cálculo 3 3 5 8 2" xfId="3327"/>
    <cellStyle name="Cálculo 3 3 5 9" xfId="3328"/>
    <cellStyle name="Cálculo 3 3 5 9 2" xfId="3329"/>
    <cellStyle name="Cálculo 3 3 6" xfId="3330"/>
    <cellStyle name="Cálculo 3 3 6 2" xfId="3331"/>
    <cellStyle name="Cálculo 3 3 7" xfId="3332"/>
    <cellStyle name="Cálculo 3 3 7 2" xfId="3333"/>
    <cellStyle name="Cálculo 3 3 8" xfId="3334"/>
    <cellStyle name="Cálculo 3 3 8 2" xfId="3335"/>
    <cellStyle name="Cálculo 3 3 9" xfId="3336"/>
    <cellStyle name="Cálculo 3 3 9 2" xfId="3337"/>
    <cellStyle name="Cálculo 3 4" xfId="3338"/>
    <cellStyle name="Cálculo 3 4 10" xfId="3339"/>
    <cellStyle name="Cálculo 3 4 10 2" xfId="3340"/>
    <cellStyle name="Cálculo 3 4 11" xfId="3341"/>
    <cellStyle name="Cálculo 3 4 11 2" xfId="3342"/>
    <cellStyle name="Cálculo 3 4 12" xfId="3343"/>
    <cellStyle name="Cálculo 3 4 12 2" xfId="3344"/>
    <cellStyle name="Cálculo 3 4 13" xfId="3345"/>
    <cellStyle name="Cálculo 3 4 2" xfId="3346"/>
    <cellStyle name="Cálculo 3 4 2 10" xfId="3347"/>
    <cellStyle name="Cálculo 3 4 2 10 2" xfId="3348"/>
    <cellStyle name="Cálculo 3 4 2 11" xfId="3349"/>
    <cellStyle name="Cálculo 3 4 2 2" xfId="3350"/>
    <cellStyle name="Cálculo 3 4 2 2 2" xfId="3351"/>
    <cellStyle name="Cálculo 3 4 2 3" xfId="3352"/>
    <cellStyle name="Cálculo 3 4 2 3 2" xfId="3353"/>
    <cellStyle name="Cálculo 3 4 2 4" xfId="3354"/>
    <cellStyle name="Cálculo 3 4 2 4 2" xfId="3355"/>
    <cellStyle name="Cálculo 3 4 2 5" xfId="3356"/>
    <cellStyle name="Cálculo 3 4 2 5 2" xfId="3357"/>
    <cellStyle name="Cálculo 3 4 2 6" xfId="3358"/>
    <cellStyle name="Cálculo 3 4 2 6 2" xfId="3359"/>
    <cellStyle name="Cálculo 3 4 2 7" xfId="3360"/>
    <cellStyle name="Cálculo 3 4 2 7 2" xfId="3361"/>
    <cellStyle name="Cálculo 3 4 2 8" xfId="3362"/>
    <cellStyle name="Cálculo 3 4 2 8 2" xfId="3363"/>
    <cellStyle name="Cálculo 3 4 2 9" xfId="3364"/>
    <cellStyle name="Cálculo 3 4 2 9 2" xfId="3365"/>
    <cellStyle name="Cálculo 3 4 3" xfId="3366"/>
    <cellStyle name="Cálculo 3 4 3 10" xfId="3367"/>
    <cellStyle name="Cálculo 3 4 3 10 2" xfId="3368"/>
    <cellStyle name="Cálculo 3 4 3 11" xfId="3369"/>
    <cellStyle name="Cálculo 3 4 3 2" xfId="3370"/>
    <cellStyle name="Cálculo 3 4 3 2 2" xfId="3371"/>
    <cellStyle name="Cálculo 3 4 3 3" xfId="3372"/>
    <cellStyle name="Cálculo 3 4 3 3 2" xfId="3373"/>
    <cellStyle name="Cálculo 3 4 3 4" xfId="3374"/>
    <cellStyle name="Cálculo 3 4 3 4 2" xfId="3375"/>
    <cellStyle name="Cálculo 3 4 3 5" xfId="3376"/>
    <cellStyle name="Cálculo 3 4 3 5 2" xfId="3377"/>
    <cellStyle name="Cálculo 3 4 3 6" xfId="3378"/>
    <cellStyle name="Cálculo 3 4 3 6 2" xfId="3379"/>
    <cellStyle name="Cálculo 3 4 3 7" xfId="3380"/>
    <cellStyle name="Cálculo 3 4 3 7 2" xfId="3381"/>
    <cellStyle name="Cálculo 3 4 3 8" xfId="3382"/>
    <cellStyle name="Cálculo 3 4 3 8 2" xfId="3383"/>
    <cellStyle name="Cálculo 3 4 3 9" xfId="3384"/>
    <cellStyle name="Cálculo 3 4 3 9 2" xfId="3385"/>
    <cellStyle name="Cálculo 3 4 4" xfId="3386"/>
    <cellStyle name="Cálculo 3 4 4 2" xfId="3387"/>
    <cellStyle name="Cálculo 3 4 5" xfId="3388"/>
    <cellStyle name="Cálculo 3 4 5 2" xfId="3389"/>
    <cellStyle name="Cálculo 3 4 6" xfId="3390"/>
    <cellStyle name="Cálculo 3 4 6 2" xfId="3391"/>
    <cellStyle name="Cálculo 3 4 7" xfId="3392"/>
    <cellStyle name="Cálculo 3 4 7 2" xfId="3393"/>
    <cellStyle name="Cálculo 3 4 8" xfId="3394"/>
    <cellStyle name="Cálculo 3 4 8 2" xfId="3395"/>
    <cellStyle name="Cálculo 3 4 9" xfId="3396"/>
    <cellStyle name="Cálculo 3 4 9 2" xfId="3397"/>
    <cellStyle name="Cálculo 3 5" xfId="3398"/>
    <cellStyle name="Cálculo 3 5 10" xfId="3399"/>
    <cellStyle name="Cálculo 3 5 10 2" xfId="3400"/>
    <cellStyle name="Cálculo 3 5 11" xfId="3401"/>
    <cellStyle name="Cálculo 3 5 11 2" xfId="3402"/>
    <cellStyle name="Cálculo 3 5 12" xfId="3403"/>
    <cellStyle name="Cálculo 3 5 12 2" xfId="3404"/>
    <cellStyle name="Cálculo 3 5 13" xfId="3405"/>
    <cellStyle name="Cálculo 3 5 2" xfId="3406"/>
    <cellStyle name="Cálculo 3 5 2 10" xfId="3407"/>
    <cellStyle name="Cálculo 3 5 2 10 2" xfId="3408"/>
    <cellStyle name="Cálculo 3 5 2 11" xfId="3409"/>
    <cellStyle name="Cálculo 3 5 2 2" xfId="3410"/>
    <cellStyle name="Cálculo 3 5 2 2 2" xfId="3411"/>
    <cellStyle name="Cálculo 3 5 2 3" xfId="3412"/>
    <cellStyle name="Cálculo 3 5 2 3 2" xfId="3413"/>
    <cellStyle name="Cálculo 3 5 2 4" xfId="3414"/>
    <cellStyle name="Cálculo 3 5 2 4 2" xfId="3415"/>
    <cellStyle name="Cálculo 3 5 2 5" xfId="3416"/>
    <cellStyle name="Cálculo 3 5 2 5 2" xfId="3417"/>
    <cellStyle name="Cálculo 3 5 2 6" xfId="3418"/>
    <cellStyle name="Cálculo 3 5 2 6 2" xfId="3419"/>
    <cellStyle name="Cálculo 3 5 2 7" xfId="3420"/>
    <cellStyle name="Cálculo 3 5 2 7 2" xfId="3421"/>
    <cellStyle name="Cálculo 3 5 2 8" xfId="3422"/>
    <cellStyle name="Cálculo 3 5 2 8 2" xfId="3423"/>
    <cellStyle name="Cálculo 3 5 2 9" xfId="3424"/>
    <cellStyle name="Cálculo 3 5 2 9 2" xfId="3425"/>
    <cellStyle name="Cálculo 3 5 3" xfId="3426"/>
    <cellStyle name="Cálculo 3 5 3 10" xfId="3427"/>
    <cellStyle name="Cálculo 3 5 3 10 2" xfId="3428"/>
    <cellStyle name="Cálculo 3 5 3 11" xfId="3429"/>
    <cellStyle name="Cálculo 3 5 3 2" xfId="3430"/>
    <cellStyle name="Cálculo 3 5 3 2 2" xfId="3431"/>
    <cellStyle name="Cálculo 3 5 3 3" xfId="3432"/>
    <cellStyle name="Cálculo 3 5 3 3 2" xfId="3433"/>
    <cellStyle name="Cálculo 3 5 3 4" xfId="3434"/>
    <cellStyle name="Cálculo 3 5 3 4 2" xfId="3435"/>
    <cellStyle name="Cálculo 3 5 3 5" xfId="3436"/>
    <cellStyle name="Cálculo 3 5 3 5 2" xfId="3437"/>
    <cellStyle name="Cálculo 3 5 3 6" xfId="3438"/>
    <cellStyle name="Cálculo 3 5 3 6 2" xfId="3439"/>
    <cellStyle name="Cálculo 3 5 3 7" xfId="3440"/>
    <cellStyle name="Cálculo 3 5 3 7 2" xfId="3441"/>
    <cellStyle name="Cálculo 3 5 3 8" xfId="3442"/>
    <cellStyle name="Cálculo 3 5 3 8 2" xfId="3443"/>
    <cellStyle name="Cálculo 3 5 3 9" xfId="3444"/>
    <cellStyle name="Cálculo 3 5 3 9 2" xfId="3445"/>
    <cellStyle name="Cálculo 3 5 4" xfId="3446"/>
    <cellStyle name="Cálculo 3 5 4 2" xfId="3447"/>
    <cellStyle name="Cálculo 3 5 5" xfId="3448"/>
    <cellStyle name="Cálculo 3 5 5 2" xfId="3449"/>
    <cellStyle name="Cálculo 3 5 6" xfId="3450"/>
    <cellStyle name="Cálculo 3 5 6 2" xfId="3451"/>
    <cellStyle name="Cálculo 3 5 7" xfId="3452"/>
    <cellStyle name="Cálculo 3 5 7 2" xfId="3453"/>
    <cellStyle name="Cálculo 3 5 8" xfId="3454"/>
    <cellStyle name="Cálculo 3 5 8 2" xfId="3455"/>
    <cellStyle name="Cálculo 3 5 9" xfId="3456"/>
    <cellStyle name="Cálculo 3 5 9 2" xfId="3457"/>
    <cellStyle name="Cálculo 3 6" xfId="3458"/>
    <cellStyle name="Cálculo 3 6 2" xfId="3459"/>
    <cellStyle name="Cálculo 3 7" xfId="3460"/>
    <cellStyle name="Cálculo 3 7 2" xfId="3461"/>
    <cellStyle name="Cálculo 3 8" xfId="3462"/>
    <cellStyle name="Cálculo 3 8 2" xfId="3463"/>
    <cellStyle name="Cálculo 3 9" xfId="3464"/>
    <cellStyle name="Cálculo 3 9 2" xfId="3465"/>
    <cellStyle name="Cálculo 4" xfId="3466"/>
    <cellStyle name="Cálculo 4 10" xfId="3467"/>
    <cellStyle name="Cálculo 4 10 2" xfId="3468"/>
    <cellStyle name="Cálculo 4 11" xfId="3469"/>
    <cellStyle name="Cálculo 4 11 2" xfId="3470"/>
    <cellStyle name="Cálculo 4 12" xfId="3471"/>
    <cellStyle name="Cálculo 4 12 2" xfId="3472"/>
    <cellStyle name="Cálculo 4 13" xfId="3473"/>
    <cellStyle name="Cálculo 4 13 2" xfId="3474"/>
    <cellStyle name="Cálculo 4 14" xfId="3475"/>
    <cellStyle name="Cálculo 4 14 2" xfId="3476"/>
    <cellStyle name="Cálculo 4 15" xfId="3477"/>
    <cellStyle name="Cálculo 4 15 2" xfId="3478"/>
    <cellStyle name="Cálculo 4 16" xfId="3479"/>
    <cellStyle name="Cálculo 4 17" xfId="3480"/>
    <cellStyle name="Cálculo 4 18" xfId="3481"/>
    <cellStyle name="Cálculo 4 2" xfId="3482"/>
    <cellStyle name="Cálculo 4 2 10" xfId="3483"/>
    <cellStyle name="Cálculo 4 2 10 2" xfId="3484"/>
    <cellStyle name="Cálculo 4 2 11" xfId="3485"/>
    <cellStyle name="Cálculo 4 2 11 2" xfId="3486"/>
    <cellStyle name="Cálculo 4 2 12" xfId="3487"/>
    <cellStyle name="Cálculo 4 2 12 2" xfId="3488"/>
    <cellStyle name="Cálculo 4 2 13" xfId="3489"/>
    <cellStyle name="Cálculo 4 2 13 2" xfId="3490"/>
    <cellStyle name="Cálculo 4 2 14" xfId="3491"/>
    <cellStyle name="Cálculo 4 2 14 2" xfId="3492"/>
    <cellStyle name="Cálculo 4 2 15" xfId="3493"/>
    <cellStyle name="Cálculo 4 2 2" xfId="3494"/>
    <cellStyle name="Cálculo 4 2 2 10" xfId="3495"/>
    <cellStyle name="Cálculo 4 2 2 10 2" xfId="3496"/>
    <cellStyle name="Cálculo 4 2 2 11" xfId="3497"/>
    <cellStyle name="Cálculo 4 2 2 11 2" xfId="3498"/>
    <cellStyle name="Cálculo 4 2 2 12" xfId="3499"/>
    <cellStyle name="Cálculo 4 2 2 12 2" xfId="3500"/>
    <cellStyle name="Cálculo 4 2 2 13" xfId="3501"/>
    <cellStyle name="Cálculo 4 2 2 2" xfId="3502"/>
    <cellStyle name="Cálculo 4 2 2 2 10" xfId="3503"/>
    <cellStyle name="Cálculo 4 2 2 2 10 2" xfId="3504"/>
    <cellStyle name="Cálculo 4 2 2 2 11" xfId="3505"/>
    <cellStyle name="Cálculo 4 2 2 2 2" xfId="3506"/>
    <cellStyle name="Cálculo 4 2 2 2 2 2" xfId="3507"/>
    <cellStyle name="Cálculo 4 2 2 2 3" xfId="3508"/>
    <cellStyle name="Cálculo 4 2 2 2 3 2" xfId="3509"/>
    <cellStyle name="Cálculo 4 2 2 2 4" xfId="3510"/>
    <cellStyle name="Cálculo 4 2 2 2 4 2" xfId="3511"/>
    <cellStyle name="Cálculo 4 2 2 2 5" xfId="3512"/>
    <cellStyle name="Cálculo 4 2 2 2 5 2" xfId="3513"/>
    <cellStyle name="Cálculo 4 2 2 2 6" xfId="3514"/>
    <cellStyle name="Cálculo 4 2 2 2 6 2" xfId="3515"/>
    <cellStyle name="Cálculo 4 2 2 2 7" xfId="3516"/>
    <cellStyle name="Cálculo 4 2 2 2 7 2" xfId="3517"/>
    <cellStyle name="Cálculo 4 2 2 2 8" xfId="3518"/>
    <cellStyle name="Cálculo 4 2 2 2 8 2" xfId="3519"/>
    <cellStyle name="Cálculo 4 2 2 2 9" xfId="3520"/>
    <cellStyle name="Cálculo 4 2 2 2 9 2" xfId="3521"/>
    <cellStyle name="Cálculo 4 2 2 3" xfId="3522"/>
    <cellStyle name="Cálculo 4 2 2 3 10" xfId="3523"/>
    <cellStyle name="Cálculo 4 2 2 3 10 2" xfId="3524"/>
    <cellStyle name="Cálculo 4 2 2 3 11" xfId="3525"/>
    <cellStyle name="Cálculo 4 2 2 3 2" xfId="3526"/>
    <cellStyle name="Cálculo 4 2 2 3 2 2" xfId="3527"/>
    <cellStyle name="Cálculo 4 2 2 3 3" xfId="3528"/>
    <cellStyle name="Cálculo 4 2 2 3 3 2" xfId="3529"/>
    <cellStyle name="Cálculo 4 2 2 3 4" xfId="3530"/>
    <cellStyle name="Cálculo 4 2 2 3 4 2" xfId="3531"/>
    <cellStyle name="Cálculo 4 2 2 3 5" xfId="3532"/>
    <cellStyle name="Cálculo 4 2 2 3 5 2" xfId="3533"/>
    <cellStyle name="Cálculo 4 2 2 3 6" xfId="3534"/>
    <cellStyle name="Cálculo 4 2 2 3 6 2" xfId="3535"/>
    <cellStyle name="Cálculo 4 2 2 3 7" xfId="3536"/>
    <cellStyle name="Cálculo 4 2 2 3 7 2" xfId="3537"/>
    <cellStyle name="Cálculo 4 2 2 3 8" xfId="3538"/>
    <cellStyle name="Cálculo 4 2 2 3 8 2" xfId="3539"/>
    <cellStyle name="Cálculo 4 2 2 3 9" xfId="3540"/>
    <cellStyle name="Cálculo 4 2 2 3 9 2" xfId="3541"/>
    <cellStyle name="Cálculo 4 2 2 4" xfId="3542"/>
    <cellStyle name="Cálculo 4 2 2 4 2" xfId="3543"/>
    <cellStyle name="Cálculo 4 2 2 5" xfId="3544"/>
    <cellStyle name="Cálculo 4 2 2 5 2" xfId="3545"/>
    <cellStyle name="Cálculo 4 2 2 6" xfId="3546"/>
    <cellStyle name="Cálculo 4 2 2 6 2" xfId="3547"/>
    <cellStyle name="Cálculo 4 2 2 7" xfId="3548"/>
    <cellStyle name="Cálculo 4 2 2 7 2" xfId="3549"/>
    <cellStyle name="Cálculo 4 2 2 8" xfId="3550"/>
    <cellStyle name="Cálculo 4 2 2 8 2" xfId="3551"/>
    <cellStyle name="Cálculo 4 2 2 9" xfId="3552"/>
    <cellStyle name="Cálculo 4 2 2 9 2" xfId="3553"/>
    <cellStyle name="Cálculo 4 2 3" xfId="3554"/>
    <cellStyle name="Cálculo 4 2 3 10" xfId="3555"/>
    <cellStyle name="Cálculo 4 2 3 10 2" xfId="3556"/>
    <cellStyle name="Cálculo 4 2 3 11" xfId="3557"/>
    <cellStyle name="Cálculo 4 2 3 11 2" xfId="3558"/>
    <cellStyle name="Cálculo 4 2 3 12" xfId="3559"/>
    <cellStyle name="Cálculo 4 2 3 12 2" xfId="3560"/>
    <cellStyle name="Cálculo 4 2 3 13" xfId="3561"/>
    <cellStyle name="Cálculo 4 2 3 2" xfId="3562"/>
    <cellStyle name="Cálculo 4 2 3 2 10" xfId="3563"/>
    <cellStyle name="Cálculo 4 2 3 2 10 2" xfId="3564"/>
    <cellStyle name="Cálculo 4 2 3 2 11" xfId="3565"/>
    <cellStyle name="Cálculo 4 2 3 2 2" xfId="3566"/>
    <cellStyle name="Cálculo 4 2 3 2 2 2" xfId="3567"/>
    <cellStyle name="Cálculo 4 2 3 2 3" xfId="3568"/>
    <cellStyle name="Cálculo 4 2 3 2 3 2" xfId="3569"/>
    <cellStyle name="Cálculo 4 2 3 2 4" xfId="3570"/>
    <cellStyle name="Cálculo 4 2 3 2 4 2" xfId="3571"/>
    <cellStyle name="Cálculo 4 2 3 2 5" xfId="3572"/>
    <cellStyle name="Cálculo 4 2 3 2 5 2" xfId="3573"/>
    <cellStyle name="Cálculo 4 2 3 2 6" xfId="3574"/>
    <cellStyle name="Cálculo 4 2 3 2 6 2" xfId="3575"/>
    <cellStyle name="Cálculo 4 2 3 2 7" xfId="3576"/>
    <cellStyle name="Cálculo 4 2 3 2 7 2" xfId="3577"/>
    <cellStyle name="Cálculo 4 2 3 2 8" xfId="3578"/>
    <cellStyle name="Cálculo 4 2 3 2 8 2" xfId="3579"/>
    <cellStyle name="Cálculo 4 2 3 2 9" xfId="3580"/>
    <cellStyle name="Cálculo 4 2 3 2 9 2" xfId="3581"/>
    <cellStyle name="Cálculo 4 2 3 3" xfId="3582"/>
    <cellStyle name="Cálculo 4 2 3 3 10" xfId="3583"/>
    <cellStyle name="Cálculo 4 2 3 3 10 2" xfId="3584"/>
    <cellStyle name="Cálculo 4 2 3 3 11" xfId="3585"/>
    <cellStyle name="Cálculo 4 2 3 3 2" xfId="3586"/>
    <cellStyle name="Cálculo 4 2 3 3 2 2" xfId="3587"/>
    <cellStyle name="Cálculo 4 2 3 3 3" xfId="3588"/>
    <cellStyle name="Cálculo 4 2 3 3 3 2" xfId="3589"/>
    <cellStyle name="Cálculo 4 2 3 3 4" xfId="3590"/>
    <cellStyle name="Cálculo 4 2 3 3 4 2" xfId="3591"/>
    <cellStyle name="Cálculo 4 2 3 3 5" xfId="3592"/>
    <cellStyle name="Cálculo 4 2 3 3 5 2" xfId="3593"/>
    <cellStyle name="Cálculo 4 2 3 3 6" xfId="3594"/>
    <cellStyle name="Cálculo 4 2 3 3 6 2" xfId="3595"/>
    <cellStyle name="Cálculo 4 2 3 3 7" xfId="3596"/>
    <cellStyle name="Cálculo 4 2 3 3 7 2" xfId="3597"/>
    <cellStyle name="Cálculo 4 2 3 3 8" xfId="3598"/>
    <cellStyle name="Cálculo 4 2 3 3 8 2" xfId="3599"/>
    <cellStyle name="Cálculo 4 2 3 3 9" xfId="3600"/>
    <cellStyle name="Cálculo 4 2 3 3 9 2" xfId="3601"/>
    <cellStyle name="Cálculo 4 2 3 4" xfId="3602"/>
    <cellStyle name="Cálculo 4 2 3 4 2" xfId="3603"/>
    <cellStyle name="Cálculo 4 2 3 5" xfId="3604"/>
    <cellStyle name="Cálculo 4 2 3 5 2" xfId="3605"/>
    <cellStyle name="Cálculo 4 2 3 6" xfId="3606"/>
    <cellStyle name="Cálculo 4 2 3 6 2" xfId="3607"/>
    <cellStyle name="Cálculo 4 2 3 7" xfId="3608"/>
    <cellStyle name="Cálculo 4 2 3 7 2" xfId="3609"/>
    <cellStyle name="Cálculo 4 2 3 8" xfId="3610"/>
    <cellStyle name="Cálculo 4 2 3 8 2" xfId="3611"/>
    <cellStyle name="Cálculo 4 2 3 9" xfId="3612"/>
    <cellStyle name="Cálculo 4 2 3 9 2" xfId="3613"/>
    <cellStyle name="Cálculo 4 2 4" xfId="3614"/>
    <cellStyle name="Cálculo 4 2 4 10" xfId="3615"/>
    <cellStyle name="Cálculo 4 2 4 10 2" xfId="3616"/>
    <cellStyle name="Cálculo 4 2 4 11" xfId="3617"/>
    <cellStyle name="Cálculo 4 2 4 2" xfId="3618"/>
    <cellStyle name="Cálculo 4 2 4 2 2" xfId="3619"/>
    <cellStyle name="Cálculo 4 2 4 3" xfId="3620"/>
    <cellStyle name="Cálculo 4 2 4 3 2" xfId="3621"/>
    <cellStyle name="Cálculo 4 2 4 4" xfId="3622"/>
    <cellStyle name="Cálculo 4 2 4 4 2" xfId="3623"/>
    <cellStyle name="Cálculo 4 2 4 5" xfId="3624"/>
    <cellStyle name="Cálculo 4 2 4 5 2" xfId="3625"/>
    <cellStyle name="Cálculo 4 2 4 6" xfId="3626"/>
    <cellStyle name="Cálculo 4 2 4 6 2" xfId="3627"/>
    <cellStyle name="Cálculo 4 2 4 7" xfId="3628"/>
    <cellStyle name="Cálculo 4 2 4 7 2" xfId="3629"/>
    <cellStyle name="Cálculo 4 2 4 8" xfId="3630"/>
    <cellStyle name="Cálculo 4 2 4 8 2" xfId="3631"/>
    <cellStyle name="Cálculo 4 2 4 9" xfId="3632"/>
    <cellStyle name="Cálculo 4 2 4 9 2" xfId="3633"/>
    <cellStyle name="Cálculo 4 2 5" xfId="3634"/>
    <cellStyle name="Cálculo 4 2 5 10" xfId="3635"/>
    <cellStyle name="Cálculo 4 2 5 10 2" xfId="3636"/>
    <cellStyle name="Cálculo 4 2 5 11" xfId="3637"/>
    <cellStyle name="Cálculo 4 2 5 2" xfId="3638"/>
    <cellStyle name="Cálculo 4 2 5 2 2" xfId="3639"/>
    <cellStyle name="Cálculo 4 2 5 3" xfId="3640"/>
    <cellStyle name="Cálculo 4 2 5 3 2" xfId="3641"/>
    <cellStyle name="Cálculo 4 2 5 4" xfId="3642"/>
    <cellStyle name="Cálculo 4 2 5 4 2" xfId="3643"/>
    <cellStyle name="Cálculo 4 2 5 5" xfId="3644"/>
    <cellStyle name="Cálculo 4 2 5 5 2" xfId="3645"/>
    <cellStyle name="Cálculo 4 2 5 6" xfId="3646"/>
    <cellStyle name="Cálculo 4 2 5 6 2" xfId="3647"/>
    <cellStyle name="Cálculo 4 2 5 7" xfId="3648"/>
    <cellStyle name="Cálculo 4 2 5 7 2" xfId="3649"/>
    <cellStyle name="Cálculo 4 2 5 8" xfId="3650"/>
    <cellStyle name="Cálculo 4 2 5 8 2" xfId="3651"/>
    <cellStyle name="Cálculo 4 2 5 9" xfId="3652"/>
    <cellStyle name="Cálculo 4 2 5 9 2" xfId="3653"/>
    <cellStyle name="Cálculo 4 2 6" xfId="3654"/>
    <cellStyle name="Cálculo 4 2 6 2" xfId="3655"/>
    <cellStyle name="Cálculo 4 2 7" xfId="3656"/>
    <cellStyle name="Cálculo 4 2 7 2" xfId="3657"/>
    <cellStyle name="Cálculo 4 2 8" xfId="3658"/>
    <cellStyle name="Cálculo 4 2 8 2" xfId="3659"/>
    <cellStyle name="Cálculo 4 2 9" xfId="3660"/>
    <cellStyle name="Cálculo 4 2 9 2" xfId="3661"/>
    <cellStyle name="Cálculo 4 3" xfId="3662"/>
    <cellStyle name="Cálculo 4 3 10" xfId="3663"/>
    <cellStyle name="Cálculo 4 3 10 2" xfId="3664"/>
    <cellStyle name="Cálculo 4 3 11" xfId="3665"/>
    <cellStyle name="Cálculo 4 3 11 2" xfId="3666"/>
    <cellStyle name="Cálculo 4 3 12" xfId="3667"/>
    <cellStyle name="Cálculo 4 3 12 2" xfId="3668"/>
    <cellStyle name="Cálculo 4 3 13" xfId="3669"/>
    <cellStyle name="Cálculo 4 3 2" xfId="3670"/>
    <cellStyle name="Cálculo 4 3 2 10" xfId="3671"/>
    <cellStyle name="Cálculo 4 3 2 10 2" xfId="3672"/>
    <cellStyle name="Cálculo 4 3 2 11" xfId="3673"/>
    <cellStyle name="Cálculo 4 3 2 2" xfId="3674"/>
    <cellStyle name="Cálculo 4 3 2 2 2" xfId="3675"/>
    <cellStyle name="Cálculo 4 3 2 3" xfId="3676"/>
    <cellStyle name="Cálculo 4 3 2 3 2" xfId="3677"/>
    <cellStyle name="Cálculo 4 3 2 4" xfId="3678"/>
    <cellStyle name="Cálculo 4 3 2 4 2" xfId="3679"/>
    <cellStyle name="Cálculo 4 3 2 5" xfId="3680"/>
    <cellStyle name="Cálculo 4 3 2 5 2" xfId="3681"/>
    <cellStyle name="Cálculo 4 3 2 6" xfId="3682"/>
    <cellStyle name="Cálculo 4 3 2 6 2" xfId="3683"/>
    <cellStyle name="Cálculo 4 3 2 7" xfId="3684"/>
    <cellStyle name="Cálculo 4 3 2 7 2" xfId="3685"/>
    <cellStyle name="Cálculo 4 3 2 8" xfId="3686"/>
    <cellStyle name="Cálculo 4 3 2 8 2" xfId="3687"/>
    <cellStyle name="Cálculo 4 3 2 9" xfId="3688"/>
    <cellStyle name="Cálculo 4 3 2 9 2" xfId="3689"/>
    <cellStyle name="Cálculo 4 3 3" xfId="3690"/>
    <cellStyle name="Cálculo 4 3 3 10" xfId="3691"/>
    <cellStyle name="Cálculo 4 3 3 10 2" xfId="3692"/>
    <cellStyle name="Cálculo 4 3 3 11" xfId="3693"/>
    <cellStyle name="Cálculo 4 3 3 2" xfId="3694"/>
    <cellStyle name="Cálculo 4 3 3 2 2" xfId="3695"/>
    <cellStyle name="Cálculo 4 3 3 3" xfId="3696"/>
    <cellStyle name="Cálculo 4 3 3 3 2" xfId="3697"/>
    <cellStyle name="Cálculo 4 3 3 4" xfId="3698"/>
    <cellStyle name="Cálculo 4 3 3 4 2" xfId="3699"/>
    <cellStyle name="Cálculo 4 3 3 5" xfId="3700"/>
    <cellStyle name="Cálculo 4 3 3 5 2" xfId="3701"/>
    <cellStyle name="Cálculo 4 3 3 6" xfId="3702"/>
    <cellStyle name="Cálculo 4 3 3 6 2" xfId="3703"/>
    <cellStyle name="Cálculo 4 3 3 7" xfId="3704"/>
    <cellStyle name="Cálculo 4 3 3 7 2" xfId="3705"/>
    <cellStyle name="Cálculo 4 3 3 8" xfId="3706"/>
    <cellStyle name="Cálculo 4 3 3 8 2" xfId="3707"/>
    <cellStyle name="Cálculo 4 3 3 9" xfId="3708"/>
    <cellStyle name="Cálculo 4 3 3 9 2" xfId="3709"/>
    <cellStyle name="Cálculo 4 3 4" xfId="3710"/>
    <cellStyle name="Cálculo 4 3 4 2" xfId="3711"/>
    <cellStyle name="Cálculo 4 3 5" xfId="3712"/>
    <cellStyle name="Cálculo 4 3 5 2" xfId="3713"/>
    <cellStyle name="Cálculo 4 3 6" xfId="3714"/>
    <cellStyle name="Cálculo 4 3 6 2" xfId="3715"/>
    <cellStyle name="Cálculo 4 3 7" xfId="3716"/>
    <cellStyle name="Cálculo 4 3 7 2" xfId="3717"/>
    <cellStyle name="Cálculo 4 3 8" xfId="3718"/>
    <cellStyle name="Cálculo 4 3 8 2" xfId="3719"/>
    <cellStyle name="Cálculo 4 3 9" xfId="3720"/>
    <cellStyle name="Cálculo 4 3 9 2" xfId="3721"/>
    <cellStyle name="Cálculo 4 4" xfId="3722"/>
    <cellStyle name="Cálculo 4 4 10" xfId="3723"/>
    <cellStyle name="Cálculo 4 4 10 2" xfId="3724"/>
    <cellStyle name="Cálculo 4 4 11" xfId="3725"/>
    <cellStyle name="Cálculo 4 4 11 2" xfId="3726"/>
    <cellStyle name="Cálculo 4 4 12" xfId="3727"/>
    <cellStyle name="Cálculo 4 4 12 2" xfId="3728"/>
    <cellStyle name="Cálculo 4 4 13" xfId="3729"/>
    <cellStyle name="Cálculo 4 4 2" xfId="3730"/>
    <cellStyle name="Cálculo 4 4 2 10" xfId="3731"/>
    <cellStyle name="Cálculo 4 4 2 10 2" xfId="3732"/>
    <cellStyle name="Cálculo 4 4 2 11" xfId="3733"/>
    <cellStyle name="Cálculo 4 4 2 2" xfId="3734"/>
    <cellStyle name="Cálculo 4 4 2 2 2" xfId="3735"/>
    <cellStyle name="Cálculo 4 4 2 3" xfId="3736"/>
    <cellStyle name="Cálculo 4 4 2 3 2" xfId="3737"/>
    <cellStyle name="Cálculo 4 4 2 4" xfId="3738"/>
    <cellStyle name="Cálculo 4 4 2 4 2" xfId="3739"/>
    <cellStyle name="Cálculo 4 4 2 5" xfId="3740"/>
    <cellStyle name="Cálculo 4 4 2 5 2" xfId="3741"/>
    <cellStyle name="Cálculo 4 4 2 6" xfId="3742"/>
    <cellStyle name="Cálculo 4 4 2 6 2" xfId="3743"/>
    <cellStyle name="Cálculo 4 4 2 7" xfId="3744"/>
    <cellStyle name="Cálculo 4 4 2 7 2" xfId="3745"/>
    <cellStyle name="Cálculo 4 4 2 8" xfId="3746"/>
    <cellStyle name="Cálculo 4 4 2 8 2" xfId="3747"/>
    <cellStyle name="Cálculo 4 4 2 9" xfId="3748"/>
    <cellStyle name="Cálculo 4 4 2 9 2" xfId="3749"/>
    <cellStyle name="Cálculo 4 4 3" xfId="3750"/>
    <cellStyle name="Cálculo 4 4 3 10" xfId="3751"/>
    <cellStyle name="Cálculo 4 4 3 10 2" xfId="3752"/>
    <cellStyle name="Cálculo 4 4 3 11" xfId="3753"/>
    <cellStyle name="Cálculo 4 4 3 2" xfId="3754"/>
    <cellStyle name="Cálculo 4 4 3 2 2" xfId="3755"/>
    <cellStyle name="Cálculo 4 4 3 3" xfId="3756"/>
    <cellStyle name="Cálculo 4 4 3 3 2" xfId="3757"/>
    <cellStyle name="Cálculo 4 4 3 4" xfId="3758"/>
    <cellStyle name="Cálculo 4 4 3 4 2" xfId="3759"/>
    <cellStyle name="Cálculo 4 4 3 5" xfId="3760"/>
    <cellStyle name="Cálculo 4 4 3 5 2" xfId="3761"/>
    <cellStyle name="Cálculo 4 4 3 6" xfId="3762"/>
    <cellStyle name="Cálculo 4 4 3 6 2" xfId="3763"/>
    <cellStyle name="Cálculo 4 4 3 7" xfId="3764"/>
    <cellStyle name="Cálculo 4 4 3 7 2" xfId="3765"/>
    <cellStyle name="Cálculo 4 4 3 8" xfId="3766"/>
    <cellStyle name="Cálculo 4 4 3 8 2" xfId="3767"/>
    <cellStyle name="Cálculo 4 4 3 9" xfId="3768"/>
    <cellStyle name="Cálculo 4 4 3 9 2" xfId="3769"/>
    <cellStyle name="Cálculo 4 4 4" xfId="3770"/>
    <cellStyle name="Cálculo 4 4 4 2" xfId="3771"/>
    <cellStyle name="Cálculo 4 4 5" xfId="3772"/>
    <cellStyle name="Cálculo 4 4 5 2" xfId="3773"/>
    <cellStyle name="Cálculo 4 4 6" xfId="3774"/>
    <cellStyle name="Cálculo 4 4 6 2" xfId="3775"/>
    <cellStyle name="Cálculo 4 4 7" xfId="3776"/>
    <cellStyle name="Cálculo 4 4 7 2" xfId="3777"/>
    <cellStyle name="Cálculo 4 4 8" xfId="3778"/>
    <cellStyle name="Cálculo 4 4 8 2" xfId="3779"/>
    <cellStyle name="Cálculo 4 4 9" xfId="3780"/>
    <cellStyle name="Cálculo 4 4 9 2" xfId="3781"/>
    <cellStyle name="Cálculo 4 5" xfId="3782"/>
    <cellStyle name="Cálculo 4 5 10" xfId="3783"/>
    <cellStyle name="Cálculo 4 5 10 2" xfId="3784"/>
    <cellStyle name="Cálculo 4 5 11" xfId="3785"/>
    <cellStyle name="Cálculo 4 5 2" xfId="3786"/>
    <cellStyle name="Cálculo 4 5 2 2" xfId="3787"/>
    <cellStyle name="Cálculo 4 5 3" xfId="3788"/>
    <cellStyle name="Cálculo 4 5 3 2" xfId="3789"/>
    <cellStyle name="Cálculo 4 5 4" xfId="3790"/>
    <cellStyle name="Cálculo 4 5 4 2" xfId="3791"/>
    <cellStyle name="Cálculo 4 5 5" xfId="3792"/>
    <cellStyle name="Cálculo 4 5 5 2" xfId="3793"/>
    <cellStyle name="Cálculo 4 5 6" xfId="3794"/>
    <cellStyle name="Cálculo 4 5 6 2" xfId="3795"/>
    <cellStyle name="Cálculo 4 5 7" xfId="3796"/>
    <cellStyle name="Cálculo 4 5 7 2" xfId="3797"/>
    <cellStyle name="Cálculo 4 5 8" xfId="3798"/>
    <cellStyle name="Cálculo 4 5 8 2" xfId="3799"/>
    <cellStyle name="Cálculo 4 5 9" xfId="3800"/>
    <cellStyle name="Cálculo 4 5 9 2" xfId="3801"/>
    <cellStyle name="Cálculo 4 6" xfId="3802"/>
    <cellStyle name="Cálculo 4 6 10" xfId="3803"/>
    <cellStyle name="Cálculo 4 6 10 2" xfId="3804"/>
    <cellStyle name="Cálculo 4 6 11" xfId="3805"/>
    <cellStyle name="Cálculo 4 6 2" xfId="3806"/>
    <cellStyle name="Cálculo 4 6 2 2" xfId="3807"/>
    <cellStyle name="Cálculo 4 6 3" xfId="3808"/>
    <cellStyle name="Cálculo 4 6 3 2" xfId="3809"/>
    <cellStyle name="Cálculo 4 6 4" xfId="3810"/>
    <cellStyle name="Cálculo 4 6 4 2" xfId="3811"/>
    <cellStyle name="Cálculo 4 6 5" xfId="3812"/>
    <cellStyle name="Cálculo 4 6 5 2" xfId="3813"/>
    <cellStyle name="Cálculo 4 6 6" xfId="3814"/>
    <cellStyle name="Cálculo 4 6 6 2" xfId="3815"/>
    <cellStyle name="Cálculo 4 6 7" xfId="3816"/>
    <cellStyle name="Cálculo 4 6 7 2" xfId="3817"/>
    <cellStyle name="Cálculo 4 6 8" xfId="3818"/>
    <cellStyle name="Cálculo 4 6 8 2" xfId="3819"/>
    <cellStyle name="Cálculo 4 6 9" xfId="3820"/>
    <cellStyle name="Cálculo 4 6 9 2" xfId="3821"/>
    <cellStyle name="Cálculo 4 7" xfId="3822"/>
    <cellStyle name="Cálculo 4 7 2" xfId="3823"/>
    <cellStyle name="Cálculo 4 8" xfId="3824"/>
    <cellStyle name="Cálculo 4 8 2" xfId="3825"/>
    <cellStyle name="Cálculo 4 9" xfId="3826"/>
    <cellStyle name="Cálculo 4 9 2" xfId="3827"/>
    <cellStyle name="Cálculo 5" xfId="3828"/>
    <cellStyle name="Cálculo 5 10" xfId="3829"/>
    <cellStyle name="Cálculo 5 10 2" xfId="3830"/>
    <cellStyle name="Cálculo 5 11" xfId="3831"/>
    <cellStyle name="Cálculo 5 11 2" xfId="3832"/>
    <cellStyle name="Cálculo 5 12" xfId="3833"/>
    <cellStyle name="Cálculo 5 12 2" xfId="3834"/>
    <cellStyle name="Cálculo 5 13" xfId="3835"/>
    <cellStyle name="Cálculo 5 2" xfId="3836"/>
    <cellStyle name="Cálculo 5 2 10" xfId="3837"/>
    <cellStyle name="Cálculo 5 2 10 2" xfId="3838"/>
    <cellStyle name="Cálculo 5 2 11" xfId="3839"/>
    <cellStyle name="Cálculo 5 2 2" xfId="3840"/>
    <cellStyle name="Cálculo 5 2 2 2" xfId="3841"/>
    <cellStyle name="Cálculo 5 2 3" xfId="3842"/>
    <cellStyle name="Cálculo 5 2 3 2" xfId="3843"/>
    <cellStyle name="Cálculo 5 2 4" xfId="3844"/>
    <cellStyle name="Cálculo 5 2 4 2" xfId="3845"/>
    <cellStyle name="Cálculo 5 2 5" xfId="3846"/>
    <cellStyle name="Cálculo 5 2 5 2" xfId="3847"/>
    <cellStyle name="Cálculo 5 2 6" xfId="3848"/>
    <cellStyle name="Cálculo 5 2 6 2" xfId="3849"/>
    <cellStyle name="Cálculo 5 2 7" xfId="3850"/>
    <cellStyle name="Cálculo 5 2 7 2" xfId="3851"/>
    <cellStyle name="Cálculo 5 2 8" xfId="3852"/>
    <cellStyle name="Cálculo 5 2 8 2" xfId="3853"/>
    <cellStyle name="Cálculo 5 2 9" xfId="3854"/>
    <cellStyle name="Cálculo 5 2 9 2" xfId="3855"/>
    <cellStyle name="Cálculo 5 3" xfId="3856"/>
    <cellStyle name="Cálculo 5 3 10" xfId="3857"/>
    <cellStyle name="Cálculo 5 3 10 2" xfId="3858"/>
    <cellStyle name="Cálculo 5 3 11" xfId="3859"/>
    <cellStyle name="Cálculo 5 3 2" xfId="3860"/>
    <cellStyle name="Cálculo 5 3 2 2" xfId="3861"/>
    <cellStyle name="Cálculo 5 3 3" xfId="3862"/>
    <cellStyle name="Cálculo 5 3 3 2" xfId="3863"/>
    <cellStyle name="Cálculo 5 3 4" xfId="3864"/>
    <cellStyle name="Cálculo 5 3 4 2" xfId="3865"/>
    <cellStyle name="Cálculo 5 3 5" xfId="3866"/>
    <cellStyle name="Cálculo 5 3 5 2" xfId="3867"/>
    <cellStyle name="Cálculo 5 3 6" xfId="3868"/>
    <cellStyle name="Cálculo 5 3 6 2" xfId="3869"/>
    <cellStyle name="Cálculo 5 3 7" xfId="3870"/>
    <cellStyle name="Cálculo 5 3 7 2" xfId="3871"/>
    <cellStyle name="Cálculo 5 3 8" xfId="3872"/>
    <cellStyle name="Cálculo 5 3 8 2" xfId="3873"/>
    <cellStyle name="Cálculo 5 3 9" xfId="3874"/>
    <cellStyle name="Cálculo 5 3 9 2" xfId="3875"/>
    <cellStyle name="Cálculo 5 4" xfId="3876"/>
    <cellStyle name="Cálculo 5 4 2" xfId="3877"/>
    <cellStyle name="Cálculo 5 5" xfId="3878"/>
    <cellStyle name="Cálculo 5 5 2" xfId="3879"/>
    <cellStyle name="Cálculo 5 6" xfId="3880"/>
    <cellStyle name="Cálculo 5 6 2" xfId="3881"/>
    <cellStyle name="Cálculo 5 7" xfId="3882"/>
    <cellStyle name="Cálculo 5 7 2" xfId="3883"/>
    <cellStyle name="Cálculo 5 8" xfId="3884"/>
    <cellStyle name="Cálculo 5 8 2" xfId="3885"/>
    <cellStyle name="Cálculo 5 9" xfId="3886"/>
    <cellStyle name="Cálculo 5 9 2" xfId="3887"/>
    <cellStyle name="Cálculo 6" xfId="3888"/>
    <cellStyle name="Cálculo 6 10" xfId="3889"/>
    <cellStyle name="Cálculo 6 10 2" xfId="3890"/>
    <cellStyle name="Cálculo 6 11" xfId="3891"/>
    <cellStyle name="Cálculo 6 11 2" xfId="3892"/>
    <cellStyle name="Cálculo 6 12" xfId="3893"/>
    <cellStyle name="Cálculo 6 12 2" xfId="3894"/>
    <cellStyle name="Cálculo 6 13" xfId="3895"/>
    <cellStyle name="Cálculo 6 2" xfId="3896"/>
    <cellStyle name="Cálculo 6 2 10" xfId="3897"/>
    <cellStyle name="Cálculo 6 2 10 2" xfId="3898"/>
    <cellStyle name="Cálculo 6 2 11" xfId="3899"/>
    <cellStyle name="Cálculo 6 2 2" xfId="3900"/>
    <cellStyle name="Cálculo 6 2 2 2" xfId="3901"/>
    <cellStyle name="Cálculo 6 2 3" xfId="3902"/>
    <cellStyle name="Cálculo 6 2 3 2" xfId="3903"/>
    <cellStyle name="Cálculo 6 2 4" xfId="3904"/>
    <cellStyle name="Cálculo 6 2 4 2" xfId="3905"/>
    <cellStyle name="Cálculo 6 2 5" xfId="3906"/>
    <cellStyle name="Cálculo 6 2 5 2" xfId="3907"/>
    <cellStyle name="Cálculo 6 2 6" xfId="3908"/>
    <cellStyle name="Cálculo 6 2 6 2" xfId="3909"/>
    <cellStyle name="Cálculo 6 2 7" xfId="3910"/>
    <cellStyle name="Cálculo 6 2 7 2" xfId="3911"/>
    <cellStyle name="Cálculo 6 2 8" xfId="3912"/>
    <cellStyle name="Cálculo 6 2 8 2" xfId="3913"/>
    <cellStyle name="Cálculo 6 2 9" xfId="3914"/>
    <cellStyle name="Cálculo 6 2 9 2" xfId="3915"/>
    <cellStyle name="Cálculo 6 3" xfId="3916"/>
    <cellStyle name="Cálculo 6 3 10" xfId="3917"/>
    <cellStyle name="Cálculo 6 3 10 2" xfId="3918"/>
    <cellStyle name="Cálculo 6 3 11" xfId="3919"/>
    <cellStyle name="Cálculo 6 3 2" xfId="3920"/>
    <cellStyle name="Cálculo 6 3 2 2" xfId="3921"/>
    <cellStyle name="Cálculo 6 3 3" xfId="3922"/>
    <cellStyle name="Cálculo 6 3 3 2" xfId="3923"/>
    <cellStyle name="Cálculo 6 3 4" xfId="3924"/>
    <cellStyle name="Cálculo 6 3 4 2" xfId="3925"/>
    <cellStyle name="Cálculo 6 3 5" xfId="3926"/>
    <cellStyle name="Cálculo 6 3 5 2" xfId="3927"/>
    <cellStyle name="Cálculo 6 3 6" xfId="3928"/>
    <cellStyle name="Cálculo 6 3 6 2" xfId="3929"/>
    <cellStyle name="Cálculo 6 3 7" xfId="3930"/>
    <cellStyle name="Cálculo 6 3 7 2" xfId="3931"/>
    <cellStyle name="Cálculo 6 3 8" xfId="3932"/>
    <cellStyle name="Cálculo 6 3 8 2" xfId="3933"/>
    <cellStyle name="Cálculo 6 3 9" xfId="3934"/>
    <cellStyle name="Cálculo 6 3 9 2" xfId="3935"/>
    <cellStyle name="Cálculo 6 4" xfId="3936"/>
    <cellStyle name="Cálculo 6 4 2" xfId="3937"/>
    <cellStyle name="Cálculo 6 5" xfId="3938"/>
    <cellStyle name="Cálculo 6 5 2" xfId="3939"/>
    <cellStyle name="Cálculo 6 6" xfId="3940"/>
    <cellStyle name="Cálculo 6 6 2" xfId="3941"/>
    <cellStyle name="Cálculo 6 7" xfId="3942"/>
    <cellStyle name="Cálculo 6 7 2" xfId="3943"/>
    <cellStyle name="Cálculo 6 8" xfId="3944"/>
    <cellStyle name="Cálculo 6 8 2" xfId="3945"/>
    <cellStyle name="Cálculo 6 9" xfId="3946"/>
    <cellStyle name="Cálculo 6 9 2" xfId="3947"/>
    <cellStyle name="Cálculo 7" xfId="3948"/>
    <cellStyle name="Cálculo 7 10" xfId="3949"/>
    <cellStyle name="Cálculo 7 10 2" xfId="3950"/>
    <cellStyle name="Cálculo 7 11" xfId="3951"/>
    <cellStyle name="Cálculo 7 11 2" xfId="3952"/>
    <cellStyle name="Cálculo 7 12" xfId="3953"/>
    <cellStyle name="Cálculo 7 12 2" xfId="3954"/>
    <cellStyle name="Cálculo 7 13" xfId="3955"/>
    <cellStyle name="Cálculo 7 2" xfId="3956"/>
    <cellStyle name="Cálculo 7 2 10" xfId="3957"/>
    <cellStyle name="Cálculo 7 2 10 2" xfId="3958"/>
    <cellStyle name="Cálculo 7 2 11" xfId="3959"/>
    <cellStyle name="Cálculo 7 2 2" xfId="3960"/>
    <cellStyle name="Cálculo 7 2 2 2" xfId="3961"/>
    <cellStyle name="Cálculo 7 2 3" xfId="3962"/>
    <cellStyle name="Cálculo 7 2 3 2" xfId="3963"/>
    <cellStyle name="Cálculo 7 2 4" xfId="3964"/>
    <cellStyle name="Cálculo 7 2 4 2" xfId="3965"/>
    <cellStyle name="Cálculo 7 2 5" xfId="3966"/>
    <cellStyle name="Cálculo 7 2 5 2" xfId="3967"/>
    <cellStyle name="Cálculo 7 2 6" xfId="3968"/>
    <cellStyle name="Cálculo 7 2 6 2" xfId="3969"/>
    <cellStyle name="Cálculo 7 2 7" xfId="3970"/>
    <cellStyle name="Cálculo 7 2 7 2" xfId="3971"/>
    <cellStyle name="Cálculo 7 2 8" xfId="3972"/>
    <cellStyle name="Cálculo 7 2 8 2" xfId="3973"/>
    <cellStyle name="Cálculo 7 2 9" xfId="3974"/>
    <cellStyle name="Cálculo 7 2 9 2" xfId="3975"/>
    <cellStyle name="Cálculo 7 3" xfId="3976"/>
    <cellStyle name="Cálculo 7 3 10" xfId="3977"/>
    <cellStyle name="Cálculo 7 3 10 2" xfId="3978"/>
    <cellStyle name="Cálculo 7 3 11" xfId="3979"/>
    <cellStyle name="Cálculo 7 3 2" xfId="3980"/>
    <cellStyle name="Cálculo 7 3 2 2" xfId="3981"/>
    <cellStyle name="Cálculo 7 3 3" xfId="3982"/>
    <cellStyle name="Cálculo 7 3 3 2" xfId="3983"/>
    <cellStyle name="Cálculo 7 3 4" xfId="3984"/>
    <cellStyle name="Cálculo 7 3 4 2" xfId="3985"/>
    <cellStyle name="Cálculo 7 3 5" xfId="3986"/>
    <cellStyle name="Cálculo 7 3 5 2" xfId="3987"/>
    <cellStyle name="Cálculo 7 3 6" xfId="3988"/>
    <cellStyle name="Cálculo 7 3 6 2" xfId="3989"/>
    <cellStyle name="Cálculo 7 3 7" xfId="3990"/>
    <cellStyle name="Cálculo 7 3 7 2" xfId="3991"/>
    <cellStyle name="Cálculo 7 3 8" xfId="3992"/>
    <cellStyle name="Cálculo 7 3 8 2" xfId="3993"/>
    <cellStyle name="Cálculo 7 3 9" xfId="3994"/>
    <cellStyle name="Cálculo 7 3 9 2" xfId="3995"/>
    <cellStyle name="Cálculo 7 4" xfId="3996"/>
    <cellStyle name="Cálculo 7 4 2" xfId="3997"/>
    <cellStyle name="Cálculo 7 5" xfId="3998"/>
    <cellStyle name="Cálculo 7 5 2" xfId="3999"/>
    <cellStyle name="Cálculo 7 6" xfId="4000"/>
    <cellStyle name="Cálculo 7 6 2" xfId="4001"/>
    <cellStyle name="Cálculo 7 7" xfId="4002"/>
    <cellStyle name="Cálculo 7 7 2" xfId="4003"/>
    <cellStyle name="Cálculo 7 8" xfId="4004"/>
    <cellStyle name="Cálculo 7 8 2" xfId="4005"/>
    <cellStyle name="Cálculo 7 9" xfId="4006"/>
    <cellStyle name="Cálculo 7 9 2" xfId="4007"/>
    <cellStyle name="Cálculo 8" xfId="4008"/>
    <cellStyle name="Cálculo 9" xfId="1040"/>
    <cellStyle name="Celda de comprobación" xfId="14" builtinId="23" customBuiltin="1"/>
    <cellStyle name="Celda de comprobación 2" xfId="1046"/>
    <cellStyle name="Celda de comprobación 2 2" xfId="1047"/>
    <cellStyle name="Celda de comprobación 2 3" xfId="1048"/>
    <cellStyle name="Celda de comprobación 2 4" xfId="4009"/>
    <cellStyle name="Celda de comprobación 3" xfId="1049"/>
    <cellStyle name="Celda de comprobación 4" xfId="4010"/>
    <cellStyle name="Celda de comprobación 5" xfId="4011"/>
    <cellStyle name="Celda de comprobación 6" xfId="4012"/>
    <cellStyle name="Celda de comprobación 7" xfId="4013"/>
    <cellStyle name="Celda de comprobación 8" xfId="1045"/>
    <cellStyle name="Celda vinculada" xfId="13" builtinId="24" customBuiltin="1"/>
    <cellStyle name="Celda vinculada 2" xfId="1051"/>
    <cellStyle name="Celda vinculada 2 2" xfId="1052"/>
    <cellStyle name="Celda vinculada 2 3" xfId="1053"/>
    <cellStyle name="Celda vinculada 2 4" xfId="4014"/>
    <cellStyle name="Celda vinculada 3" xfId="1054"/>
    <cellStyle name="Celda vinculada 4" xfId="4015"/>
    <cellStyle name="Celda vinculada 5" xfId="4016"/>
    <cellStyle name="Celda vinculada 6" xfId="4017"/>
    <cellStyle name="Celda vinculada 7" xfId="4018"/>
    <cellStyle name="Celda vinculada 8" xfId="1050"/>
    <cellStyle name="Encabezado 1" xfId="3" builtinId="16" customBuiltin="1"/>
    <cellStyle name="Encabezado 4" xfId="6" builtinId="19" customBuiltin="1"/>
    <cellStyle name="Encabezado 4 2" xfId="1056"/>
    <cellStyle name="Encabezado 4 2 2" xfId="1057"/>
    <cellStyle name="Encabezado 4 2 3" xfId="1058"/>
    <cellStyle name="Encabezado 4 2 4" xfId="4019"/>
    <cellStyle name="Encabezado 4 3" xfId="1059"/>
    <cellStyle name="Encabezado 4 4" xfId="4020"/>
    <cellStyle name="Encabezado 4 5" xfId="4021"/>
    <cellStyle name="Encabezado 4 6" xfId="4022"/>
    <cellStyle name="Encabezado 4 7" xfId="4023"/>
    <cellStyle name="Encabezado 4 8" xfId="1055"/>
    <cellStyle name="Énfasis1" xfId="19" builtinId="29" customBuiltin="1"/>
    <cellStyle name="Énfasis1 2" xfId="1061"/>
    <cellStyle name="Énfasis1 2 2" xfId="1062"/>
    <cellStyle name="Énfasis1 2 3" xfId="1063"/>
    <cellStyle name="Énfasis1 2 4" xfId="4024"/>
    <cellStyle name="Énfasis1 3" xfId="1064"/>
    <cellStyle name="Énfasis1 4" xfId="4025"/>
    <cellStyle name="Énfasis1 5" xfId="4026"/>
    <cellStyle name="Énfasis1 6" xfId="4027"/>
    <cellStyle name="Énfasis1 7" xfId="4028"/>
    <cellStyle name="Énfasis1 8" xfId="1060"/>
    <cellStyle name="Énfasis2" xfId="23" builtinId="33" customBuiltin="1"/>
    <cellStyle name="Énfasis2 2" xfId="1066"/>
    <cellStyle name="Énfasis2 2 2" xfId="1067"/>
    <cellStyle name="Énfasis2 2 3" xfId="1068"/>
    <cellStyle name="Énfasis2 2 4" xfId="4029"/>
    <cellStyle name="Énfasis2 3" xfId="1069"/>
    <cellStyle name="Énfasis2 4" xfId="4030"/>
    <cellStyle name="Énfasis2 5" xfId="4031"/>
    <cellStyle name="Énfasis2 6" xfId="4032"/>
    <cellStyle name="Énfasis2 7" xfId="4033"/>
    <cellStyle name="Énfasis2 8" xfId="1065"/>
    <cellStyle name="Énfasis3" xfId="27" builtinId="37" customBuiltin="1"/>
    <cellStyle name="Énfasis3 2" xfId="1071"/>
    <cellStyle name="Énfasis3 2 2" xfId="1072"/>
    <cellStyle name="Énfasis3 2 3" xfId="1073"/>
    <cellStyle name="Énfasis3 2 4" xfId="4034"/>
    <cellStyle name="Énfasis3 3" xfId="1074"/>
    <cellStyle name="Énfasis3 4" xfId="4035"/>
    <cellStyle name="Énfasis3 5" xfId="4036"/>
    <cellStyle name="Énfasis3 6" xfId="4037"/>
    <cellStyle name="Énfasis3 7" xfId="4038"/>
    <cellStyle name="Énfasis3 8" xfId="1070"/>
    <cellStyle name="Énfasis4" xfId="31" builtinId="41" customBuiltin="1"/>
    <cellStyle name="Énfasis4 2" xfId="1076"/>
    <cellStyle name="Énfasis4 2 2" xfId="1077"/>
    <cellStyle name="Énfasis4 2 3" xfId="1078"/>
    <cellStyle name="Énfasis4 2 4" xfId="4039"/>
    <cellStyle name="Énfasis4 3" xfId="1079"/>
    <cellStyle name="Énfasis4 4" xfId="4040"/>
    <cellStyle name="Énfasis4 5" xfId="4041"/>
    <cellStyle name="Énfasis4 6" xfId="4042"/>
    <cellStyle name="Énfasis4 7" xfId="4043"/>
    <cellStyle name="Énfasis4 8" xfId="1075"/>
    <cellStyle name="Énfasis5" xfId="35" builtinId="45" customBuiltin="1"/>
    <cellStyle name="Énfasis5 2" xfId="1081"/>
    <cellStyle name="Énfasis5 2 2" xfId="1082"/>
    <cellStyle name="Énfasis5 2 3" xfId="1083"/>
    <cellStyle name="Énfasis5 2 4" xfId="4044"/>
    <cellStyle name="Énfasis5 3" xfId="1084"/>
    <cellStyle name="Énfasis5 4" xfId="4045"/>
    <cellStyle name="Énfasis5 5" xfId="4046"/>
    <cellStyle name="Énfasis5 6" xfId="4047"/>
    <cellStyle name="Énfasis5 7" xfId="4048"/>
    <cellStyle name="Énfasis5 8" xfId="1080"/>
    <cellStyle name="Énfasis6" xfId="39" builtinId="49" customBuiltin="1"/>
    <cellStyle name="Énfasis6 2" xfId="1086"/>
    <cellStyle name="Énfasis6 2 2" xfId="1087"/>
    <cellStyle name="Énfasis6 2 3" xfId="1088"/>
    <cellStyle name="Énfasis6 2 4" xfId="4049"/>
    <cellStyle name="Énfasis6 3" xfId="1089"/>
    <cellStyle name="Énfasis6 4" xfId="4050"/>
    <cellStyle name="Énfasis6 5" xfId="4051"/>
    <cellStyle name="Énfasis6 6" xfId="4052"/>
    <cellStyle name="Énfasis6 7" xfId="4053"/>
    <cellStyle name="Énfasis6 8" xfId="1085"/>
    <cellStyle name="Entrada" xfId="10" builtinId="20" customBuiltin="1"/>
    <cellStyle name="Entrada 2" xfId="1091"/>
    <cellStyle name="Entrada 2 10" xfId="4054"/>
    <cellStyle name="Entrada 2 10 2" xfId="4055"/>
    <cellStyle name="Entrada 2 11" xfId="4056"/>
    <cellStyle name="Entrada 2 11 2" xfId="4057"/>
    <cellStyle name="Entrada 2 12" xfId="4058"/>
    <cellStyle name="Entrada 2 12 2" xfId="4059"/>
    <cellStyle name="Entrada 2 13" xfId="4060"/>
    <cellStyle name="Entrada 2 13 2" xfId="4061"/>
    <cellStyle name="Entrada 2 14" xfId="4062"/>
    <cellStyle name="Entrada 2 14 2" xfId="4063"/>
    <cellStyle name="Entrada 2 15" xfId="4064"/>
    <cellStyle name="Entrada 2 15 2" xfId="4065"/>
    <cellStyle name="Entrada 2 16" xfId="4066"/>
    <cellStyle name="Entrada 2 16 2" xfId="4067"/>
    <cellStyle name="Entrada 2 17" xfId="4068"/>
    <cellStyle name="Entrada 2 17 2" xfId="4069"/>
    <cellStyle name="Entrada 2 18" xfId="4070"/>
    <cellStyle name="Entrada 2 18 2" xfId="4071"/>
    <cellStyle name="Entrada 2 19" xfId="4072"/>
    <cellStyle name="Entrada 2 2" xfId="1092"/>
    <cellStyle name="Entrada 2 2 10" xfId="4073"/>
    <cellStyle name="Entrada 2 2 10 2" xfId="4074"/>
    <cellStyle name="Entrada 2 2 11" xfId="4075"/>
    <cellStyle name="Entrada 2 2 11 2" xfId="4076"/>
    <cellStyle name="Entrada 2 2 12" xfId="4077"/>
    <cellStyle name="Entrada 2 2 12 2" xfId="4078"/>
    <cellStyle name="Entrada 2 2 13" xfId="4079"/>
    <cellStyle name="Entrada 2 2 13 2" xfId="4080"/>
    <cellStyle name="Entrada 2 2 14" xfId="4081"/>
    <cellStyle name="Entrada 2 2 14 2" xfId="4082"/>
    <cellStyle name="Entrada 2 2 15" xfId="4083"/>
    <cellStyle name="Entrada 2 2 15 2" xfId="4084"/>
    <cellStyle name="Entrada 2 2 16" xfId="4085"/>
    <cellStyle name="Entrada 2 2 17" xfId="4086"/>
    <cellStyle name="Entrada 2 2 18" xfId="4087"/>
    <cellStyle name="Entrada 2 2 2" xfId="4088"/>
    <cellStyle name="Entrada 2 2 2 10" xfId="4089"/>
    <cellStyle name="Entrada 2 2 2 10 2" xfId="4090"/>
    <cellStyle name="Entrada 2 2 2 11" xfId="4091"/>
    <cellStyle name="Entrada 2 2 2 11 2" xfId="4092"/>
    <cellStyle name="Entrada 2 2 2 12" xfId="4093"/>
    <cellStyle name="Entrada 2 2 2 12 2" xfId="4094"/>
    <cellStyle name="Entrada 2 2 2 13" xfId="4095"/>
    <cellStyle name="Entrada 2 2 2 13 2" xfId="4096"/>
    <cellStyle name="Entrada 2 2 2 14" xfId="4097"/>
    <cellStyle name="Entrada 2 2 2 14 2" xfId="4098"/>
    <cellStyle name="Entrada 2 2 2 15" xfId="4099"/>
    <cellStyle name="Entrada 2 2 2 2" xfId="4100"/>
    <cellStyle name="Entrada 2 2 2 2 10" xfId="4101"/>
    <cellStyle name="Entrada 2 2 2 2 10 2" xfId="4102"/>
    <cellStyle name="Entrada 2 2 2 2 11" xfId="4103"/>
    <cellStyle name="Entrada 2 2 2 2 11 2" xfId="4104"/>
    <cellStyle name="Entrada 2 2 2 2 12" xfId="4105"/>
    <cellStyle name="Entrada 2 2 2 2 12 2" xfId="4106"/>
    <cellStyle name="Entrada 2 2 2 2 13" xfId="4107"/>
    <cellStyle name="Entrada 2 2 2 2 2" xfId="4108"/>
    <cellStyle name="Entrada 2 2 2 2 2 10" xfId="4109"/>
    <cellStyle name="Entrada 2 2 2 2 2 10 2" xfId="4110"/>
    <cellStyle name="Entrada 2 2 2 2 2 11" xfId="4111"/>
    <cellStyle name="Entrada 2 2 2 2 2 2" xfId="4112"/>
    <cellStyle name="Entrada 2 2 2 2 2 2 2" xfId="4113"/>
    <cellStyle name="Entrada 2 2 2 2 2 3" xfId="4114"/>
    <cellStyle name="Entrada 2 2 2 2 2 3 2" xfId="4115"/>
    <cellStyle name="Entrada 2 2 2 2 2 4" xfId="4116"/>
    <cellStyle name="Entrada 2 2 2 2 2 4 2" xfId="4117"/>
    <cellStyle name="Entrada 2 2 2 2 2 5" xfId="4118"/>
    <cellStyle name="Entrada 2 2 2 2 2 5 2" xfId="4119"/>
    <cellStyle name="Entrada 2 2 2 2 2 6" xfId="4120"/>
    <cellStyle name="Entrada 2 2 2 2 2 6 2" xfId="4121"/>
    <cellStyle name="Entrada 2 2 2 2 2 7" xfId="4122"/>
    <cellStyle name="Entrada 2 2 2 2 2 7 2" xfId="4123"/>
    <cellStyle name="Entrada 2 2 2 2 2 8" xfId="4124"/>
    <cellStyle name="Entrada 2 2 2 2 2 8 2" xfId="4125"/>
    <cellStyle name="Entrada 2 2 2 2 2 9" xfId="4126"/>
    <cellStyle name="Entrada 2 2 2 2 2 9 2" xfId="4127"/>
    <cellStyle name="Entrada 2 2 2 2 3" xfId="4128"/>
    <cellStyle name="Entrada 2 2 2 2 3 10" xfId="4129"/>
    <cellStyle name="Entrada 2 2 2 2 3 10 2" xfId="4130"/>
    <cellStyle name="Entrada 2 2 2 2 3 11" xfId="4131"/>
    <cellStyle name="Entrada 2 2 2 2 3 2" xfId="4132"/>
    <cellStyle name="Entrada 2 2 2 2 3 2 2" xfId="4133"/>
    <cellStyle name="Entrada 2 2 2 2 3 3" xfId="4134"/>
    <cellStyle name="Entrada 2 2 2 2 3 3 2" xfId="4135"/>
    <cellStyle name="Entrada 2 2 2 2 3 4" xfId="4136"/>
    <cellStyle name="Entrada 2 2 2 2 3 4 2" xfId="4137"/>
    <cellStyle name="Entrada 2 2 2 2 3 5" xfId="4138"/>
    <cellStyle name="Entrada 2 2 2 2 3 5 2" xfId="4139"/>
    <cellStyle name="Entrada 2 2 2 2 3 6" xfId="4140"/>
    <cellStyle name="Entrada 2 2 2 2 3 6 2" xfId="4141"/>
    <cellStyle name="Entrada 2 2 2 2 3 7" xfId="4142"/>
    <cellStyle name="Entrada 2 2 2 2 3 7 2" xfId="4143"/>
    <cellStyle name="Entrada 2 2 2 2 3 8" xfId="4144"/>
    <cellStyle name="Entrada 2 2 2 2 3 8 2" xfId="4145"/>
    <cellStyle name="Entrada 2 2 2 2 3 9" xfId="4146"/>
    <cellStyle name="Entrada 2 2 2 2 3 9 2" xfId="4147"/>
    <cellStyle name="Entrada 2 2 2 2 4" xfId="4148"/>
    <cellStyle name="Entrada 2 2 2 2 4 2" xfId="4149"/>
    <cellStyle name="Entrada 2 2 2 2 5" xfId="4150"/>
    <cellStyle name="Entrada 2 2 2 2 5 2" xfId="4151"/>
    <cellStyle name="Entrada 2 2 2 2 6" xfId="4152"/>
    <cellStyle name="Entrada 2 2 2 2 6 2" xfId="4153"/>
    <cellStyle name="Entrada 2 2 2 2 7" xfId="4154"/>
    <cellStyle name="Entrada 2 2 2 2 7 2" xfId="4155"/>
    <cellStyle name="Entrada 2 2 2 2 8" xfId="4156"/>
    <cellStyle name="Entrada 2 2 2 2 8 2" xfId="4157"/>
    <cellStyle name="Entrada 2 2 2 2 9" xfId="4158"/>
    <cellStyle name="Entrada 2 2 2 2 9 2" xfId="4159"/>
    <cellStyle name="Entrada 2 2 2 3" xfId="4160"/>
    <cellStyle name="Entrada 2 2 2 3 10" xfId="4161"/>
    <cellStyle name="Entrada 2 2 2 3 10 2" xfId="4162"/>
    <cellStyle name="Entrada 2 2 2 3 11" xfId="4163"/>
    <cellStyle name="Entrada 2 2 2 3 11 2" xfId="4164"/>
    <cellStyle name="Entrada 2 2 2 3 12" xfId="4165"/>
    <cellStyle name="Entrada 2 2 2 3 12 2" xfId="4166"/>
    <cellStyle name="Entrada 2 2 2 3 13" xfId="4167"/>
    <cellStyle name="Entrada 2 2 2 3 2" xfId="4168"/>
    <cellStyle name="Entrada 2 2 2 3 2 10" xfId="4169"/>
    <cellStyle name="Entrada 2 2 2 3 2 10 2" xfId="4170"/>
    <cellStyle name="Entrada 2 2 2 3 2 11" xfId="4171"/>
    <cellStyle name="Entrada 2 2 2 3 2 2" xfId="4172"/>
    <cellStyle name="Entrada 2 2 2 3 2 2 2" xfId="4173"/>
    <cellStyle name="Entrada 2 2 2 3 2 3" xfId="4174"/>
    <cellStyle name="Entrada 2 2 2 3 2 3 2" xfId="4175"/>
    <cellStyle name="Entrada 2 2 2 3 2 4" xfId="4176"/>
    <cellStyle name="Entrada 2 2 2 3 2 4 2" xfId="4177"/>
    <cellStyle name="Entrada 2 2 2 3 2 5" xfId="4178"/>
    <cellStyle name="Entrada 2 2 2 3 2 5 2" xfId="4179"/>
    <cellStyle name="Entrada 2 2 2 3 2 6" xfId="4180"/>
    <cellStyle name="Entrada 2 2 2 3 2 6 2" xfId="4181"/>
    <cellStyle name="Entrada 2 2 2 3 2 7" xfId="4182"/>
    <cellStyle name="Entrada 2 2 2 3 2 7 2" xfId="4183"/>
    <cellStyle name="Entrada 2 2 2 3 2 8" xfId="4184"/>
    <cellStyle name="Entrada 2 2 2 3 2 8 2" xfId="4185"/>
    <cellStyle name="Entrada 2 2 2 3 2 9" xfId="4186"/>
    <cellStyle name="Entrada 2 2 2 3 2 9 2" xfId="4187"/>
    <cellStyle name="Entrada 2 2 2 3 3" xfId="4188"/>
    <cellStyle name="Entrada 2 2 2 3 3 10" xfId="4189"/>
    <cellStyle name="Entrada 2 2 2 3 3 10 2" xfId="4190"/>
    <cellStyle name="Entrada 2 2 2 3 3 11" xfId="4191"/>
    <cellStyle name="Entrada 2 2 2 3 3 2" xfId="4192"/>
    <cellStyle name="Entrada 2 2 2 3 3 2 2" xfId="4193"/>
    <cellStyle name="Entrada 2 2 2 3 3 3" xfId="4194"/>
    <cellStyle name="Entrada 2 2 2 3 3 3 2" xfId="4195"/>
    <cellStyle name="Entrada 2 2 2 3 3 4" xfId="4196"/>
    <cellStyle name="Entrada 2 2 2 3 3 4 2" xfId="4197"/>
    <cellStyle name="Entrada 2 2 2 3 3 5" xfId="4198"/>
    <cellStyle name="Entrada 2 2 2 3 3 5 2" xfId="4199"/>
    <cellStyle name="Entrada 2 2 2 3 3 6" xfId="4200"/>
    <cellStyle name="Entrada 2 2 2 3 3 6 2" xfId="4201"/>
    <cellStyle name="Entrada 2 2 2 3 3 7" xfId="4202"/>
    <cellStyle name="Entrada 2 2 2 3 3 7 2" xfId="4203"/>
    <cellStyle name="Entrada 2 2 2 3 3 8" xfId="4204"/>
    <cellStyle name="Entrada 2 2 2 3 3 8 2" xfId="4205"/>
    <cellStyle name="Entrada 2 2 2 3 3 9" xfId="4206"/>
    <cellStyle name="Entrada 2 2 2 3 3 9 2" xfId="4207"/>
    <cellStyle name="Entrada 2 2 2 3 4" xfId="4208"/>
    <cellStyle name="Entrada 2 2 2 3 4 2" xfId="4209"/>
    <cellStyle name="Entrada 2 2 2 3 5" xfId="4210"/>
    <cellStyle name="Entrada 2 2 2 3 5 2" xfId="4211"/>
    <cellStyle name="Entrada 2 2 2 3 6" xfId="4212"/>
    <cellStyle name="Entrada 2 2 2 3 6 2" xfId="4213"/>
    <cellStyle name="Entrada 2 2 2 3 7" xfId="4214"/>
    <cellStyle name="Entrada 2 2 2 3 7 2" xfId="4215"/>
    <cellStyle name="Entrada 2 2 2 3 8" xfId="4216"/>
    <cellStyle name="Entrada 2 2 2 3 8 2" xfId="4217"/>
    <cellStyle name="Entrada 2 2 2 3 9" xfId="4218"/>
    <cellStyle name="Entrada 2 2 2 3 9 2" xfId="4219"/>
    <cellStyle name="Entrada 2 2 2 4" xfId="4220"/>
    <cellStyle name="Entrada 2 2 2 4 10" xfId="4221"/>
    <cellStyle name="Entrada 2 2 2 4 10 2" xfId="4222"/>
    <cellStyle name="Entrada 2 2 2 4 11" xfId="4223"/>
    <cellStyle name="Entrada 2 2 2 4 2" xfId="4224"/>
    <cellStyle name="Entrada 2 2 2 4 2 2" xfId="4225"/>
    <cellStyle name="Entrada 2 2 2 4 3" xfId="4226"/>
    <cellStyle name="Entrada 2 2 2 4 3 2" xfId="4227"/>
    <cellStyle name="Entrada 2 2 2 4 4" xfId="4228"/>
    <cellStyle name="Entrada 2 2 2 4 4 2" xfId="4229"/>
    <cellStyle name="Entrada 2 2 2 4 5" xfId="4230"/>
    <cellStyle name="Entrada 2 2 2 4 5 2" xfId="4231"/>
    <cellStyle name="Entrada 2 2 2 4 6" xfId="4232"/>
    <cellStyle name="Entrada 2 2 2 4 6 2" xfId="4233"/>
    <cellStyle name="Entrada 2 2 2 4 7" xfId="4234"/>
    <cellStyle name="Entrada 2 2 2 4 7 2" xfId="4235"/>
    <cellStyle name="Entrada 2 2 2 4 8" xfId="4236"/>
    <cellStyle name="Entrada 2 2 2 4 8 2" xfId="4237"/>
    <cellStyle name="Entrada 2 2 2 4 9" xfId="4238"/>
    <cellStyle name="Entrada 2 2 2 4 9 2" xfId="4239"/>
    <cellStyle name="Entrada 2 2 2 5" xfId="4240"/>
    <cellStyle name="Entrada 2 2 2 5 10" xfId="4241"/>
    <cellStyle name="Entrada 2 2 2 5 10 2" xfId="4242"/>
    <cellStyle name="Entrada 2 2 2 5 11" xfId="4243"/>
    <cellStyle name="Entrada 2 2 2 5 2" xfId="4244"/>
    <cellStyle name="Entrada 2 2 2 5 2 2" xfId="4245"/>
    <cellStyle name="Entrada 2 2 2 5 3" xfId="4246"/>
    <cellStyle name="Entrada 2 2 2 5 3 2" xfId="4247"/>
    <cellStyle name="Entrada 2 2 2 5 4" xfId="4248"/>
    <cellStyle name="Entrada 2 2 2 5 4 2" xfId="4249"/>
    <cellStyle name="Entrada 2 2 2 5 5" xfId="4250"/>
    <cellStyle name="Entrada 2 2 2 5 5 2" xfId="4251"/>
    <cellStyle name="Entrada 2 2 2 5 6" xfId="4252"/>
    <cellStyle name="Entrada 2 2 2 5 6 2" xfId="4253"/>
    <cellStyle name="Entrada 2 2 2 5 7" xfId="4254"/>
    <cellStyle name="Entrada 2 2 2 5 7 2" xfId="4255"/>
    <cellStyle name="Entrada 2 2 2 5 8" xfId="4256"/>
    <cellStyle name="Entrada 2 2 2 5 8 2" xfId="4257"/>
    <cellStyle name="Entrada 2 2 2 5 9" xfId="4258"/>
    <cellStyle name="Entrada 2 2 2 5 9 2" xfId="4259"/>
    <cellStyle name="Entrada 2 2 2 6" xfId="4260"/>
    <cellStyle name="Entrada 2 2 2 6 2" xfId="4261"/>
    <cellStyle name="Entrada 2 2 2 7" xfId="4262"/>
    <cellStyle name="Entrada 2 2 2 7 2" xfId="4263"/>
    <cellStyle name="Entrada 2 2 2 8" xfId="4264"/>
    <cellStyle name="Entrada 2 2 2 8 2" xfId="4265"/>
    <cellStyle name="Entrada 2 2 2 9" xfId="4266"/>
    <cellStyle name="Entrada 2 2 2 9 2" xfId="4267"/>
    <cellStyle name="Entrada 2 2 3" xfId="4268"/>
    <cellStyle name="Entrada 2 2 3 10" xfId="4269"/>
    <cellStyle name="Entrada 2 2 3 10 2" xfId="4270"/>
    <cellStyle name="Entrada 2 2 3 11" xfId="4271"/>
    <cellStyle name="Entrada 2 2 3 11 2" xfId="4272"/>
    <cellStyle name="Entrada 2 2 3 12" xfId="4273"/>
    <cellStyle name="Entrada 2 2 3 12 2" xfId="4274"/>
    <cellStyle name="Entrada 2 2 3 13" xfId="4275"/>
    <cellStyle name="Entrada 2 2 3 13 2" xfId="4276"/>
    <cellStyle name="Entrada 2 2 3 14" xfId="4277"/>
    <cellStyle name="Entrada 2 2 3 14 2" xfId="4278"/>
    <cellStyle name="Entrada 2 2 3 15" xfId="4279"/>
    <cellStyle name="Entrada 2 2 3 2" xfId="4280"/>
    <cellStyle name="Entrada 2 2 3 2 10" xfId="4281"/>
    <cellStyle name="Entrada 2 2 3 2 10 2" xfId="4282"/>
    <cellStyle name="Entrada 2 2 3 2 11" xfId="4283"/>
    <cellStyle name="Entrada 2 2 3 2 11 2" xfId="4284"/>
    <cellStyle name="Entrada 2 2 3 2 12" xfId="4285"/>
    <cellStyle name="Entrada 2 2 3 2 12 2" xfId="4286"/>
    <cellStyle name="Entrada 2 2 3 2 13" xfId="4287"/>
    <cellStyle name="Entrada 2 2 3 2 2" xfId="4288"/>
    <cellStyle name="Entrada 2 2 3 2 2 10" xfId="4289"/>
    <cellStyle name="Entrada 2 2 3 2 2 10 2" xfId="4290"/>
    <cellStyle name="Entrada 2 2 3 2 2 11" xfId="4291"/>
    <cellStyle name="Entrada 2 2 3 2 2 2" xfId="4292"/>
    <cellStyle name="Entrada 2 2 3 2 2 2 2" xfId="4293"/>
    <cellStyle name="Entrada 2 2 3 2 2 3" xfId="4294"/>
    <cellStyle name="Entrada 2 2 3 2 2 3 2" xfId="4295"/>
    <cellStyle name="Entrada 2 2 3 2 2 4" xfId="4296"/>
    <cellStyle name="Entrada 2 2 3 2 2 4 2" xfId="4297"/>
    <cellStyle name="Entrada 2 2 3 2 2 5" xfId="4298"/>
    <cellStyle name="Entrada 2 2 3 2 2 5 2" xfId="4299"/>
    <cellStyle name="Entrada 2 2 3 2 2 6" xfId="4300"/>
    <cellStyle name="Entrada 2 2 3 2 2 6 2" xfId="4301"/>
    <cellStyle name="Entrada 2 2 3 2 2 7" xfId="4302"/>
    <cellStyle name="Entrada 2 2 3 2 2 7 2" xfId="4303"/>
    <cellStyle name="Entrada 2 2 3 2 2 8" xfId="4304"/>
    <cellStyle name="Entrada 2 2 3 2 2 8 2" xfId="4305"/>
    <cellStyle name="Entrada 2 2 3 2 2 9" xfId="4306"/>
    <cellStyle name="Entrada 2 2 3 2 2 9 2" xfId="4307"/>
    <cellStyle name="Entrada 2 2 3 2 3" xfId="4308"/>
    <cellStyle name="Entrada 2 2 3 2 3 10" xfId="4309"/>
    <cellStyle name="Entrada 2 2 3 2 3 10 2" xfId="4310"/>
    <cellStyle name="Entrada 2 2 3 2 3 11" xfId="4311"/>
    <cellStyle name="Entrada 2 2 3 2 3 2" xfId="4312"/>
    <cellStyle name="Entrada 2 2 3 2 3 2 2" xfId="4313"/>
    <cellStyle name="Entrada 2 2 3 2 3 3" xfId="4314"/>
    <cellStyle name="Entrada 2 2 3 2 3 3 2" xfId="4315"/>
    <cellStyle name="Entrada 2 2 3 2 3 4" xfId="4316"/>
    <cellStyle name="Entrada 2 2 3 2 3 4 2" xfId="4317"/>
    <cellStyle name="Entrada 2 2 3 2 3 5" xfId="4318"/>
    <cellStyle name="Entrada 2 2 3 2 3 5 2" xfId="4319"/>
    <cellStyle name="Entrada 2 2 3 2 3 6" xfId="4320"/>
    <cellStyle name="Entrada 2 2 3 2 3 6 2" xfId="4321"/>
    <cellStyle name="Entrada 2 2 3 2 3 7" xfId="4322"/>
    <cellStyle name="Entrada 2 2 3 2 3 7 2" xfId="4323"/>
    <cellStyle name="Entrada 2 2 3 2 3 8" xfId="4324"/>
    <cellStyle name="Entrada 2 2 3 2 3 8 2" xfId="4325"/>
    <cellStyle name="Entrada 2 2 3 2 3 9" xfId="4326"/>
    <cellStyle name="Entrada 2 2 3 2 3 9 2" xfId="4327"/>
    <cellStyle name="Entrada 2 2 3 2 4" xfId="4328"/>
    <cellStyle name="Entrada 2 2 3 2 4 2" xfId="4329"/>
    <cellStyle name="Entrada 2 2 3 2 5" xfId="4330"/>
    <cellStyle name="Entrada 2 2 3 2 5 2" xfId="4331"/>
    <cellStyle name="Entrada 2 2 3 2 6" xfId="4332"/>
    <cellStyle name="Entrada 2 2 3 2 6 2" xfId="4333"/>
    <cellStyle name="Entrada 2 2 3 2 7" xfId="4334"/>
    <cellStyle name="Entrada 2 2 3 2 7 2" xfId="4335"/>
    <cellStyle name="Entrada 2 2 3 2 8" xfId="4336"/>
    <cellStyle name="Entrada 2 2 3 2 8 2" xfId="4337"/>
    <cellStyle name="Entrada 2 2 3 2 9" xfId="4338"/>
    <cellStyle name="Entrada 2 2 3 2 9 2" xfId="4339"/>
    <cellStyle name="Entrada 2 2 3 3" xfId="4340"/>
    <cellStyle name="Entrada 2 2 3 3 10" xfId="4341"/>
    <cellStyle name="Entrada 2 2 3 3 10 2" xfId="4342"/>
    <cellStyle name="Entrada 2 2 3 3 11" xfId="4343"/>
    <cellStyle name="Entrada 2 2 3 3 11 2" xfId="4344"/>
    <cellStyle name="Entrada 2 2 3 3 12" xfId="4345"/>
    <cellStyle name="Entrada 2 2 3 3 12 2" xfId="4346"/>
    <cellStyle name="Entrada 2 2 3 3 13" xfId="4347"/>
    <cellStyle name="Entrada 2 2 3 3 2" xfId="4348"/>
    <cellStyle name="Entrada 2 2 3 3 2 10" xfId="4349"/>
    <cellStyle name="Entrada 2 2 3 3 2 10 2" xfId="4350"/>
    <cellStyle name="Entrada 2 2 3 3 2 11" xfId="4351"/>
    <cellStyle name="Entrada 2 2 3 3 2 2" xfId="4352"/>
    <cellStyle name="Entrada 2 2 3 3 2 2 2" xfId="4353"/>
    <cellStyle name="Entrada 2 2 3 3 2 3" xfId="4354"/>
    <cellStyle name="Entrada 2 2 3 3 2 3 2" xfId="4355"/>
    <cellStyle name="Entrada 2 2 3 3 2 4" xfId="4356"/>
    <cellStyle name="Entrada 2 2 3 3 2 4 2" xfId="4357"/>
    <cellStyle name="Entrada 2 2 3 3 2 5" xfId="4358"/>
    <cellStyle name="Entrada 2 2 3 3 2 5 2" xfId="4359"/>
    <cellStyle name="Entrada 2 2 3 3 2 6" xfId="4360"/>
    <cellStyle name="Entrada 2 2 3 3 2 6 2" xfId="4361"/>
    <cellStyle name="Entrada 2 2 3 3 2 7" xfId="4362"/>
    <cellStyle name="Entrada 2 2 3 3 2 7 2" xfId="4363"/>
    <cellStyle name="Entrada 2 2 3 3 2 8" xfId="4364"/>
    <cellStyle name="Entrada 2 2 3 3 2 8 2" xfId="4365"/>
    <cellStyle name="Entrada 2 2 3 3 2 9" xfId="4366"/>
    <cellStyle name="Entrada 2 2 3 3 2 9 2" xfId="4367"/>
    <cellStyle name="Entrada 2 2 3 3 3" xfId="4368"/>
    <cellStyle name="Entrada 2 2 3 3 3 10" xfId="4369"/>
    <cellStyle name="Entrada 2 2 3 3 3 10 2" xfId="4370"/>
    <cellStyle name="Entrada 2 2 3 3 3 11" xfId="4371"/>
    <cellStyle name="Entrada 2 2 3 3 3 2" xfId="4372"/>
    <cellStyle name="Entrada 2 2 3 3 3 2 2" xfId="4373"/>
    <cellStyle name="Entrada 2 2 3 3 3 3" xfId="4374"/>
    <cellStyle name="Entrada 2 2 3 3 3 3 2" xfId="4375"/>
    <cellStyle name="Entrada 2 2 3 3 3 4" xfId="4376"/>
    <cellStyle name="Entrada 2 2 3 3 3 4 2" xfId="4377"/>
    <cellStyle name="Entrada 2 2 3 3 3 5" xfId="4378"/>
    <cellStyle name="Entrada 2 2 3 3 3 5 2" xfId="4379"/>
    <cellStyle name="Entrada 2 2 3 3 3 6" xfId="4380"/>
    <cellStyle name="Entrada 2 2 3 3 3 6 2" xfId="4381"/>
    <cellStyle name="Entrada 2 2 3 3 3 7" xfId="4382"/>
    <cellStyle name="Entrada 2 2 3 3 3 7 2" xfId="4383"/>
    <cellStyle name="Entrada 2 2 3 3 3 8" xfId="4384"/>
    <cellStyle name="Entrada 2 2 3 3 3 8 2" xfId="4385"/>
    <cellStyle name="Entrada 2 2 3 3 3 9" xfId="4386"/>
    <cellStyle name="Entrada 2 2 3 3 3 9 2" xfId="4387"/>
    <cellStyle name="Entrada 2 2 3 3 4" xfId="4388"/>
    <cellStyle name="Entrada 2 2 3 3 4 2" xfId="4389"/>
    <cellStyle name="Entrada 2 2 3 3 5" xfId="4390"/>
    <cellStyle name="Entrada 2 2 3 3 5 2" xfId="4391"/>
    <cellStyle name="Entrada 2 2 3 3 6" xfId="4392"/>
    <cellStyle name="Entrada 2 2 3 3 6 2" xfId="4393"/>
    <cellStyle name="Entrada 2 2 3 3 7" xfId="4394"/>
    <cellStyle name="Entrada 2 2 3 3 7 2" xfId="4395"/>
    <cellStyle name="Entrada 2 2 3 3 8" xfId="4396"/>
    <cellStyle name="Entrada 2 2 3 3 8 2" xfId="4397"/>
    <cellStyle name="Entrada 2 2 3 3 9" xfId="4398"/>
    <cellStyle name="Entrada 2 2 3 3 9 2" xfId="4399"/>
    <cellStyle name="Entrada 2 2 3 4" xfId="4400"/>
    <cellStyle name="Entrada 2 2 3 4 10" xfId="4401"/>
    <cellStyle name="Entrada 2 2 3 4 10 2" xfId="4402"/>
    <cellStyle name="Entrada 2 2 3 4 11" xfId="4403"/>
    <cellStyle name="Entrada 2 2 3 4 2" xfId="4404"/>
    <cellStyle name="Entrada 2 2 3 4 2 2" xfId="4405"/>
    <cellStyle name="Entrada 2 2 3 4 3" xfId="4406"/>
    <cellStyle name="Entrada 2 2 3 4 3 2" xfId="4407"/>
    <cellStyle name="Entrada 2 2 3 4 4" xfId="4408"/>
    <cellStyle name="Entrada 2 2 3 4 4 2" xfId="4409"/>
    <cellStyle name="Entrada 2 2 3 4 5" xfId="4410"/>
    <cellStyle name="Entrada 2 2 3 4 5 2" xfId="4411"/>
    <cellStyle name="Entrada 2 2 3 4 6" xfId="4412"/>
    <cellStyle name="Entrada 2 2 3 4 6 2" xfId="4413"/>
    <cellStyle name="Entrada 2 2 3 4 7" xfId="4414"/>
    <cellStyle name="Entrada 2 2 3 4 7 2" xfId="4415"/>
    <cellStyle name="Entrada 2 2 3 4 8" xfId="4416"/>
    <cellStyle name="Entrada 2 2 3 4 8 2" xfId="4417"/>
    <cellStyle name="Entrada 2 2 3 4 9" xfId="4418"/>
    <cellStyle name="Entrada 2 2 3 4 9 2" xfId="4419"/>
    <cellStyle name="Entrada 2 2 3 5" xfId="4420"/>
    <cellStyle name="Entrada 2 2 3 5 10" xfId="4421"/>
    <cellStyle name="Entrada 2 2 3 5 10 2" xfId="4422"/>
    <cellStyle name="Entrada 2 2 3 5 11" xfId="4423"/>
    <cellStyle name="Entrada 2 2 3 5 2" xfId="4424"/>
    <cellStyle name="Entrada 2 2 3 5 2 2" xfId="4425"/>
    <cellStyle name="Entrada 2 2 3 5 3" xfId="4426"/>
    <cellStyle name="Entrada 2 2 3 5 3 2" xfId="4427"/>
    <cellStyle name="Entrada 2 2 3 5 4" xfId="4428"/>
    <cellStyle name="Entrada 2 2 3 5 4 2" xfId="4429"/>
    <cellStyle name="Entrada 2 2 3 5 5" xfId="4430"/>
    <cellStyle name="Entrada 2 2 3 5 5 2" xfId="4431"/>
    <cellStyle name="Entrada 2 2 3 5 6" xfId="4432"/>
    <cellStyle name="Entrada 2 2 3 5 6 2" xfId="4433"/>
    <cellStyle name="Entrada 2 2 3 5 7" xfId="4434"/>
    <cellStyle name="Entrada 2 2 3 5 7 2" xfId="4435"/>
    <cellStyle name="Entrada 2 2 3 5 8" xfId="4436"/>
    <cellStyle name="Entrada 2 2 3 5 8 2" xfId="4437"/>
    <cellStyle name="Entrada 2 2 3 5 9" xfId="4438"/>
    <cellStyle name="Entrada 2 2 3 5 9 2" xfId="4439"/>
    <cellStyle name="Entrada 2 2 3 6" xfId="4440"/>
    <cellStyle name="Entrada 2 2 3 6 2" xfId="4441"/>
    <cellStyle name="Entrada 2 2 3 7" xfId="4442"/>
    <cellStyle name="Entrada 2 2 3 7 2" xfId="4443"/>
    <cellStyle name="Entrada 2 2 3 8" xfId="4444"/>
    <cellStyle name="Entrada 2 2 3 8 2" xfId="4445"/>
    <cellStyle name="Entrada 2 2 3 9" xfId="4446"/>
    <cellStyle name="Entrada 2 2 3 9 2" xfId="4447"/>
    <cellStyle name="Entrada 2 2 4" xfId="4448"/>
    <cellStyle name="Entrada 2 2 4 10" xfId="4449"/>
    <cellStyle name="Entrada 2 2 4 10 2" xfId="4450"/>
    <cellStyle name="Entrada 2 2 4 11" xfId="4451"/>
    <cellStyle name="Entrada 2 2 4 11 2" xfId="4452"/>
    <cellStyle name="Entrada 2 2 4 12" xfId="4453"/>
    <cellStyle name="Entrada 2 2 4 12 2" xfId="4454"/>
    <cellStyle name="Entrada 2 2 4 13" xfId="4455"/>
    <cellStyle name="Entrada 2 2 4 2" xfId="4456"/>
    <cellStyle name="Entrada 2 2 4 2 10" xfId="4457"/>
    <cellStyle name="Entrada 2 2 4 2 10 2" xfId="4458"/>
    <cellStyle name="Entrada 2 2 4 2 11" xfId="4459"/>
    <cellStyle name="Entrada 2 2 4 2 2" xfId="4460"/>
    <cellStyle name="Entrada 2 2 4 2 2 2" xfId="4461"/>
    <cellStyle name="Entrada 2 2 4 2 3" xfId="4462"/>
    <cellStyle name="Entrada 2 2 4 2 3 2" xfId="4463"/>
    <cellStyle name="Entrada 2 2 4 2 4" xfId="4464"/>
    <cellStyle name="Entrada 2 2 4 2 4 2" xfId="4465"/>
    <cellStyle name="Entrada 2 2 4 2 5" xfId="4466"/>
    <cellStyle name="Entrada 2 2 4 2 5 2" xfId="4467"/>
    <cellStyle name="Entrada 2 2 4 2 6" xfId="4468"/>
    <cellStyle name="Entrada 2 2 4 2 6 2" xfId="4469"/>
    <cellStyle name="Entrada 2 2 4 2 7" xfId="4470"/>
    <cellStyle name="Entrada 2 2 4 2 7 2" xfId="4471"/>
    <cellStyle name="Entrada 2 2 4 2 8" xfId="4472"/>
    <cellStyle name="Entrada 2 2 4 2 8 2" xfId="4473"/>
    <cellStyle name="Entrada 2 2 4 2 9" xfId="4474"/>
    <cellStyle name="Entrada 2 2 4 2 9 2" xfId="4475"/>
    <cellStyle name="Entrada 2 2 4 3" xfId="4476"/>
    <cellStyle name="Entrada 2 2 4 3 10" xfId="4477"/>
    <cellStyle name="Entrada 2 2 4 3 10 2" xfId="4478"/>
    <cellStyle name="Entrada 2 2 4 3 11" xfId="4479"/>
    <cellStyle name="Entrada 2 2 4 3 2" xfId="4480"/>
    <cellStyle name="Entrada 2 2 4 3 2 2" xfId="4481"/>
    <cellStyle name="Entrada 2 2 4 3 3" xfId="4482"/>
    <cellStyle name="Entrada 2 2 4 3 3 2" xfId="4483"/>
    <cellStyle name="Entrada 2 2 4 3 4" xfId="4484"/>
    <cellStyle name="Entrada 2 2 4 3 4 2" xfId="4485"/>
    <cellStyle name="Entrada 2 2 4 3 5" xfId="4486"/>
    <cellStyle name="Entrada 2 2 4 3 5 2" xfId="4487"/>
    <cellStyle name="Entrada 2 2 4 3 6" xfId="4488"/>
    <cellStyle name="Entrada 2 2 4 3 6 2" xfId="4489"/>
    <cellStyle name="Entrada 2 2 4 3 7" xfId="4490"/>
    <cellStyle name="Entrada 2 2 4 3 7 2" xfId="4491"/>
    <cellStyle name="Entrada 2 2 4 3 8" xfId="4492"/>
    <cellStyle name="Entrada 2 2 4 3 8 2" xfId="4493"/>
    <cellStyle name="Entrada 2 2 4 3 9" xfId="4494"/>
    <cellStyle name="Entrada 2 2 4 3 9 2" xfId="4495"/>
    <cellStyle name="Entrada 2 2 4 4" xfId="4496"/>
    <cellStyle name="Entrada 2 2 4 4 2" xfId="4497"/>
    <cellStyle name="Entrada 2 2 4 5" xfId="4498"/>
    <cellStyle name="Entrada 2 2 4 5 2" xfId="4499"/>
    <cellStyle name="Entrada 2 2 4 6" xfId="4500"/>
    <cellStyle name="Entrada 2 2 4 6 2" xfId="4501"/>
    <cellStyle name="Entrada 2 2 4 7" xfId="4502"/>
    <cellStyle name="Entrada 2 2 4 7 2" xfId="4503"/>
    <cellStyle name="Entrada 2 2 4 8" xfId="4504"/>
    <cellStyle name="Entrada 2 2 4 8 2" xfId="4505"/>
    <cellStyle name="Entrada 2 2 4 9" xfId="4506"/>
    <cellStyle name="Entrada 2 2 4 9 2" xfId="4507"/>
    <cellStyle name="Entrada 2 2 5" xfId="4508"/>
    <cellStyle name="Entrada 2 2 5 10" xfId="4509"/>
    <cellStyle name="Entrada 2 2 5 10 2" xfId="4510"/>
    <cellStyle name="Entrada 2 2 5 11" xfId="4511"/>
    <cellStyle name="Entrada 2 2 5 11 2" xfId="4512"/>
    <cellStyle name="Entrada 2 2 5 12" xfId="4513"/>
    <cellStyle name="Entrada 2 2 5 12 2" xfId="4514"/>
    <cellStyle name="Entrada 2 2 5 13" xfId="4515"/>
    <cellStyle name="Entrada 2 2 5 2" xfId="4516"/>
    <cellStyle name="Entrada 2 2 5 2 10" xfId="4517"/>
    <cellStyle name="Entrada 2 2 5 2 10 2" xfId="4518"/>
    <cellStyle name="Entrada 2 2 5 2 11" xfId="4519"/>
    <cellStyle name="Entrada 2 2 5 2 2" xfId="4520"/>
    <cellStyle name="Entrada 2 2 5 2 2 2" xfId="4521"/>
    <cellStyle name="Entrada 2 2 5 2 3" xfId="4522"/>
    <cellStyle name="Entrada 2 2 5 2 3 2" xfId="4523"/>
    <cellStyle name="Entrada 2 2 5 2 4" xfId="4524"/>
    <cellStyle name="Entrada 2 2 5 2 4 2" xfId="4525"/>
    <cellStyle name="Entrada 2 2 5 2 5" xfId="4526"/>
    <cellStyle name="Entrada 2 2 5 2 5 2" xfId="4527"/>
    <cellStyle name="Entrada 2 2 5 2 6" xfId="4528"/>
    <cellStyle name="Entrada 2 2 5 2 6 2" xfId="4529"/>
    <cellStyle name="Entrada 2 2 5 2 7" xfId="4530"/>
    <cellStyle name="Entrada 2 2 5 2 7 2" xfId="4531"/>
    <cellStyle name="Entrada 2 2 5 2 8" xfId="4532"/>
    <cellStyle name="Entrada 2 2 5 2 8 2" xfId="4533"/>
    <cellStyle name="Entrada 2 2 5 2 9" xfId="4534"/>
    <cellStyle name="Entrada 2 2 5 2 9 2" xfId="4535"/>
    <cellStyle name="Entrada 2 2 5 3" xfId="4536"/>
    <cellStyle name="Entrada 2 2 5 3 10" xfId="4537"/>
    <cellStyle name="Entrada 2 2 5 3 10 2" xfId="4538"/>
    <cellStyle name="Entrada 2 2 5 3 11" xfId="4539"/>
    <cellStyle name="Entrada 2 2 5 3 2" xfId="4540"/>
    <cellStyle name="Entrada 2 2 5 3 2 2" xfId="4541"/>
    <cellStyle name="Entrada 2 2 5 3 3" xfId="4542"/>
    <cellStyle name="Entrada 2 2 5 3 3 2" xfId="4543"/>
    <cellStyle name="Entrada 2 2 5 3 4" xfId="4544"/>
    <cellStyle name="Entrada 2 2 5 3 4 2" xfId="4545"/>
    <cellStyle name="Entrada 2 2 5 3 5" xfId="4546"/>
    <cellStyle name="Entrada 2 2 5 3 5 2" xfId="4547"/>
    <cellStyle name="Entrada 2 2 5 3 6" xfId="4548"/>
    <cellStyle name="Entrada 2 2 5 3 6 2" xfId="4549"/>
    <cellStyle name="Entrada 2 2 5 3 7" xfId="4550"/>
    <cellStyle name="Entrada 2 2 5 3 7 2" xfId="4551"/>
    <cellStyle name="Entrada 2 2 5 3 8" xfId="4552"/>
    <cellStyle name="Entrada 2 2 5 3 8 2" xfId="4553"/>
    <cellStyle name="Entrada 2 2 5 3 9" xfId="4554"/>
    <cellStyle name="Entrada 2 2 5 3 9 2" xfId="4555"/>
    <cellStyle name="Entrada 2 2 5 4" xfId="4556"/>
    <cellStyle name="Entrada 2 2 5 4 2" xfId="4557"/>
    <cellStyle name="Entrada 2 2 5 5" xfId="4558"/>
    <cellStyle name="Entrada 2 2 5 5 2" xfId="4559"/>
    <cellStyle name="Entrada 2 2 5 6" xfId="4560"/>
    <cellStyle name="Entrada 2 2 5 6 2" xfId="4561"/>
    <cellStyle name="Entrada 2 2 5 7" xfId="4562"/>
    <cellStyle name="Entrada 2 2 5 7 2" xfId="4563"/>
    <cellStyle name="Entrada 2 2 5 8" xfId="4564"/>
    <cellStyle name="Entrada 2 2 5 8 2" xfId="4565"/>
    <cellStyle name="Entrada 2 2 5 9" xfId="4566"/>
    <cellStyle name="Entrada 2 2 5 9 2" xfId="4567"/>
    <cellStyle name="Entrada 2 2 6" xfId="4568"/>
    <cellStyle name="Entrada 2 2 6 2" xfId="4569"/>
    <cellStyle name="Entrada 2 2 7" xfId="4570"/>
    <cellStyle name="Entrada 2 2 7 2" xfId="4571"/>
    <cellStyle name="Entrada 2 2 8" xfId="4572"/>
    <cellStyle name="Entrada 2 2 8 2" xfId="4573"/>
    <cellStyle name="Entrada 2 2 9" xfId="4574"/>
    <cellStyle name="Entrada 2 2 9 2" xfId="4575"/>
    <cellStyle name="Entrada 2 20" xfId="4576"/>
    <cellStyle name="Entrada 2 21" xfId="4577"/>
    <cellStyle name="Entrada 2 3" xfId="1093"/>
    <cellStyle name="Entrada 2 3 10" xfId="4578"/>
    <cellStyle name="Entrada 2 3 10 2" xfId="4579"/>
    <cellStyle name="Entrada 2 3 11" xfId="4580"/>
    <cellStyle name="Entrada 2 3 11 2" xfId="4581"/>
    <cellStyle name="Entrada 2 3 12" xfId="4582"/>
    <cellStyle name="Entrada 2 3 12 2" xfId="4583"/>
    <cellStyle name="Entrada 2 3 13" xfId="4584"/>
    <cellStyle name="Entrada 2 3 13 2" xfId="4585"/>
    <cellStyle name="Entrada 2 3 14" xfId="4586"/>
    <cellStyle name="Entrada 2 3 14 2" xfId="4587"/>
    <cellStyle name="Entrada 2 3 15" xfId="4588"/>
    <cellStyle name="Entrada 2 3 16" xfId="4589"/>
    <cellStyle name="Entrada 2 3 17" xfId="4590"/>
    <cellStyle name="Entrada 2 3 2" xfId="4591"/>
    <cellStyle name="Entrada 2 3 2 10" xfId="4592"/>
    <cellStyle name="Entrada 2 3 2 10 2" xfId="4593"/>
    <cellStyle name="Entrada 2 3 2 11" xfId="4594"/>
    <cellStyle name="Entrada 2 3 2 11 2" xfId="4595"/>
    <cellStyle name="Entrada 2 3 2 12" xfId="4596"/>
    <cellStyle name="Entrada 2 3 2 12 2" xfId="4597"/>
    <cellStyle name="Entrada 2 3 2 13" xfId="4598"/>
    <cellStyle name="Entrada 2 3 2 13 2" xfId="4599"/>
    <cellStyle name="Entrada 2 3 2 14" xfId="4600"/>
    <cellStyle name="Entrada 2 3 2 14 2" xfId="4601"/>
    <cellStyle name="Entrada 2 3 2 15" xfId="4602"/>
    <cellStyle name="Entrada 2 3 2 2" xfId="4603"/>
    <cellStyle name="Entrada 2 3 2 2 10" xfId="4604"/>
    <cellStyle name="Entrada 2 3 2 2 10 2" xfId="4605"/>
    <cellStyle name="Entrada 2 3 2 2 11" xfId="4606"/>
    <cellStyle name="Entrada 2 3 2 2 11 2" xfId="4607"/>
    <cellStyle name="Entrada 2 3 2 2 12" xfId="4608"/>
    <cellStyle name="Entrada 2 3 2 2 12 2" xfId="4609"/>
    <cellStyle name="Entrada 2 3 2 2 13" xfId="4610"/>
    <cellStyle name="Entrada 2 3 2 2 2" xfId="4611"/>
    <cellStyle name="Entrada 2 3 2 2 2 10" xfId="4612"/>
    <cellStyle name="Entrada 2 3 2 2 2 10 2" xfId="4613"/>
    <cellStyle name="Entrada 2 3 2 2 2 11" xfId="4614"/>
    <cellStyle name="Entrada 2 3 2 2 2 2" xfId="4615"/>
    <cellStyle name="Entrada 2 3 2 2 2 2 2" xfId="4616"/>
    <cellStyle name="Entrada 2 3 2 2 2 3" xfId="4617"/>
    <cellStyle name="Entrada 2 3 2 2 2 3 2" xfId="4618"/>
    <cellStyle name="Entrada 2 3 2 2 2 4" xfId="4619"/>
    <cellStyle name="Entrada 2 3 2 2 2 4 2" xfId="4620"/>
    <cellStyle name="Entrada 2 3 2 2 2 5" xfId="4621"/>
    <cellStyle name="Entrada 2 3 2 2 2 5 2" xfId="4622"/>
    <cellStyle name="Entrada 2 3 2 2 2 6" xfId="4623"/>
    <cellStyle name="Entrada 2 3 2 2 2 6 2" xfId="4624"/>
    <cellStyle name="Entrada 2 3 2 2 2 7" xfId="4625"/>
    <cellStyle name="Entrada 2 3 2 2 2 7 2" xfId="4626"/>
    <cellStyle name="Entrada 2 3 2 2 2 8" xfId="4627"/>
    <cellStyle name="Entrada 2 3 2 2 2 8 2" xfId="4628"/>
    <cellStyle name="Entrada 2 3 2 2 2 9" xfId="4629"/>
    <cellStyle name="Entrada 2 3 2 2 2 9 2" xfId="4630"/>
    <cellStyle name="Entrada 2 3 2 2 3" xfId="4631"/>
    <cellStyle name="Entrada 2 3 2 2 3 10" xfId="4632"/>
    <cellStyle name="Entrada 2 3 2 2 3 10 2" xfId="4633"/>
    <cellStyle name="Entrada 2 3 2 2 3 11" xfId="4634"/>
    <cellStyle name="Entrada 2 3 2 2 3 2" xfId="4635"/>
    <cellStyle name="Entrada 2 3 2 2 3 2 2" xfId="4636"/>
    <cellStyle name="Entrada 2 3 2 2 3 3" xfId="4637"/>
    <cellStyle name="Entrada 2 3 2 2 3 3 2" xfId="4638"/>
    <cellStyle name="Entrada 2 3 2 2 3 4" xfId="4639"/>
    <cellStyle name="Entrada 2 3 2 2 3 4 2" xfId="4640"/>
    <cellStyle name="Entrada 2 3 2 2 3 5" xfId="4641"/>
    <cellStyle name="Entrada 2 3 2 2 3 5 2" xfId="4642"/>
    <cellStyle name="Entrada 2 3 2 2 3 6" xfId="4643"/>
    <cellStyle name="Entrada 2 3 2 2 3 6 2" xfId="4644"/>
    <cellStyle name="Entrada 2 3 2 2 3 7" xfId="4645"/>
    <cellStyle name="Entrada 2 3 2 2 3 7 2" xfId="4646"/>
    <cellStyle name="Entrada 2 3 2 2 3 8" xfId="4647"/>
    <cellStyle name="Entrada 2 3 2 2 3 8 2" xfId="4648"/>
    <cellStyle name="Entrada 2 3 2 2 3 9" xfId="4649"/>
    <cellStyle name="Entrada 2 3 2 2 3 9 2" xfId="4650"/>
    <cellStyle name="Entrada 2 3 2 2 4" xfId="4651"/>
    <cellStyle name="Entrada 2 3 2 2 4 2" xfId="4652"/>
    <cellStyle name="Entrada 2 3 2 2 5" xfId="4653"/>
    <cellStyle name="Entrada 2 3 2 2 5 2" xfId="4654"/>
    <cellStyle name="Entrada 2 3 2 2 6" xfId="4655"/>
    <cellStyle name="Entrada 2 3 2 2 6 2" xfId="4656"/>
    <cellStyle name="Entrada 2 3 2 2 7" xfId="4657"/>
    <cellStyle name="Entrada 2 3 2 2 7 2" xfId="4658"/>
    <cellStyle name="Entrada 2 3 2 2 8" xfId="4659"/>
    <cellStyle name="Entrada 2 3 2 2 8 2" xfId="4660"/>
    <cellStyle name="Entrada 2 3 2 2 9" xfId="4661"/>
    <cellStyle name="Entrada 2 3 2 2 9 2" xfId="4662"/>
    <cellStyle name="Entrada 2 3 2 3" xfId="4663"/>
    <cellStyle name="Entrada 2 3 2 3 10" xfId="4664"/>
    <cellStyle name="Entrada 2 3 2 3 10 2" xfId="4665"/>
    <cellStyle name="Entrada 2 3 2 3 11" xfId="4666"/>
    <cellStyle name="Entrada 2 3 2 3 11 2" xfId="4667"/>
    <cellStyle name="Entrada 2 3 2 3 12" xfId="4668"/>
    <cellStyle name="Entrada 2 3 2 3 12 2" xfId="4669"/>
    <cellStyle name="Entrada 2 3 2 3 13" xfId="4670"/>
    <cellStyle name="Entrada 2 3 2 3 2" xfId="4671"/>
    <cellStyle name="Entrada 2 3 2 3 2 10" xfId="4672"/>
    <cellStyle name="Entrada 2 3 2 3 2 10 2" xfId="4673"/>
    <cellStyle name="Entrada 2 3 2 3 2 11" xfId="4674"/>
    <cellStyle name="Entrada 2 3 2 3 2 2" xfId="4675"/>
    <cellStyle name="Entrada 2 3 2 3 2 2 2" xfId="4676"/>
    <cellStyle name="Entrada 2 3 2 3 2 3" xfId="4677"/>
    <cellStyle name="Entrada 2 3 2 3 2 3 2" xfId="4678"/>
    <cellStyle name="Entrada 2 3 2 3 2 4" xfId="4679"/>
    <cellStyle name="Entrada 2 3 2 3 2 4 2" xfId="4680"/>
    <cellStyle name="Entrada 2 3 2 3 2 5" xfId="4681"/>
    <cellStyle name="Entrada 2 3 2 3 2 5 2" xfId="4682"/>
    <cellStyle name="Entrada 2 3 2 3 2 6" xfId="4683"/>
    <cellStyle name="Entrada 2 3 2 3 2 6 2" xfId="4684"/>
    <cellStyle name="Entrada 2 3 2 3 2 7" xfId="4685"/>
    <cellStyle name="Entrada 2 3 2 3 2 7 2" xfId="4686"/>
    <cellStyle name="Entrada 2 3 2 3 2 8" xfId="4687"/>
    <cellStyle name="Entrada 2 3 2 3 2 8 2" xfId="4688"/>
    <cellStyle name="Entrada 2 3 2 3 2 9" xfId="4689"/>
    <cellStyle name="Entrada 2 3 2 3 2 9 2" xfId="4690"/>
    <cellStyle name="Entrada 2 3 2 3 3" xfId="4691"/>
    <cellStyle name="Entrada 2 3 2 3 3 10" xfId="4692"/>
    <cellStyle name="Entrada 2 3 2 3 3 10 2" xfId="4693"/>
    <cellStyle name="Entrada 2 3 2 3 3 11" xfId="4694"/>
    <cellStyle name="Entrada 2 3 2 3 3 2" xfId="4695"/>
    <cellStyle name="Entrada 2 3 2 3 3 2 2" xfId="4696"/>
    <cellStyle name="Entrada 2 3 2 3 3 3" xfId="4697"/>
    <cellStyle name="Entrada 2 3 2 3 3 3 2" xfId="4698"/>
    <cellStyle name="Entrada 2 3 2 3 3 4" xfId="4699"/>
    <cellStyle name="Entrada 2 3 2 3 3 4 2" xfId="4700"/>
    <cellStyle name="Entrada 2 3 2 3 3 5" xfId="4701"/>
    <cellStyle name="Entrada 2 3 2 3 3 5 2" xfId="4702"/>
    <cellStyle name="Entrada 2 3 2 3 3 6" xfId="4703"/>
    <cellStyle name="Entrada 2 3 2 3 3 6 2" xfId="4704"/>
    <cellStyle name="Entrada 2 3 2 3 3 7" xfId="4705"/>
    <cellStyle name="Entrada 2 3 2 3 3 7 2" xfId="4706"/>
    <cellStyle name="Entrada 2 3 2 3 3 8" xfId="4707"/>
    <cellStyle name="Entrada 2 3 2 3 3 8 2" xfId="4708"/>
    <cellStyle name="Entrada 2 3 2 3 3 9" xfId="4709"/>
    <cellStyle name="Entrada 2 3 2 3 3 9 2" xfId="4710"/>
    <cellStyle name="Entrada 2 3 2 3 4" xfId="4711"/>
    <cellStyle name="Entrada 2 3 2 3 4 2" xfId="4712"/>
    <cellStyle name="Entrada 2 3 2 3 5" xfId="4713"/>
    <cellStyle name="Entrada 2 3 2 3 5 2" xfId="4714"/>
    <cellStyle name="Entrada 2 3 2 3 6" xfId="4715"/>
    <cellStyle name="Entrada 2 3 2 3 6 2" xfId="4716"/>
    <cellStyle name="Entrada 2 3 2 3 7" xfId="4717"/>
    <cellStyle name="Entrada 2 3 2 3 7 2" xfId="4718"/>
    <cellStyle name="Entrada 2 3 2 3 8" xfId="4719"/>
    <cellStyle name="Entrada 2 3 2 3 8 2" xfId="4720"/>
    <cellStyle name="Entrada 2 3 2 3 9" xfId="4721"/>
    <cellStyle name="Entrada 2 3 2 3 9 2" xfId="4722"/>
    <cellStyle name="Entrada 2 3 2 4" xfId="4723"/>
    <cellStyle name="Entrada 2 3 2 4 10" xfId="4724"/>
    <cellStyle name="Entrada 2 3 2 4 10 2" xfId="4725"/>
    <cellStyle name="Entrada 2 3 2 4 11" xfId="4726"/>
    <cellStyle name="Entrada 2 3 2 4 2" xfId="4727"/>
    <cellStyle name="Entrada 2 3 2 4 2 2" xfId="4728"/>
    <cellStyle name="Entrada 2 3 2 4 3" xfId="4729"/>
    <cellStyle name="Entrada 2 3 2 4 3 2" xfId="4730"/>
    <cellStyle name="Entrada 2 3 2 4 4" xfId="4731"/>
    <cellStyle name="Entrada 2 3 2 4 4 2" xfId="4732"/>
    <cellStyle name="Entrada 2 3 2 4 5" xfId="4733"/>
    <cellStyle name="Entrada 2 3 2 4 5 2" xfId="4734"/>
    <cellStyle name="Entrada 2 3 2 4 6" xfId="4735"/>
    <cellStyle name="Entrada 2 3 2 4 6 2" xfId="4736"/>
    <cellStyle name="Entrada 2 3 2 4 7" xfId="4737"/>
    <cellStyle name="Entrada 2 3 2 4 7 2" xfId="4738"/>
    <cellStyle name="Entrada 2 3 2 4 8" xfId="4739"/>
    <cellStyle name="Entrada 2 3 2 4 8 2" xfId="4740"/>
    <cellStyle name="Entrada 2 3 2 4 9" xfId="4741"/>
    <cellStyle name="Entrada 2 3 2 4 9 2" xfId="4742"/>
    <cellStyle name="Entrada 2 3 2 5" xfId="4743"/>
    <cellStyle name="Entrada 2 3 2 5 10" xfId="4744"/>
    <cellStyle name="Entrada 2 3 2 5 10 2" xfId="4745"/>
    <cellStyle name="Entrada 2 3 2 5 11" xfId="4746"/>
    <cellStyle name="Entrada 2 3 2 5 2" xfId="4747"/>
    <cellStyle name="Entrada 2 3 2 5 2 2" xfId="4748"/>
    <cellStyle name="Entrada 2 3 2 5 3" xfId="4749"/>
    <cellStyle name="Entrada 2 3 2 5 3 2" xfId="4750"/>
    <cellStyle name="Entrada 2 3 2 5 4" xfId="4751"/>
    <cellStyle name="Entrada 2 3 2 5 4 2" xfId="4752"/>
    <cellStyle name="Entrada 2 3 2 5 5" xfId="4753"/>
    <cellStyle name="Entrada 2 3 2 5 5 2" xfId="4754"/>
    <cellStyle name="Entrada 2 3 2 5 6" xfId="4755"/>
    <cellStyle name="Entrada 2 3 2 5 6 2" xfId="4756"/>
    <cellStyle name="Entrada 2 3 2 5 7" xfId="4757"/>
    <cellStyle name="Entrada 2 3 2 5 7 2" xfId="4758"/>
    <cellStyle name="Entrada 2 3 2 5 8" xfId="4759"/>
    <cellStyle name="Entrada 2 3 2 5 8 2" xfId="4760"/>
    <cellStyle name="Entrada 2 3 2 5 9" xfId="4761"/>
    <cellStyle name="Entrada 2 3 2 5 9 2" xfId="4762"/>
    <cellStyle name="Entrada 2 3 2 6" xfId="4763"/>
    <cellStyle name="Entrada 2 3 2 6 2" xfId="4764"/>
    <cellStyle name="Entrada 2 3 2 7" xfId="4765"/>
    <cellStyle name="Entrada 2 3 2 7 2" xfId="4766"/>
    <cellStyle name="Entrada 2 3 2 8" xfId="4767"/>
    <cellStyle name="Entrada 2 3 2 8 2" xfId="4768"/>
    <cellStyle name="Entrada 2 3 2 9" xfId="4769"/>
    <cellStyle name="Entrada 2 3 2 9 2" xfId="4770"/>
    <cellStyle name="Entrada 2 3 3" xfId="4771"/>
    <cellStyle name="Entrada 2 3 3 10" xfId="4772"/>
    <cellStyle name="Entrada 2 3 3 10 2" xfId="4773"/>
    <cellStyle name="Entrada 2 3 3 11" xfId="4774"/>
    <cellStyle name="Entrada 2 3 3 11 2" xfId="4775"/>
    <cellStyle name="Entrada 2 3 3 12" xfId="4776"/>
    <cellStyle name="Entrada 2 3 3 12 2" xfId="4777"/>
    <cellStyle name="Entrada 2 3 3 13" xfId="4778"/>
    <cellStyle name="Entrada 2 3 3 13 2" xfId="4779"/>
    <cellStyle name="Entrada 2 3 3 14" xfId="4780"/>
    <cellStyle name="Entrada 2 3 3 14 2" xfId="4781"/>
    <cellStyle name="Entrada 2 3 3 15" xfId="4782"/>
    <cellStyle name="Entrada 2 3 3 2" xfId="4783"/>
    <cellStyle name="Entrada 2 3 3 2 10" xfId="4784"/>
    <cellStyle name="Entrada 2 3 3 2 10 2" xfId="4785"/>
    <cellStyle name="Entrada 2 3 3 2 11" xfId="4786"/>
    <cellStyle name="Entrada 2 3 3 2 11 2" xfId="4787"/>
    <cellStyle name="Entrada 2 3 3 2 12" xfId="4788"/>
    <cellStyle name="Entrada 2 3 3 2 12 2" xfId="4789"/>
    <cellStyle name="Entrada 2 3 3 2 13" xfId="4790"/>
    <cellStyle name="Entrada 2 3 3 2 2" xfId="4791"/>
    <cellStyle name="Entrada 2 3 3 2 2 10" xfId="4792"/>
    <cellStyle name="Entrada 2 3 3 2 2 10 2" xfId="4793"/>
    <cellStyle name="Entrada 2 3 3 2 2 11" xfId="4794"/>
    <cellStyle name="Entrada 2 3 3 2 2 2" xfId="4795"/>
    <cellStyle name="Entrada 2 3 3 2 2 2 2" xfId="4796"/>
    <cellStyle name="Entrada 2 3 3 2 2 3" xfId="4797"/>
    <cellStyle name="Entrada 2 3 3 2 2 3 2" xfId="4798"/>
    <cellStyle name="Entrada 2 3 3 2 2 4" xfId="4799"/>
    <cellStyle name="Entrada 2 3 3 2 2 4 2" xfId="4800"/>
    <cellStyle name="Entrada 2 3 3 2 2 5" xfId="4801"/>
    <cellStyle name="Entrada 2 3 3 2 2 5 2" xfId="4802"/>
    <cellStyle name="Entrada 2 3 3 2 2 6" xfId="4803"/>
    <cellStyle name="Entrada 2 3 3 2 2 6 2" xfId="4804"/>
    <cellStyle name="Entrada 2 3 3 2 2 7" xfId="4805"/>
    <cellStyle name="Entrada 2 3 3 2 2 7 2" xfId="4806"/>
    <cellStyle name="Entrada 2 3 3 2 2 8" xfId="4807"/>
    <cellStyle name="Entrada 2 3 3 2 2 8 2" xfId="4808"/>
    <cellStyle name="Entrada 2 3 3 2 2 9" xfId="4809"/>
    <cellStyle name="Entrada 2 3 3 2 2 9 2" xfId="4810"/>
    <cellStyle name="Entrada 2 3 3 2 3" xfId="4811"/>
    <cellStyle name="Entrada 2 3 3 2 3 10" xfId="4812"/>
    <cellStyle name="Entrada 2 3 3 2 3 10 2" xfId="4813"/>
    <cellStyle name="Entrada 2 3 3 2 3 11" xfId="4814"/>
    <cellStyle name="Entrada 2 3 3 2 3 2" xfId="4815"/>
    <cellStyle name="Entrada 2 3 3 2 3 2 2" xfId="4816"/>
    <cellStyle name="Entrada 2 3 3 2 3 3" xfId="4817"/>
    <cellStyle name="Entrada 2 3 3 2 3 3 2" xfId="4818"/>
    <cellStyle name="Entrada 2 3 3 2 3 4" xfId="4819"/>
    <cellStyle name="Entrada 2 3 3 2 3 4 2" xfId="4820"/>
    <cellStyle name="Entrada 2 3 3 2 3 5" xfId="4821"/>
    <cellStyle name="Entrada 2 3 3 2 3 5 2" xfId="4822"/>
    <cellStyle name="Entrada 2 3 3 2 3 6" xfId="4823"/>
    <cellStyle name="Entrada 2 3 3 2 3 6 2" xfId="4824"/>
    <cellStyle name="Entrada 2 3 3 2 3 7" xfId="4825"/>
    <cellStyle name="Entrada 2 3 3 2 3 7 2" xfId="4826"/>
    <cellStyle name="Entrada 2 3 3 2 3 8" xfId="4827"/>
    <cellStyle name="Entrada 2 3 3 2 3 8 2" xfId="4828"/>
    <cellStyle name="Entrada 2 3 3 2 3 9" xfId="4829"/>
    <cellStyle name="Entrada 2 3 3 2 3 9 2" xfId="4830"/>
    <cellStyle name="Entrada 2 3 3 2 4" xfId="4831"/>
    <cellStyle name="Entrada 2 3 3 2 4 2" xfId="4832"/>
    <cellStyle name="Entrada 2 3 3 2 5" xfId="4833"/>
    <cellStyle name="Entrada 2 3 3 2 5 2" xfId="4834"/>
    <cellStyle name="Entrada 2 3 3 2 6" xfId="4835"/>
    <cellStyle name="Entrada 2 3 3 2 6 2" xfId="4836"/>
    <cellStyle name="Entrada 2 3 3 2 7" xfId="4837"/>
    <cellStyle name="Entrada 2 3 3 2 7 2" xfId="4838"/>
    <cellStyle name="Entrada 2 3 3 2 8" xfId="4839"/>
    <cellStyle name="Entrada 2 3 3 2 8 2" xfId="4840"/>
    <cellStyle name="Entrada 2 3 3 2 9" xfId="4841"/>
    <cellStyle name="Entrada 2 3 3 2 9 2" xfId="4842"/>
    <cellStyle name="Entrada 2 3 3 3" xfId="4843"/>
    <cellStyle name="Entrada 2 3 3 3 10" xfId="4844"/>
    <cellStyle name="Entrada 2 3 3 3 10 2" xfId="4845"/>
    <cellStyle name="Entrada 2 3 3 3 11" xfId="4846"/>
    <cellStyle name="Entrada 2 3 3 3 11 2" xfId="4847"/>
    <cellStyle name="Entrada 2 3 3 3 12" xfId="4848"/>
    <cellStyle name="Entrada 2 3 3 3 12 2" xfId="4849"/>
    <cellStyle name="Entrada 2 3 3 3 13" xfId="4850"/>
    <cellStyle name="Entrada 2 3 3 3 2" xfId="4851"/>
    <cellStyle name="Entrada 2 3 3 3 2 10" xfId="4852"/>
    <cellStyle name="Entrada 2 3 3 3 2 10 2" xfId="4853"/>
    <cellStyle name="Entrada 2 3 3 3 2 11" xfId="4854"/>
    <cellStyle name="Entrada 2 3 3 3 2 2" xfId="4855"/>
    <cellStyle name="Entrada 2 3 3 3 2 2 2" xfId="4856"/>
    <cellStyle name="Entrada 2 3 3 3 2 3" xfId="4857"/>
    <cellStyle name="Entrada 2 3 3 3 2 3 2" xfId="4858"/>
    <cellStyle name="Entrada 2 3 3 3 2 4" xfId="4859"/>
    <cellStyle name="Entrada 2 3 3 3 2 4 2" xfId="4860"/>
    <cellStyle name="Entrada 2 3 3 3 2 5" xfId="4861"/>
    <cellStyle name="Entrada 2 3 3 3 2 5 2" xfId="4862"/>
    <cellStyle name="Entrada 2 3 3 3 2 6" xfId="4863"/>
    <cellStyle name="Entrada 2 3 3 3 2 6 2" xfId="4864"/>
    <cellStyle name="Entrada 2 3 3 3 2 7" xfId="4865"/>
    <cellStyle name="Entrada 2 3 3 3 2 7 2" xfId="4866"/>
    <cellStyle name="Entrada 2 3 3 3 2 8" xfId="4867"/>
    <cellStyle name="Entrada 2 3 3 3 2 8 2" xfId="4868"/>
    <cellStyle name="Entrada 2 3 3 3 2 9" xfId="4869"/>
    <cellStyle name="Entrada 2 3 3 3 2 9 2" xfId="4870"/>
    <cellStyle name="Entrada 2 3 3 3 3" xfId="4871"/>
    <cellStyle name="Entrada 2 3 3 3 3 10" xfId="4872"/>
    <cellStyle name="Entrada 2 3 3 3 3 10 2" xfId="4873"/>
    <cellStyle name="Entrada 2 3 3 3 3 11" xfId="4874"/>
    <cellStyle name="Entrada 2 3 3 3 3 2" xfId="4875"/>
    <cellStyle name="Entrada 2 3 3 3 3 2 2" xfId="4876"/>
    <cellStyle name="Entrada 2 3 3 3 3 3" xfId="4877"/>
    <cellStyle name="Entrada 2 3 3 3 3 3 2" xfId="4878"/>
    <cellStyle name="Entrada 2 3 3 3 3 4" xfId="4879"/>
    <cellStyle name="Entrada 2 3 3 3 3 4 2" xfId="4880"/>
    <cellStyle name="Entrada 2 3 3 3 3 5" xfId="4881"/>
    <cellStyle name="Entrada 2 3 3 3 3 5 2" xfId="4882"/>
    <cellStyle name="Entrada 2 3 3 3 3 6" xfId="4883"/>
    <cellStyle name="Entrada 2 3 3 3 3 6 2" xfId="4884"/>
    <cellStyle name="Entrada 2 3 3 3 3 7" xfId="4885"/>
    <cellStyle name="Entrada 2 3 3 3 3 7 2" xfId="4886"/>
    <cellStyle name="Entrada 2 3 3 3 3 8" xfId="4887"/>
    <cellStyle name="Entrada 2 3 3 3 3 8 2" xfId="4888"/>
    <cellStyle name="Entrada 2 3 3 3 3 9" xfId="4889"/>
    <cellStyle name="Entrada 2 3 3 3 3 9 2" xfId="4890"/>
    <cellStyle name="Entrada 2 3 3 3 4" xfId="4891"/>
    <cellStyle name="Entrada 2 3 3 3 4 2" xfId="4892"/>
    <cellStyle name="Entrada 2 3 3 3 5" xfId="4893"/>
    <cellStyle name="Entrada 2 3 3 3 5 2" xfId="4894"/>
    <cellStyle name="Entrada 2 3 3 3 6" xfId="4895"/>
    <cellStyle name="Entrada 2 3 3 3 6 2" xfId="4896"/>
    <cellStyle name="Entrada 2 3 3 3 7" xfId="4897"/>
    <cellStyle name="Entrada 2 3 3 3 7 2" xfId="4898"/>
    <cellStyle name="Entrada 2 3 3 3 8" xfId="4899"/>
    <cellStyle name="Entrada 2 3 3 3 8 2" xfId="4900"/>
    <cellStyle name="Entrada 2 3 3 3 9" xfId="4901"/>
    <cellStyle name="Entrada 2 3 3 3 9 2" xfId="4902"/>
    <cellStyle name="Entrada 2 3 3 4" xfId="4903"/>
    <cellStyle name="Entrada 2 3 3 4 10" xfId="4904"/>
    <cellStyle name="Entrada 2 3 3 4 10 2" xfId="4905"/>
    <cellStyle name="Entrada 2 3 3 4 11" xfId="4906"/>
    <cellStyle name="Entrada 2 3 3 4 2" xfId="4907"/>
    <cellStyle name="Entrada 2 3 3 4 2 2" xfId="4908"/>
    <cellStyle name="Entrada 2 3 3 4 3" xfId="4909"/>
    <cellStyle name="Entrada 2 3 3 4 3 2" xfId="4910"/>
    <cellStyle name="Entrada 2 3 3 4 4" xfId="4911"/>
    <cellStyle name="Entrada 2 3 3 4 4 2" xfId="4912"/>
    <cellStyle name="Entrada 2 3 3 4 5" xfId="4913"/>
    <cellStyle name="Entrada 2 3 3 4 5 2" xfId="4914"/>
    <cellStyle name="Entrada 2 3 3 4 6" xfId="4915"/>
    <cellStyle name="Entrada 2 3 3 4 6 2" xfId="4916"/>
    <cellStyle name="Entrada 2 3 3 4 7" xfId="4917"/>
    <cellStyle name="Entrada 2 3 3 4 7 2" xfId="4918"/>
    <cellStyle name="Entrada 2 3 3 4 8" xfId="4919"/>
    <cellStyle name="Entrada 2 3 3 4 8 2" xfId="4920"/>
    <cellStyle name="Entrada 2 3 3 4 9" xfId="4921"/>
    <cellStyle name="Entrada 2 3 3 4 9 2" xfId="4922"/>
    <cellStyle name="Entrada 2 3 3 5" xfId="4923"/>
    <cellStyle name="Entrada 2 3 3 5 10" xfId="4924"/>
    <cellStyle name="Entrada 2 3 3 5 10 2" xfId="4925"/>
    <cellStyle name="Entrada 2 3 3 5 11" xfId="4926"/>
    <cellStyle name="Entrada 2 3 3 5 2" xfId="4927"/>
    <cellStyle name="Entrada 2 3 3 5 2 2" xfId="4928"/>
    <cellStyle name="Entrada 2 3 3 5 3" xfId="4929"/>
    <cellStyle name="Entrada 2 3 3 5 3 2" xfId="4930"/>
    <cellStyle name="Entrada 2 3 3 5 4" xfId="4931"/>
    <cellStyle name="Entrada 2 3 3 5 4 2" xfId="4932"/>
    <cellStyle name="Entrada 2 3 3 5 5" xfId="4933"/>
    <cellStyle name="Entrada 2 3 3 5 5 2" xfId="4934"/>
    <cellStyle name="Entrada 2 3 3 5 6" xfId="4935"/>
    <cellStyle name="Entrada 2 3 3 5 6 2" xfId="4936"/>
    <cellStyle name="Entrada 2 3 3 5 7" xfId="4937"/>
    <cellStyle name="Entrada 2 3 3 5 7 2" xfId="4938"/>
    <cellStyle name="Entrada 2 3 3 5 8" xfId="4939"/>
    <cellStyle name="Entrada 2 3 3 5 8 2" xfId="4940"/>
    <cellStyle name="Entrada 2 3 3 5 9" xfId="4941"/>
    <cellStyle name="Entrada 2 3 3 5 9 2" xfId="4942"/>
    <cellStyle name="Entrada 2 3 3 6" xfId="4943"/>
    <cellStyle name="Entrada 2 3 3 6 2" xfId="4944"/>
    <cellStyle name="Entrada 2 3 3 7" xfId="4945"/>
    <cellStyle name="Entrada 2 3 3 7 2" xfId="4946"/>
    <cellStyle name="Entrada 2 3 3 8" xfId="4947"/>
    <cellStyle name="Entrada 2 3 3 8 2" xfId="4948"/>
    <cellStyle name="Entrada 2 3 3 9" xfId="4949"/>
    <cellStyle name="Entrada 2 3 3 9 2" xfId="4950"/>
    <cellStyle name="Entrada 2 3 4" xfId="4951"/>
    <cellStyle name="Entrada 2 3 4 10" xfId="4952"/>
    <cellStyle name="Entrada 2 3 4 10 2" xfId="4953"/>
    <cellStyle name="Entrada 2 3 4 11" xfId="4954"/>
    <cellStyle name="Entrada 2 3 4 11 2" xfId="4955"/>
    <cellStyle name="Entrada 2 3 4 12" xfId="4956"/>
    <cellStyle name="Entrada 2 3 4 12 2" xfId="4957"/>
    <cellStyle name="Entrada 2 3 4 13" xfId="4958"/>
    <cellStyle name="Entrada 2 3 4 2" xfId="4959"/>
    <cellStyle name="Entrada 2 3 4 2 10" xfId="4960"/>
    <cellStyle name="Entrada 2 3 4 2 10 2" xfId="4961"/>
    <cellStyle name="Entrada 2 3 4 2 11" xfId="4962"/>
    <cellStyle name="Entrada 2 3 4 2 2" xfId="4963"/>
    <cellStyle name="Entrada 2 3 4 2 2 2" xfId="4964"/>
    <cellStyle name="Entrada 2 3 4 2 3" xfId="4965"/>
    <cellStyle name="Entrada 2 3 4 2 3 2" xfId="4966"/>
    <cellStyle name="Entrada 2 3 4 2 4" xfId="4967"/>
    <cellStyle name="Entrada 2 3 4 2 4 2" xfId="4968"/>
    <cellStyle name="Entrada 2 3 4 2 5" xfId="4969"/>
    <cellStyle name="Entrada 2 3 4 2 5 2" xfId="4970"/>
    <cellStyle name="Entrada 2 3 4 2 6" xfId="4971"/>
    <cellStyle name="Entrada 2 3 4 2 6 2" xfId="4972"/>
    <cellStyle name="Entrada 2 3 4 2 7" xfId="4973"/>
    <cellStyle name="Entrada 2 3 4 2 7 2" xfId="4974"/>
    <cellStyle name="Entrada 2 3 4 2 8" xfId="4975"/>
    <cellStyle name="Entrada 2 3 4 2 8 2" xfId="4976"/>
    <cellStyle name="Entrada 2 3 4 2 9" xfId="4977"/>
    <cellStyle name="Entrada 2 3 4 2 9 2" xfId="4978"/>
    <cellStyle name="Entrada 2 3 4 3" xfId="4979"/>
    <cellStyle name="Entrada 2 3 4 3 10" xfId="4980"/>
    <cellStyle name="Entrada 2 3 4 3 10 2" xfId="4981"/>
    <cellStyle name="Entrada 2 3 4 3 11" xfId="4982"/>
    <cellStyle name="Entrada 2 3 4 3 2" xfId="4983"/>
    <cellStyle name="Entrada 2 3 4 3 2 2" xfId="4984"/>
    <cellStyle name="Entrada 2 3 4 3 3" xfId="4985"/>
    <cellStyle name="Entrada 2 3 4 3 3 2" xfId="4986"/>
    <cellStyle name="Entrada 2 3 4 3 4" xfId="4987"/>
    <cellStyle name="Entrada 2 3 4 3 4 2" xfId="4988"/>
    <cellStyle name="Entrada 2 3 4 3 5" xfId="4989"/>
    <cellStyle name="Entrada 2 3 4 3 5 2" xfId="4990"/>
    <cellStyle name="Entrada 2 3 4 3 6" xfId="4991"/>
    <cellStyle name="Entrada 2 3 4 3 6 2" xfId="4992"/>
    <cellStyle name="Entrada 2 3 4 3 7" xfId="4993"/>
    <cellStyle name="Entrada 2 3 4 3 7 2" xfId="4994"/>
    <cellStyle name="Entrada 2 3 4 3 8" xfId="4995"/>
    <cellStyle name="Entrada 2 3 4 3 8 2" xfId="4996"/>
    <cellStyle name="Entrada 2 3 4 3 9" xfId="4997"/>
    <cellStyle name="Entrada 2 3 4 3 9 2" xfId="4998"/>
    <cellStyle name="Entrada 2 3 4 4" xfId="4999"/>
    <cellStyle name="Entrada 2 3 4 4 2" xfId="5000"/>
    <cellStyle name="Entrada 2 3 4 5" xfId="5001"/>
    <cellStyle name="Entrada 2 3 4 5 2" xfId="5002"/>
    <cellStyle name="Entrada 2 3 4 6" xfId="5003"/>
    <cellStyle name="Entrada 2 3 4 6 2" xfId="5004"/>
    <cellStyle name="Entrada 2 3 4 7" xfId="5005"/>
    <cellStyle name="Entrada 2 3 4 7 2" xfId="5006"/>
    <cellStyle name="Entrada 2 3 4 8" xfId="5007"/>
    <cellStyle name="Entrada 2 3 4 8 2" xfId="5008"/>
    <cellStyle name="Entrada 2 3 4 9" xfId="5009"/>
    <cellStyle name="Entrada 2 3 4 9 2" xfId="5010"/>
    <cellStyle name="Entrada 2 3 5" xfId="5011"/>
    <cellStyle name="Entrada 2 3 5 10" xfId="5012"/>
    <cellStyle name="Entrada 2 3 5 10 2" xfId="5013"/>
    <cellStyle name="Entrada 2 3 5 11" xfId="5014"/>
    <cellStyle name="Entrada 2 3 5 11 2" xfId="5015"/>
    <cellStyle name="Entrada 2 3 5 12" xfId="5016"/>
    <cellStyle name="Entrada 2 3 5 12 2" xfId="5017"/>
    <cellStyle name="Entrada 2 3 5 13" xfId="5018"/>
    <cellStyle name="Entrada 2 3 5 2" xfId="5019"/>
    <cellStyle name="Entrada 2 3 5 2 10" xfId="5020"/>
    <cellStyle name="Entrada 2 3 5 2 10 2" xfId="5021"/>
    <cellStyle name="Entrada 2 3 5 2 11" xfId="5022"/>
    <cellStyle name="Entrada 2 3 5 2 2" xfId="5023"/>
    <cellStyle name="Entrada 2 3 5 2 2 2" xfId="5024"/>
    <cellStyle name="Entrada 2 3 5 2 3" xfId="5025"/>
    <cellStyle name="Entrada 2 3 5 2 3 2" xfId="5026"/>
    <cellStyle name="Entrada 2 3 5 2 4" xfId="5027"/>
    <cellStyle name="Entrada 2 3 5 2 4 2" xfId="5028"/>
    <cellStyle name="Entrada 2 3 5 2 5" xfId="5029"/>
    <cellStyle name="Entrada 2 3 5 2 5 2" xfId="5030"/>
    <cellStyle name="Entrada 2 3 5 2 6" xfId="5031"/>
    <cellStyle name="Entrada 2 3 5 2 6 2" xfId="5032"/>
    <cellStyle name="Entrada 2 3 5 2 7" xfId="5033"/>
    <cellStyle name="Entrada 2 3 5 2 7 2" xfId="5034"/>
    <cellStyle name="Entrada 2 3 5 2 8" xfId="5035"/>
    <cellStyle name="Entrada 2 3 5 2 8 2" xfId="5036"/>
    <cellStyle name="Entrada 2 3 5 2 9" xfId="5037"/>
    <cellStyle name="Entrada 2 3 5 2 9 2" xfId="5038"/>
    <cellStyle name="Entrada 2 3 5 3" xfId="5039"/>
    <cellStyle name="Entrada 2 3 5 3 10" xfId="5040"/>
    <cellStyle name="Entrada 2 3 5 3 10 2" xfId="5041"/>
    <cellStyle name="Entrada 2 3 5 3 11" xfId="5042"/>
    <cellStyle name="Entrada 2 3 5 3 2" xfId="5043"/>
    <cellStyle name="Entrada 2 3 5 3 2 2" xfId="5044"/>
    <cellStyle name="Entrada 2 3 5 3 3" xfId="5045"/>
    <cellStyle name="Entrada 2 3 5 3 3 2" xfId="5046"/>
    <cellStyle name="Entrada 2 3 5 3 4" xfId="5047"/>
    <cellStyle name="Entrada 2 3 5 3 4 2" xfId="5048"/>
    <cellStyle name="Entrada 2 3 5 3 5" xfId="5049"/>
    <cellStyle name="Entrada 2 3 5 3 5 2" xfId="5050"/>
    <cellStyle name="Entrada 2 3 5 3 6" xfId="5051"/>
    <cellStyle name="Entrada 2 3 5 3 6 2" xfId="5052"/>
    <cellStyle name="Entrada 2 3 5 3 7" xfId="5053"/>
    <cellStyle name="Entrada 2 3 5 3 7 2" xfId="5054"/>
    <cellStyle name="Entrada 2 3 5 3 8" xfId="5055"/>
    <cellStyle name="Entrada 2 3 5 3 8 2" xfId="5056"/>
    <cellStyle name="Entrada 2 3 5 3 9" xfId="5057"/>
    <cellStyle name="Entrada 2 3 5 3 9 2" xfId="5058"/>
    <cellStyle name="Entrada 2 3 5 4" xfId="5059"/>
    <cellStyle name="Entrada 2 3 5 4 2" xfId="5060"/>
    <cellStyle name="Entrada 2 3 5 5" xfId="5061"/>
    <cellStyle name="Entrada 2 3 5 5 2" xfId="5062"/>
    <cellStyle name="Entrada 2 3 5 6" xfId="5063"/>
    <cellStyle name="Entrada 2 3 5 6 2" xfId="5064"/>
    <cellStyle name="Entrada 2 3 5 7" xfId="5065"/>
    <cellStyle name="Entrada 2 3 5 7 2" xfId="5066"/>
    <cellStyle name="Entrada 2 3 5 8" xfId="5067"/>
    <cellStyle name="Entrada 2 3 5 8 2" xfId="5068"/>
    <cellStyle name="Entrada 2 3 5 9" xfId="5069"/>
    <cellStyle name="Entrada 2 3 5 9 2" xfId="5070"/>
    <cellStyle name="Entrada 2 3 6" xfId="5071"/>
    <cellStyle name="Entrada 2 3 6 2" xfId="5072"/>
    <cellStyle name="Entrada 2 3 7" xfId="5073"/>
    <cellStyle name="Entrada 2 3 7 2" xfId="5074"/>
    <cellStyle name="Entrada 2 3 8" xfId="5075"/>
    <cellStyle name="Entrada 2 3 8 2" xfId="5076"/>
    <cellStyle name="Entrada 2 3 9" xfId="5077"/>
    <cellStyle name="Entrada 2 3 9 2" xfId="5078"/>
    <cellStyle name="Entrada 2 4" xfId="5079"/>
    <cellStyle name="Entrada 2 4 10" xfId="5080"/>
    <cellStyle name="Entrada 2 4 10 2" xfId="5081"/>
    <cellStyle name="Entrada 2 4 11" xfId="5082"/>
    <cellStyle name="Entrada 2 4 11 2" xfId="5083"/>
    <cellStyle name="Entrada 2 4 12" xfId="5084"/>
    <cellStyle name="Entrada 2 4 12 2" xfId="5085"/>
    <cellStyle name="Entrada 2 4 13" xfId="5086"/>
    <cellStyle name="Entrada 2 4 13 2" xfId="5087"/>
    <cellStyle name="Entrada 2 4 14" xfId="5088"/>
    <cellStyle name="Entrada 2 4 14 2" xfId="5089"/>
    <cellStyle name="Entrada 2 4 15" xfId="5090"/>
    <cellStyle name="Entrada 2 4 2" xfId="5091"/>
    <cellStyle name="Entrada 2 4 2 10" xfId="5092"/>
    <cellStyle name="Entrada 2 4 2 10 2" xfId="5093"/>
    <cellStyle name="Entrada 2 4 2 11" xfId="5094"/>
    <cellStyle name="Entrada 2 4 2 11 2" xfId="5095"/>
    <cellStyle name="Entrada 2 4 2 12" xfId="5096"/>
    <cellStyle name="Entrada 2 4 2 12 2" xfId="5097"/>
    <cellStyle name="Entrada 2 4 2 13" xfId="5098"/>
    <cellStyle name="Entrada 2 4 2 2" xfId="5099"/>
    <cellStyle name="Entrada 2 4 2 2 10" xfId="5100"/>
    <cellStyle name="Entrada 2 4 2 2 10 2" xfId="5101"/>
    <cellStyle name="Entrada 2 4 2 2 11" xfId="5102"/>
    <cellStyle name="Entrada 2 4 2 2 2" xfId="5103"/>
    <cellStyle name="Entrada 2 4 2 2 2 2" xfId="5104"/>
    <cellStyle name="Entrada 2 4 2 2 3" xfId="5105"/>
    <cellStyle name="Entrada 2 4 2 2 3 2" xfId="5106"/>
    <cellStyle name="Entrada 2 4 2 2 4" xfId="5107"/>
    <cellStyle name="Entrada 2 4 2 2 4 2" xfId="5108"/>
    <cellStyle name="Entrada 2 4 2 2 5" xfId="5109"/>
    <cellStyle name="Entrada 2 4 2 2 5 2" xfId="5110"/>
    <cellStyle name="Entrada 2 4 2 2 6" xfId="5111"/>
    <cellStyle name="Entrada 2 4 2 2 6 2" xfId="5112"/>
    <cellStyle name="Entrada 2 4 2 2 7" xfId="5113"/>
    <cellStyle name="Entrada 2 4 2 2 7 2" xfId="5114"/>
    <cellStyle name="Entrada 2 4 2 2 8" xfId="5115"/>
    <cellStyle name="Entrada 2 4 2 2 8 2" xfId="5116"/>
    <cellStyle name="Entrada 2 4 2 2 9" xfId="5117"/>
    <cellStyle name="Entrada 2 4 2 2 9 2" xfId="5118"/>
    <cellStyle name="Entrada 2 4 2 3" xfId="5119"/>
    <cellStyle name="Entrada 2 4 2 3 10" xfId="5120"/>
    <cellStyle name="Entrada 2 4 2 3 10 2" xfId="5121"/>
    <cellStyle name="Entrada 2 4 2 3 11" xfId="5122"/>
    <cellStyle name="Entrada 2 4 2 3 2" xfId="5123"/>
    <cellStyle name="Entrada 2 4 2 3 2 2" xfId="5124"/>
    <cellStyle name="Entrada 2 4 2 3 3" xfId="5125"/>
    <cellStyle name="Entrada 2 4 2 3 3 2" xfId="5126"/>
    <cellStyle name="Entrada 2 4 2 3 4" xfId="5127"/>
    <cellStyle name="Entrada 2 4 2 3 4 2" xfId="5128"/>
    <cellStyle name="Entrada 2 4 2 3 5" xfId="5129"/>
    <cellStyle name="Entrada 2 4 2 3 5 2" xfId="5130"/>
    <cellStyle name="Entrada 2 4 2 3 6" xfId="5131"/>
    <cellStyle name="Entrada 2 4 2 3 6 2" xfId="5132"/>
    <cellStyle name="Entrada 2 4 2 3 7" xfId="5133"/>
    <cellStyle name="Entrada 2 4 2 3 7 2" xfId="5134"/>
    <cellStyle name="Entrada 2 4 2 3 8" xfId="5135"/>
    <cellStyle name="Entrada 2 4 2 3 8 2" xfId="5136"/>
    <cellStyle name="Entrada 2 4 2 3 9" xfId="5137"/>
    <cellStyle name="Entrada 2 4 2 3 9 2" xfId="5138"/>
    <cellStyle name="Entrada 2 4 2 4" xfId="5139"/>
    <cellStyle name="Entrada 2 4 2 4 2" xfId="5140"/>
    <cellStyle name="Entrada 2 4 2 5" xfId="5141"/>
    <cellStyle name="Entrada 2 4 2 5 2" xfId="5142"/>
    <cellStyle name="Entrada 2 4 2 6" xfId="5143"/>
    <cellStyle name="Entrada 2 4 2 6 2" xfId="5144"/>
    <cellStyle name="Entrada 2 4 2 7" xfId="5145"/>
    <cellStyle name="Entrada 2 4 2 7 2" xfId="5146"/>
    <cellStyle name="Entrada 2 4 2 8" xfId="5147"/>
    <cellStyle name="Entrada 2 4 2 8 2" xfId="5148"/>
    <cellStyle name="Entrada 2 4 2 9" xfId="5149"/>
    <cellStyle name="Entrada 2 4 2 9 2" xfId="5150"/>
    <cellStyle name="Entrada 2 4 3" xfId="5151"/>
    <cellStyle name="Entrada 2 4 3 10" xfId="5152"/>
    <cellStyle name="Entrada 2 4 3 10 2" xfId="5153"/>
    <cellStyle name="Entrada 2 4 3 11" xfId="5154"/>
    <cellStyle name="Entrada 2 4 3 11 2" xfId="5155"/>
    <cellStyle name="Entrada 2 4 3 12" xfId="5156"/>
    <cellStyle name="Entrada 2 4 3 12 2" xfId="5157"/>
    <cellStyle name="Entrada 2 4 3 13" xfId="5158"/>
    <cellStyle name="Entrada 2 4 3 2" xfId="5159"/>
    <cellStyle name="Entrada 2 4 3 2 10" xfId="5160"/>
    <cellStyle name="Entrada 2 4 3 2 10 2" xfId="5161"/>
    <cellStyle name="Entrada 2 4 3 2 11" xfId="5162"/>
    <cellStyle name="Entrada 2 4 3 2 2" xfId="5163"/>
    <cellStyle name="Entrada 2 4 3 2 2 2" xfId="5164"/>
    <cellStyle name="Entrada 2 4 3 2 3" xfId="5165"/>
    <cellStyle name="Entrada 2 4 3 2 3 2" xfId="5166"/>
    <cellStyle name="Entrada 2 4 3 2 4" xfId="5167"/>
    <cellStyle name="Entrada 2 4 3 2 4 2" xfId="5168"/>
    <cellStyle name="Entrada 2 4 3 2 5" xfId="5169"/>
    <cellStyle name="Entrada 2 4 3 2 5 2" xfId="5170"/>
    <cellStyle name="Entrada 2 4 3 2 6" xfId="5171"/>
    <cellStyle name="Entrada 2 4 3 2 6 2" xfId="5172"/>
    <cellStyle name="Entrada 2 4 3 2 7" xfId="5173"/>
    <cellStyle name="Entrada 2 4 3 2 7 2" xfId="5174"/>
    <cellStyle name="Entrada 2 4 3 2 8" xfId="5175"/>
    <cellStyle name="Entrada 2 4 3 2 8 2" xfId="5176"/>
    <cellStyle name="Entrada 2 4 3 2 9" xfId="5177"/>
    <cellStyle name="Entrada 2 4 3 2 9 2" xfId="5178"/>
    <cellStyle name="Entrada 2 4 3 3" xfId="5179"/>
    <cellStyle name="Entrada 2 4 3 3 10" xfId="5180"/>
    <cellStyle name="Entrada 2 4 3 3 10 2" xfId="5181"/>
    <cellStyle name="Entrada 2 4 3 3 11" xfId="5182"/>
    <cellStyle name="Entrada 2 4 3 3 2" xfId="5183"/>
    <cellStyle name="Entrada 2 4 3 3 2 2" xfId="5184"/>
    <cellStyle name="Entrada 2 4 3 3 3" xfId="5185"/>
    <cellStyle name="Entrada 2 4 3 3 3 2" xfId="5186"/>
    <cellStyle name="Entrada 2 4 3 3 4" xfId="5187"/>
    <cellStyle name="Entrada 2 4 3 3 4 2" xfId="5188"/>
    <cellStyle name="Entrada 2 4 3 3 5" xfId="5189"/>
    <cellStyle name="Entrada 2 4 3 3 5 2" xfId="5190"/>
    <cellStyle name="Entrada 2 4 3 3 6" xfId="5191"/>
    <cellStyle name="Entrada 2 4 3 3 6 2" xfId="5192"/>
    <cellStyle name="Entrada 2 4 3 3 7" xfId="5193"/>
    <cellStyle name="Entrada 2 4 3 3 7 2" xfId="5194"/>
    <cellStyle name="Entrada 2 4 3 3 8" xfId="5195"/>
    <cellStyle name="Entrada 2 4 3 3 8 2" xfId="5196"/>
    <cellStyle name="Entrada 2 4 3 3 9" xfId="5197"/>
    <cellStyle name="Entrada 2 4 3 3 9 2" xfId="5198"/>
    <cellStyle name="Entrada 2 4 3 4" xfId="5199"/>
    <cellStyle name="Entrada 2 4 3 4 2" xfId="5200"/>
    <cellStyle name="Entrada 2 4 3 5" xfId="5201"/>
    <cellStyle name="Entrada 2 4 3 5 2" xfId="5202"/>
    <cellStyle name="Entrada 2 4 3 6" xfId="5203"/>
    <cellStyle name="Entrada 2 4 3 6 2" xfId="5204"/>
    <cellStyle name="Entrada 2 4 3 7" xfId="5205"/>
    <cellStyle name="Entrada 2 4 3 7 2" xfId="5206"/>
    <cellStyle name="Entrada 2 4 3 8" xfId="5207"/>
    <cellStyle name="Entrada 2 4 3 8 2" xfId="5208"/>
    <cellStyle name="Entrada 2 4 3 9" xfId="5209"/>
    <cellStyle name="Entrada 2 4 3 9 2" xfId="5210"/>
    <cellStyle name="Entrada 2 4 4" xfId="5211"/>
    <cellStyle name="Entrada 2 4 4 10" xfId="5212"/>
    <cellStyle name="Entrada 2 4 4 10 2" xfId="5213"/>
    <cellStyle name="Entrada 2 4 4 11" xfId="5214"/>
    <cellStyle name="Entrada 2 4 4 2" xfId="5215"/>
    <cellStyle name="Entrada 2 4 4 2 2" xfId="5216"/>
    <cellStyle name="Entrada 2 4 4 3" xfId="5217"/>
    <cellStyle name="Entrada 2 4 4 3 2" xfId="5218"/>
    <cellStyle name="Entrada 2 4 4 4" xfId="5219"/>
    <cellStyle name="Entrada 2 4 4 4 2" xfId="5220"/>
    <cellStyle name="Entrada 2 4 4 5" xfId="5221"/>
    <cellStyle name="Entrada 2 4 4 5 2" xfId="5222"/>
    <cellStyle name="Entrada 2 4 4 6" xfId="5223"/>
    <cellStyle name="Entrada 2 4 4 6 2" xfId="5224"/>
    <cellStyle name="Entrada 2 4 4 7" xfId="5225"/>
    <cellStyle name="Entrada 2 4 4 7 2" xfId="5226"/>
    <cellStyle name="Entrada 2 4 4 8" xfId="5227"/>
    <cellStyle name="Entrada 2 4 4 8 2" xfId="5228"/>
    <cellStyle name="Entrada 2 4 4 9" xfId="5229"/>
    <cellStyle name="Entrada 2 4 4 9 2" xfId="5230"/>
    <cellStyle name="Entrada 2 4 5" xfId="5231"/>
    <cellStyle name="Entrada 2 4 5 10" xfId="5232"/>
    <cellStyle name="Entrada 2 4 5 10 2" xfId="5233"/>
    <cellStyle name="Entrada 2 4 5 11" xfId="5234"/>
    <cellStyle name="Entrada 2 4 5 2" xfId="5235"/>
    <cellStyle name="Entrada 2 4 5 2 2" xfId="5236"/>
    <cellStyle name="Entrada 2 4 5 3" xfId="5237"/>
    <cellStyle name="Entrada 2 4 5 3 2" xfId="5238"/>
    <cellStyle name="Entrada 2 4 5 4" xfId="5239"/>
    <cellStyle name="Entrada 2 4 5 4 2" xfId="5240"/>
    <cellStyle name="Entrada 2 4 5 5" xfId="5241"/>
    <cellStyle name="Entrada 2 4 5 5 2" xfId="5242"/>
    <cellStyle name="Entrada 2 4 5 6" xfId="5243"/>
    <cellStyle name="Entrada 2 4 5 6 2" xfId="5244"/>
    <cellStyle name="Entrada 2 4 5 7" xfId="5245"/>
    <cellStyle name="Entrada 2 4 5 7 2" xfId="5246"/>
    <cellStyle name="Entrada 2 4 5 8" xfId="5247"/>
    <cellStyle name="Entrada 2 4 5 8 2" xfId="5248"/>
    <cellStyle name="Entrada 2 4 5 9" xfId="5249"/>
    <cellStyle name="Entrada 2 4 5 9 2" xfId="5250"/>
    <cellStyle name="Entrada 2 4 6" xfId="5251"/>
    <cellStyle name="Entrada 2 4 6 2" xfId="5252"/>
    <cellStyle name="Entrada 2 4 7" xfId="5253"/>
    <cellStyle name="Entrada 2 4 7 2" xfId="5254"/>
    <cellStyle name="Entrada 2 4 8" xfId="5255"/>
    <cellStyle name="Entrada 2 4 8 2" xfId="5256"/>
    <cellStyle name="Entrada 2 4 9" xfId="5257"/>
    <cellStyle name="Entrada 2 4 9 2" xfId="5258"/>
    <cellStyle name="Entrada 2 5" xfId="5259"/>
    <cellStyle name="Entrada 2 5 10" xfId="5260"/>
    <cellStyle name="Entrada 2 5 10 2" xfId="5261"/>
    <cellStyle name="Entrada 2 5 11" xfId="5262"/>
    <cellStyle name="Entrada 2 5 11 2" xfId="5263"/>
    <cellStyle name="Entrada 2 5 12" xfId="5264"/>
    <cellStyle name="Entrada 2 5 12 2" xfId="5265"/>
    <cellStyle name="Entrada 2 5 13" xfId="5266"/>
    <cellStyle name="Entrada 2 5 13 2" xfId="5267"/>
    <cellStyle name="Entrada 2 5 14" xfId="5268"/>
    <cellStyle name="Entrada 2 5 14 2" xfId="5269"/>
    <cellStyle name="Entrada 2 5 15" xfId="5270"/>
    <cellStyle name="Entrada 2 5 2" xfId="5271"/>
    <cellStyle name="Entrada 2 5 2 10" xfId="5272"/>
    <cellStyle name="Entrada 2 5 2 10 2" xfId="5273"/>
    <cellStyle name="Entrada 2 5 2 11" xfId="5274"/>
    <cellStyle name="Entrada 2 5 2 11 2" xfId="5275"/>
    <cellStyle name="Entrada 2 5 2 12" xfId="5276"/>
    <cellStyle name="Entrada 2 5 2 12 2" xfId="5277"/>
    <cellStyle name="Entrada 2 5 2 13" xfId="5278"/>
    <cellStyle name="Entrada 2 5 2 2" xfId="5279"/>
    <cellStyle name="Entrada 2 5 2 2 10" xfId="5280"/>
    <cellStyle name="Entrada 2 5 2 2 10 2" xfId="5281"/>
    <cellStyle name="Entrada 2 5 2 2 11" xfId="5282"/>
    <cellStyle name="Entrada 2 5 2 2 2" xfId="5283"/>
    <cellStyle name="Entrada 2 5 2 2 2 2" xfId="5284"/>
    <cellStyle name="Entrada 2 5 2 2 3" xfId="5285"/>
    <cellStyle name="Entrada 2 5 2 2 3 2" xfId="5286"/>
    <cellStyle name="Entrada 2 5 2 2 4" xfId="5287"/>
    <cellStyle name="Entrada 2 5 2 2 4 2" xfId="5288"/>
    <cellStyle name="Entrada 2 5 2 2 5" xfId="5289"/>
    <cellStyle name="Entrada 2 5 2 2 5 2" xfId="5290"/>
    <cellStyle name="Entrada 2 5 2 2 6" xfId="5291"/>
    <cellStyle name="Entrada 2 5 2 2 6 2" xfId="5292"/>
    <cellStyle name="Entrada 2 5 2 2 7" xfId="5293"/>
    <cellStyle name="Entrada 2 5 2 2 7 2" xfId="5294"/>
    <cellStyle name="Entrada 2 5 2 2 8" xfId="5295"/>
    <cellStyle name="Entrada 2 5 2 2 8 2" xfId="5296"/>
    <cellStyle name="Entrada 2 5 2 2 9" xfId="5297"/>
    <cellStyle name="Entrada 2 5 2 2 9 2" xfId="5298"/>
    <cellStyle name="Entrada 2 5 2 3" xfId="5299"/>
    <cellStyle name="Entrada 2 5 2 3 10" xfId="5300"/>
    <cellStyle name="Entrada 2 5 2 3 10 2" xfId="5301"/>
    <cellStyle name="Entrada 2 5 2 3 11" xfId="5302"/>
    <cellStyle name="Entrada 2 5 2 3 2" xfId="5303"/>
    <cellStyle name="Entrada 2 5 2 3 2 2" xfId="5304"/>
    <cellStyle name="Entrada 2 5 2 3 3" xfId="5305"/>
    <cellStyle name="Entrada 2 5 2 3 3 2" xfId="5306"/>
    <cellStyle name="Entrada 2 5 2 3 4" xfId="5307"/>
    <cellStyle name="Entrada 2 5 2 3 4 2" xfId="5308"/>
    <cellStyle name="Entrada 2 5 2 3 5" xfId="5309"/>
    <cellStyle name="Entrada 2 5 2 3 5 2" xfId="5310"/>
    <cellStyle name="Entrada 2 5 2 3 6" xfId="5311"/>
    <cellStyle name="Entrada 2 5 2 3 6 2" xfId="5312"/>
    <cellStyle name="Entrada 2 5 2 3 7" xfId="5313"/>
    <cellStyle name="Entrada 2 5 2 3 7 2" xfId="5314"/>
    <cellStyle name="Entrada 2 5 2 3 8" xfId="5315"/>
    <cellStyle name="Entrada 2 5 2 3 8 2" xfId="5316"/>
    <cellStyle name="Entrada 2 5 2 3 9" xfId="5317"/>
    <cellStyle name="Entrada 2 5 2 3 9 2" xfId="5318"/>
    <cellStyle name="Entrada 2 5 2 4" xfId="5319"/>
    <cellStyle name="Entrada 2 5 2 4 2" xfId="5320"/>
    <cellStyle name="Entrada 2 5 2 5" xfId="5321"/>
    <cellStyle name="Entrada 2 5 2 5 2" xfId="5322"/>
    <cellStyle name="Entrada 2 5 2 6" xfId="5323"/>
    <cellStyle name="Entrada 2 5 2 6 2" xfId="5324"/>
    <cellStyle name="Entrada 2 5 2 7" xfId="5325"/>
    <cellStyle name="Entrada 2 5 2 7 2" xfId="5326"/>
    <cellStyle name="Entrada 2 5 2 8" xfId="5327"/>
    <cellStyle name="Entrada 2 5 2 8 2" xfId="5328"/>
    <cellStyle name="Entrada 2 5 2 9" xfId="5329"/>
    <cellStyle name="Entrada 2 5 2 9 2" xfId="5330"/>
    <cellStyle name="Entrada 2 5 3" xfId="5331"/>
    <cellStyle name="Entrada 2 5 3 10" xfId="5332"/>
    <cellStyle name="Entrada 2 5 3 10 2" xfId="5333"/>
    <cellStyle name="Entrada 2 5 3 11" xfId="5334"/>
    <cellStyle name="Entrada 2 5 3 11 2" xfId="5335"/>
    <cellStyle name="Entrada 2 5 3 12" xfId="5336"/>
    <cellStyle name="Entrada 2 5 3 12 2" xfId="5337"/>
    <cellStyle name="Entrada 2 5 3 13" xfId="5338"/>
    <cellStyle name="Entrada 2 5 3 2" xfId="5339"/>
    <cellStyle name="Entrada 2 5 3 2 10" xfId="5340"/>
    <cellStyle name="Entrada 2 5 3 2 10 2" xfId="5341"/>
    <cellStyle name="Entrada 2 5 3 2 11" xfId="5342"/>
    <cellStyle name="Entrada 2 5 3 2 2" xfId="5343"/>
    <cellStyle name="Entrada 2 5 3 2 2 2" xfId="5344"/>
    <cellStyle name="Entrada 2 5 3 2 3" xfId="5345"/>
    <cellStyle name="Entrada 2 5 3 2 3 2" xfId="5346"/>
    <cellStyle name="Entrada 2 5 3 2 4" xfId="5347"/>
    <cellStyle name="Entrada 2 5 3 2 4 2" xfId="5348"/>
    <cellStyle name="Entrada 2 5 3 2 5" xfId="5349"/>
    <cellStyle name="Entrada 2 5 3 2 5 2" xfId="5350"/>
    <cellStyle name="Entrada 2 5 3 2 6" xfId="5351"/>
    <cellStyle name="Entrada 2 5 3 2 6 2" xfId="5352"/>
    <cellStyle name="Entrada 2 5 3 2 7" xfId="5353"/>
    <cellStyle name="Entrada 2 5 3 2 7 2" xfId="5354"/>
    <cellStyle name="Entrada 2 5 3 2 8" xfId="5355"/>
    <cellStyle name="Entrada 2 5 3 2 8 2" xfId="5356"/>
    <cellStyle name="Entrada 2 5 3 2 9" xfId="5357"/>
    <cellStyle name="Entrada 2 5 3 2 9 2" xfId="5358"/>
    <cellStyle name="Entrada 2 5 3 3" xfId="5359"/>
    <cellStyle name="Entrada 2 5 3 3 10" xfId="5360"/>
    <cellStyle name="Entrada 2 5 3 3 10 2" xfId="5361"/>
    <cellStyle name="Entrada 2 5 3 3 11" xfId="5362"/>
    <cellStyle name="Entrada 2 5 3 3 2" xfId="5363"/>
    <cellStyle name="Entrada 2 5 3 3 2 2" xfId="5364"/>
    <cellStyle name="Entrada 2 5 3 3 3" xfId="5365"/>
    <cellStyle name="Entrada 2 5 3 3 3 2" xfId="5366"/>
    <cellStyle name="Entrada 2 5 3 3 4" xfId="5367"/>
    <cellStyle name="Entrada 2 5 3 3 4 2" xfId="5368"/>
    <cellStyle name="Entrada 2 5 3 3 5" xfId="5369"/>
    <cellStyle name="Entrada 2 5 3 3 5 2" xfId="5370"/>
    <cellStyle name="Entrada 2 5 3 3 6" xfId="5371"/>
    <cellStyle name="Entrada 2 5 3 3 6 2" xfId="5372"/>
    <cellStyle name="Entrada 2 5 3 3 7" xfId="5373"/>
    <cellStyle name="Entrada 2 5 3 3 7 2" xfId="5374"/>
    <cellStyle name="Entrada 2 5 3 3 8" xfId="5375"/>
    <cellStyle name="Entrada 2 5 3 3 8 2" xfId="5376"/>
    <cellStyle name="Entrada 2 5 3 3 9" xfId="5377"/>
    <cellStyle name="Entrada 2 5 3 3 9 2" xfId="5378"/>
    <cellStyle name="Entrada 2 5 3 4" xfId="5379"/>
    <cellStyle name="Entrada 2 5 3 4 2" xfId="5380"/>
    <cellStyle name="Entrada 2 5 3 5" xfId="5381"/>
    <cellStyle name="Entrada 2 5 3 5 2" xfId="5382"/>
    <cellStyle name="Entrada 2 5 3 6" xfId="5383"/>
    <cellStyle name="Entrada 2 5 3 6 2" xfId="5384"/>
    <cellStyle name="Entrada 2 5 3 7" xfId="5385"/>
    <cellStyle name="Entrada 2 5 3 7 2" xfId="5386"/>
    <cellStyle name="Entrada 2 5 3 8" xfId="5387"/>
    <cellStyle name="Entrada 2 5 3 8 2" xfId="5388"/>
    <cellStyle name="Entrada 2 5 3 9" xfId="5389"/>
    <cellStyle name="Entrada 2 5 3 9 2" xfId="5390"/>
    <cellStyle name="Entrada 2 5 4" xfId="5391"/>
    <cellStyle name="Entrada 2 5 4 10" xfId="5392"/>
    <cellStyle name="Entrada 2 5 4 10 2" xfId="5393"/>
    <cellStyle name="Entrada 2 5 4 11" xfId="5394"/>
    <cellStyle name="Entrada 2 5 4 2" xfId="5395"/>
    <cellStyle name="Entrada 2 5 4 2 2" xfId="5396"/>
    <cellStyle name="Entrada 2 5 4 3" xfId="5397"/>
    <cellStyle name="Entrada 2 5 4 3 2" xfId="5398"/>
    <cellStyle name="Entrada 2 5 4 4" xfId="5399"/>
    <cellStyle name="Entrada 2 5 4 4 2" xfId="5400"/>
    <cellStyle name="Entrada 2 5 4 5" xfId="5401"/>
    <cellStyle name="Entrada 2 5 4 5 2" xfId="5402"/>
    <cellStyle name="Entrada 2 5 4 6" xfId="5403"/>
    <cellStyle name="Entrada 2 5 4 6 2" xfId="5404"/>
    <cellStyle name="Entrada 2 5 4 7" xfId="5405"/>
    <cellStyle name="Entrada 2 5 4 7 2" xfId="5406"/>
    <cellStyle name="Entrada 2 5 4 8" xfId="5407"/>
    <cellStyle name="Entrada 2 5 4 8 2" xfId="5408"/>
    <cellStyle name="Entrada 2 5 4 9" xfId="5409"/>
    <cellStyle name="Entrada 2 5 4 9 2" xfId="5410"/>
    <cellStyle name="Entrada 2 5 5" xfId="5411"/>
    <cellStyle name="Entrada 2 5 5 10" xfId="5412"/>
    <cellStyle name="Entrada 2 5 5 10 2" xfId="5413"/>
    <cellStyle name="Entrada 2 5 5 11" xfId="5414"/>
    <cellStyle name="Entrada 2 5 5 2" xfId="5415"/>
    <cellStyle name="Entrada 2 5 5 2 2" xfId="5416"/>
    <cellStyle name="Entrada 2 5 5 3" xfId="5417"/>
    <cellStyle name="Entrada 2 5 5 3 2" xfId="5418"/>
    <cellStyle name="Entrada 2 5 5 4" xfId="5419"/>
    <cellStyle name="Entrada 2 5 5 4 2" xfId="5420"/>
    <cellStyle name="Entrada 2 5 5 5" xfId="5421"/>
    <cellStyle name="Entrada 2 5 5 5 2" xfId="5422"/>
    <cellStyle name="Entrada 2 5 5 6" xfId="5423"/>
    <cellStyle name="Entrada 2 5 5 6 2" xfId="5424"/>
    <cellStyle name="Entrada 2 5 5 7" xfId="5425"/>
    <cellStyle name="Entrada 2 5 5 7 2" xfId="5426"/>
    <cellStyle name="Entrada 2 5 5 8" xfId="5427"/>
    <cellStyle name="Entrada 2 5 5 8 2" xfId="5428"/>
    <cellStyle name="Entrada 2 5 5 9" xfId="5429"/>
    <cellStyle name="Entrada 2 5 5 9 2" xfId="5430"/>
    <cellStyle name="Entrada 2 5 6" xfId="5431"/>
    <cellStyle name="Entrada 2 5 6 2" xfId="5432"/>
    <cellStyle name="Entrada 2 5 7" xfId="5433"/>
    <cellStyle name="Entrada 2 5 7 2" xfId="5434"/>
    <cellStyle name="Entrada 2 5 8" xfId="5435"/>
    <cellStyle name="Entrada 2 5 8 2" xfId="5436"/>
    <cellStyle name="Entrada 2 5 9" xfId="5437"/>
    <cellStyle name="Entrada 2 5 9 2" xfId="5438"/>
    <cellStyle name="Entrada 2 6" xfId="5439"/>
    <cellStyle name="Entrada 2 6 10" xfId="5440"/>
    <cellStyle name="Entrada 2 6 10 2" xfId="5441"/>
    <cellStyle name="Entrada 2 6 11" xfId="5442"/>
    <cellStyle name="Entrada 2 6 11 2" xfId="5443"/>
    <cellStyle name="Entrada 2 6 12" xfId="5444"/>
    <cellStyle name="Entrada 2 6 12 2" xfId="5445"/>
    <cellStyle name="Entrada 2 6 13" xfId="5446"/>
    <cellStyle name="Entrada 2 6 13 2" xfId="5447"/>
    <cellStyle name="Entrada 2 6 14" xfId="5448"/>
    <cellStyle name="Entrada 2 6 14 2" xfId="5449"/>
    <cellStyle name="Entrada 2 6 15" xfId="5450"/>
    <cellStyle name="Entrada 2 6 2" xfId="5451"/>
    <cellStyle name="Entrada 2 6 2 10" xfId="5452"/>
    <cellStyle name="Entrada 2 6 2 10 2" xfId="5453"/>
    <cellStyle name="Entrada 2 6 2 11" xfId="5454"/>
    <cellStyle name="Entrada 2 6 2 11 2" xfId="5455"/>
    <cellStyle name="Entrada 2 6 2 12" xfId="5456"/>
    <cellStyle name="Entrada 2 6 2 12 2" xfId="5457"/>
    <cellStyle name="Entrada 2 6 2 13" xfId="5458"/>
    <cellStyle name="Entrada 2 6 2 2" xfId="5459"/>
    <cellStyle name="Entrada 2 6 2 2 10" xfId="5460"/>
    <cellStyle name="Entrada 2 6 2 2 10 2" xfId="5461"/>
    <cellStyle name="Entrada 2 6 2 2 11" xfId="5462"/>
    <cellStyle name="Entrada 2 6 2 2 2" xfId="5463"/>
    <cellStyle name="Entrada 2 6 2 2 2 2" xfId="5464"/>
    <cellStyle name="Entrada 2 6 2 2 3" xfId="5465"/>
    <cellStyle name="Entrada 2 6 2 2 3 2" xfId="5466"/>
    <cellStyle name="Entrada 2 6 2 2 4" xfId="5467"/>
    <cellStyle name="Entrada 2 6 2 2 4 2" xfId="5468"/>
    <cellStyle name="Entrada 2 6 2 2 5" xfId="5469"/>
    <cellStyle name="Entrada 2 6 2 2 5 2" xfId="5470"/>
    <cellStyle name="Entrada 2 6 2 2 6" xfId="5471"/>
    <cellStyle name="Entrada 2 6 2 2 6 2" xfId="5472"/>
    <cellStyle name="Entrada 2 6 2 2 7" xfId="5473"/>
    <cellStyle name="Entrada 2 6 2 2 7 2" xfId="5474"/>
    <cellStyle name="Entrada 2 6 2 2 8" xfId="5475"/>
    <cellStyle name="Entrada 2 6 2 2 8 2" xfId="5476"/>
    <cellStyle name="Entrada 2 6 2 2 9" xfId="5477"/>
    <cellStyle name="Entrada 2 6 2 2 9 2" xfId="5478"/>
    <cellStyle name="Entrada 2 6 2 3" xfId="5479"/>
    <cellStyle name="Entrada 2 6 2 3 10" xfId="5480"/>
    <cellStyle name="Entrada 2 6 2 3 10 2" xfId="5481"/>
    <cellStyle name="Entrada 2 6 2 3 11" xfId="5482"/>
    <cellStyle name="Entrada 2 6 2 3 2" xfId="5483"/>
    <cellStyle name="Entrada 2 6 2 3 2 2" xfId="5484"/>
    <cellStyle name="Entrada 2 6 2 3 3" xfId="5485"/>
    <cellStyle name="Entrada 2 6 2 3 3 2" xfId="5486"/>
    <cellStyle name="Entrada 2 6 2 3 4" xfId="5487"/>
    <cellStyle name="Entrada 2 6 2 3 4 2" xfId="5488"/>
    <cellStyle name="Entrada 2 6 2 3 5" xfId="5489"/>
    <cellStyle name="Entrada 2 6 2 3 5 2" xfId="5490"/>
    <cellStyle name="Entrada 2 6 2 3 6" xfId="5491"/>
    <cellStyle name="Entrada 2 6 2 3 6 2" xfId="5492"/>
    <cellStyle name="Entrada 2 6 2 3 7" xfId="5493"/>
    <cellStyle name="Entrada 2 6 2 3 7 2" xfId="5494"/>
    <cellStyle name="Entrada 2 6 2 3 8" xfId="5495"/>
    <cellStyle name="Entrada 2 6 2 3 8 2" xfId="5496"/>
    <cellStyle name="Entrada 2 6 2 3 9" xfId="5497"/>
    <cellStyle name="Entrada 2 6 2 3 9 2" xfId="5498"/>
    <cellStyle name="Entrada 2 6 2 4" xfId="5499"/>
    <cellStyle name="Entrada 2 6 2 4 2" xfId="5500"/>
    <cellStyle name="Entrada 2 6 2 5" xfId="5501"/>
    <cellStyle name="Entrada 2 6 2 5 2" xfId="5502"/>
    <cellStyle name="Entrada 2 6 2 6" xfId="5503"/>
    <cellStyle name="Entrada 2 6 2 6 2" xfId="5504"/>
    <cellStyle name="Entrada 2 6 2 7" xfId="5505"/>
    <cellStyle name="Entrada 2 6 2 7 2" xfId="5506"/>
    <cellStyle name="Entrada 2 6 2 8" xfId="5507"/>
    <cellStyle name="Entrada 2 6 2 8 2" xfId="5508"/>
    <cellStyle name="Entrada 2 6 2 9" xfId="5509"/>
    <cellStyle name="Entrada 2 6 2 9 2" xfId="5510"/>
    <cellStyle name="Entrada 2 6 3" xfId="5511"/>
    <cellStyle name="Entrada 2 6 3 10" xfId="5512"/>
    <cellStyle name="Entrada 2 6 3 10 2" xfId="5513"/>
    <cellStyle name="Entrada 2 6 3 11" xfId="5514"/>
    <cellStyle name="Entrada 2 6 3 11 2" xfId="5515"/>
    <cellStyle name="Entrada 2 6 3 12" xfId="5516"/>
    <cellStyle name="Entrada 2 6 3 12 2" xfId="5517"/>
    <cellStyle name="Entrada 2 6 3 13" xfId="5518"/>
    <cellStyle name="Entrada 2 6 3 2" xfId="5519"/>
    <cellStyle name="Entrada 2 6 3 2 10" xfId="5520"/>
    <cellStyle name="Entrada 2 6 3 2 10 2" xfId="5521"/>
    <cellStyle name="Entrada 2 6 3 2 11" xfId="5522"/>
    <cellStyle name="Entrada 2 6 3 2 2" xfId="5523"/>
    <cellStyle name="Entrada 2 6 3 2 2 2" xfId="5524"/>
    <cellStyle name="Entrada 2 6 3 2 3" xfId="5525"/>
    <cellStyle name="Entrada 2 6 3 2 3 2" xfId="5526"/>
    <cellStyle name="Entrada 2 6 3 2 4" xfId="5527"/>
    <cellStyle name="Entrada 2 6 3 2 4 2" xfId="5528"/>
    <cellStyle name="Entrada 2 6 3 2 5" xfId="5529"/>
    <cellStyle name="Entrada 2 6 3 2 5 2" xfId="5530"/>
    <cellStyle name="Entrada 2 6 3 2 6" xfId="5531"/>
    <cellStyle name="Entrada 2 6 3 2 6 2" xfId="5532"/>
    <cellStyle name="Entrada 2 6 3 2 7" xfId="5533"/>
    <cellStyle name="Entrada 2 6 3 2 7 2" xfId="5534"/>
    <cellStyle name="Entrada 2 6 3 2 8" xfId="5535"/>
    <cellStyle name="Entrada 2 6 3 2 8 2" xfId="5536"/>
    <cellStyle name="Entrada 2 6 3 2 9" xfId="5537"/>
    <cellStyle name="Entrada 2 6 3 2 9 2" xfId="5538"/>
    <cellStyle name="Entrada 2 6 3 3" xfId="5539"/>
    <cellStyle name="Entrada 2 6 3 3 10" xfId="5540"/>
    <cellStyle name="Entrada 2 6 3 3 10 2" xfId="5541"/>
    <cellStyle name="Entrada 2 6 3 3 11" xfId="5542"/>
    <cellStyle name="Entrada 2 6 3 3 2" xfId="5543"/>
    <cellStyle name="Entrada 2 6 3 3 2 2" xfId="5544"/>
    <cellStyle name="Entrada 2 6 3 3 3" xfId="5545"/>
    <cellStyle name="Entrada 2 6 3 3 3 2" xfId="5546"/>
    <cellStyle name="Entrada 2 6 3 3 4" xfId="5547"/>
    <cellStyle name="Entrada 2 6 3 3 4 2" xfId="5548"/>
    <cellStyle name="Entrada 2 6 3 3 5" xfId="5549"/>
    <cellStyle name="Entrada 2 6 3 3 5 2" xfId="5550"/>
    <cellStyle name="Entrada 2 6 3 3 6" xfId="5551"/>
    <cellStyle name="Entrada 2 6 3 3 6 2" xfId="5552"/>
    <cellStyle name="Entrada 2 6 3 3 7" xfId="5553"/>
    <cellStyle name="Entrada 2 6 3 3 7 2" xfId="5554"/>
    <cellStyle name="Entrada 2 6 3 3 8" xfId="5555"/>
    <cellStyle name="Entrada 2 6 3 3 8 2" xfId="5556"/>
    <cellStyle name="Entrada 2 6 3 3 9" xfId="5557"/>
    <cellStyle name="Entrada 2 6 3 3 9 2" xfId="5558"/>
    <cellStyle name="Entrada 2 6 3 4" xfId="5559"/>
    <cellStyle name="Entrada 2 6 3 4 2" xfId="5560"/>
    <cellStyle name="Entrada 2 6 3 5" xfId="5561"/>
    <cellStyle name="Entrada 2 6 3 5 2" xfId="5562"/>
    <cellStyle name="Entrada 2 6 3 6" xfId="5563"/>
    <cellStyle name="Entrada 2 6 3 6 2" xfId="5564"/>
    <cellStyle name="Entrada 2 6 3 7" xfId="5565"/>
    <cellStyle name="Entrada 2 6 3 7 2" xfId="5566"/>
    <cellStyle name="Entrada 2 6 3 8" xfId="5567"/>
    <cellStyle name="Entrada 2 6 3 8 2" xfId="5568"/>
    <cellStyle name="Entrada 2 6 3 9" xfId="5569"/>
    <cellStyle name="Entrada 2 6 3 9 2" xfId="5570"/>
    <cellStyle name="Entrada 2 6 4" xfId="5571"/>
    <cellStyle name="Entrada 2 6 4 10" xfId="5572"/>
    <cellStyle name="Entrada 2 6 4 10 2" xfId="5573"/>
    <cellStyle name="Entrada 2 6 4 11" xfId="5574"/>
    <cellStyle name="Entrada 2 6 4 2" xfId="5575"/>
    <cellStyle name="Entrada 2 6 4 2 2" xfId="5576"/>
    <cellStyle name="Entrada 2 6 4 3" xfId="5577"/>
    <cellStyle name="Entrada 2 6 4 3 2" xfId="5578"/>
    <cellStyle name="Entrada 2 6 4 4" xfId="5579"/>
    <cellStyle name="Entrada 2 6 4 4 2" xfId="5580"/>
    <cellStyle name="Entrada 2 6 4 5" xfId="5581"/>
    <cellStyle name="Entrada 2 6 4 5 2" xfId="5582"/>
    <cellStyle name="Entrada 2 6 4 6" xfId="5583"/>
    <cellStyle name="Entrada 2 6 4 6 2" xfId="5584"/>
    <cellStyle name="Entrada 2 6 4 7" xfId="5585"/>
    <cellStyle name="Entrada 2 6 4 7 2" xfId="5586"/>
    <cellStyle name="Entrada 2 6 4 8" xfId="5587"/>
    <cellStyle name="Entrada 2 6 4 8 2" xfId="5588"/>
    <cellStyle name="Entrada 2 6 4 9" xfId="5589"/>
    <cellStyle name="Entrada 2 6 4 9 2" xfId="5590"/>
    <cellStyle name="Entrada 2 6 5" xfId="5591"/>
    <cellStyle name="Entrada 2 6 5 10" xfId="5592"/>
    <cellStyle name="Entrada 2 6 5 10 2" xfId="5593"/>
    <cellStyle name="Entrada 2 6 5 11" xfId="5594"/>
    <cellStyle name="Entrada 2 6 5 2" xfId="5595"/>
    <cellStyle name="Entrada 2 6 5 2 2" xfId="5596"/>
    <cellStyle name="Entrada 2 6 5 3" xfId="5597"/>
    <cellStyle name="Entrada 2 6 5 3 2" xfId="5598"/>
    <cellStyle name="Entrada 2 6 5 4" xfId="5599"/>
    <cellStyle name="Entrada 2 6 5 4 2" xfId="5600"/>
    <cellStyle name="Entrada 2 6 5 5" xfId="5601"/>
    <cellStyle name="Entrada 2 6 5 5 2" xfId="5602"/>
    <cellStyle name="Entrada 2 6 5 6" xfId="5603"/>
    <cellStyle name="Entrada 2 6 5 6 2" xfId="5604"/>
    <cellStyle name="Entrada 2 6 5 7" xfId="5605"/>
    <cellStyle name="Entrada 2 6 5 7 2" xfId="5606"/>
    <cellStyle name="Entrada 2 6 5 8" xfId="5607"/>
    <cellStyle name="Entrada 2 6 5 8 2" xfId="5608"/>
    <cellStyle name="Entrada 2 6 5 9" xfId="5609"/>
    <cellStyle name="Entrada 2 6 5 9 2" xfId="5610"/>
    <cellStyle name="Entrada 2 6 6" xfId="5611"/>
    <cellStyle name="Entrada 2 6 6 2" xfId="5612"/>
    <cellStyle name="Entrada 2 6 7" xfId="5613"/>
    <cellStyle name="Entrada 2 6 7 2" xfId="5614"/>
    <cellStyle name="Entrada 2 6 8" xfId="5615"/>
    <cellStyle name="Entrada 2 6 8 2" xfId="5616"/>
    <cellStyle name="Entrada 2 6 9" xfId="5617"/>
    <cellStyle name="Entrada 2 6 9 2" xfId="5618"/>
    <cellStyle name="Entrada 2 7" xfId="5619"/>
    <cellStyle name="Entrada 2 7 10" xfId="5620"/>
    <cellStyle name="Entrada 2 7 10 2" xfId="5621"/>
    <cellStyle name="Entrada 2 7 11" xfId="5622"/>
    <cellStyle name="Entrada 2 7 11 2" xfId="5623"/>
    <cellStyle name="Entrada 2 7 12" xfId="5624"/>
    <cellStyle name="Entrada 2 7 12 2" xfId="5625"/>
    <cellStyle name="Entrada 2 7 13" xfId="5626"/>
    <cellStyle name="Entrada 2 7 2" xfId="5627"/>
    <cellStyle name="Entrada 2 7 2 10" xfId="5628"/>
    <cellStyle name="Entrada 2 7 2 10 2" xfId="5629"/>
    <cellStyle name="Entrada 2 7 2 11" xfId="5630"/>
    <cellStyle name="Entrada 2 7 2 2" xfId="5631"/>
    <cellStyle name="Entrada 2 7 2 2 2" xfId="5632"/>
    <cellStyle name="Entrada 2 7 2 3" xfId="5633"/>
    <cellStyle name="Entrada 2 7 2 3 2" xfId="5634"/>
    <cellStyle name="Entrada 2 7 2 4" xfId="5635"/>
    <cellStyle name="Entrada 2 7 2 4 2" xfId="5636"/>
    <cellStyle name="Entrada 2 7 2 5" xfId="5637"/>
    <cellStyle name="Entrada 2 7 2 5 2" xfId="5638"/>
    <cellStyle name="Entrada 2 7 2 6" xfId="5639"/>
    <cellStyle name="Entrada 2 7 2 6 2" xfId="5640"/>
    <cellStyle name="Entrada 2 7 2 7" xfId="5641"/>
    <cellStyle name="Entrada 2 7 2 7 2" xfId="5642"/>
    <cellStyle name="Entrada 2 7 2 8" xfId="5643"/>
    <cellStyle name="Entrada 2 7 2 8 2" xfId="5644"/>
    <cellStyle name="Entrada 2 7 2 9" xfId="5645"/>
    <cellStyle name="Entrada 2 7 2 9 2" xfId="5646"/>
    <cellStyle name="Entrada 2 7 3" xfId="5647"/>
    <cellStyle name="Entrada 2 7 3 10" xfId="5648"/>
    <cellStyle name="Entrada 2 7 3 10 2" xfId="5649"/>
    <cellStyle name="Entrada 2 7 3 11" xfId="5650"/>
    <cellStyle name="Entrada 2 7 3 2" xfId="5651"/>
    <cellStyle name="Entrada 2 7 3 2 2" xfId="5652"/>
    <cellStyle name="Entrada 2 7 3 3" xfId="5653"/>
    <cellStyle name="Entrada 2 7 3 3 2" xfId="5654"/>
    <cellStyle name="Entrada 2 7 3 4" xfId="5655"/>
    <cellStyle name="Entrada 2 7 3 4 2" xfId="5656"/>
    <cellStyle name="Entrada 2 7 3 5" xfId="5657"/>
    <cellStyle name="Entrada 2 7 3 5 2" xfId="5658"/>
    <cellStyle name="Entrada 2 7 3 6" xfId="5659"/>
    <cellStyle name="Entrada 2 7 3 6 2" xfId="5660"/>
    <cellStyle name="Entrada 2 7 3 7" xfId="5661"/>
    <cellStyle name="Entrada 2 7 3 7 2" xfId="5662"/>
    <cellStyle name="Entrada 2 7 3 8" xfId="5663"/>
    <cellStyle name="Entrada 2 7 3 8 2" xfId="5664"/>
    <cellStyle name="Entrada 2 7 3 9" xfId="5665"/>
    <cellStyle name="Entrada 2 7 3 9 2" xfId="5666"/>
    <cellStyle name="Entrada 2 7 4" xfId="5667"/>
    <cellStyle name="Entrada 2 7 4 2" xfId="5668"/>
    <cellStyle name="Entrada 2 7 5" xfId="5669"/>
    <cellStyle name="Entrada 2 7 5 2" xfId="5670"/>
    <cellStyle name="Entrada 2 7 6" xfId="5671"/>
    <cellStyle name="Entrada 2 7 6 2" xfId="5672"/>
    <cellStyle name="Entrada 2 7 7" xfId="5673"/>
    <cellStyle name="Entrada 2 7 7 2" xfId="5674"/>
    <cellStyle name="Entrada 2 7 8" xfId="5675"/>
    <cellStyle name="Entrada 2 7 8 2" xfId="5676"/>
    <cellStyle name="Entrada 2 7 9" xfId="5677"/>
    <cellStyle name="Entrada 2 7 9 2" xfId="5678"/>
    <cellStyle name="Entrada 2 8" xfId="5679"/>
    <cellStyle name="Entrada 2 8 10" xfId="5680"/>
    <cellStyle name="Entrada 2 8 10 2" xfId="5681"/>
    <cellStyle name="Entrada 2 8 11" xfId="5682"/>
    <cellStyle name="Entrada 2 8 11 2" xfId="5683"/>
    <cellStyle name="Entrada 2 8 12" xfId="5684"/>
    <cellStyle name="Entrada 2 8 12 2" xfId="5685"/>
    <cellStyle name="Entrada 2 8 13" xfId="5686"/>
    <cellStyle name="Entrada 2 8 2" xfId="5687"/>
    <cellStyle name="Entrada 2 8 2 10" xfId="5688"/>
    <cellStyle name="Entrada 2 8 2 10 2" xfId="5689"/>
    <cellStyle name="Entrada 2 8 2 11" xfId="5690"/>
    <cellStyle name="Entrada 2 8 2 2" xfId="5691"/>
    <cellStyle name="Entrada 2 8 2 2 2" xfId="5692"/>
    <cellStyle name="Entrada 2 8 2 3" xfId="5693"/>
    <cellStyle name="Entrada 2 8 2 3 2" xfId="5694"/>
    <cellStyle name="Entrada 2 8 2 4" xfId="5695"/>
    <cellStyle name="Entrada 2 8 2 4 2" xfId="5696"/>
    <cellStyle name="Entrada 2 8 2 5" xfId="5697"/>
    <cellStyle name="Entrada 2 8 2 5 2" xfId="5698"/>
    <cellStyle name="Entrada 2 8 2 6" xfId="5699"/>
    <cellStyle name="Entrada 2 8 2 6 2" xfId="5700"/>
    <cellStyle name="Entrada 2 8 2 7" xfId="5701"/>
    <cellStyle name="Entrada 2 8 2 7 2" xfId="5702"/>
    <cellStyle name="Entrada 2 8 2 8" xfId="5703"/>
    <cellStyle name="Entrada 2 8 2 8 2" xfId="5704"/>
    <cellStyle name="Entrada 2 8 2 9" xfId="5705"/>
    <cellStyle name="Entrada 2 8 2 9 2" xfId="5706"/>
    <cellStyle name="Entrada 2 8 3" xfId="5707"/>
    <cellStyle name="Entrada 2 8 3 10" xfId="5708"/>
    <cellStyle name="Entrada 2 8 3 10 2" xfId="5709"/>
    <cellStyle name="Entrada 2 8 3 11" xfId="5710"/>
    <cellStyle name="Entrada 2 8 3 2" xfId="5711"/>
    <cellStyle name="Entrada 2 8 3 2 2" xfId="5712"/>
    <cellStyle name="Entrada 2 8 3 3" xfId="5713"/>
    <cellStyle name="Entrada 2 8 3 3 2" xfId="5714"/>
    <cellStyle name="Entrada 2 8 3 4" xfId="5715"/>
    <cellStyle name="Entrada 2 8 3 4 2" xfId="5716"/>
    <cellStyle name="Entrada 2 8 3 5" xfId="5717"/>
    <cellStyle name="Entrada 2 8 3 5 2" xfId="5718"/>
    <cellStyle name="Entrada 2 8 3 6" xfId="5719"/>
    <cellStyle name="Entrada 2 8 3 6 2" xfId="5720"/>
    <cellStyle name="Entrada 2 8 3 7" xfId="5721"/>
    <cellStyle name="Entrada 2 8 3 7 2" xfId="5722"/>
    <cellStyle name="Entrada 2 8 3 8" xfId="5723"/>
    <cellStyle name="Entrada 2 8 3 8 2" xfId="5724"/>
    <cellStyle name="Entrada 2 8 3 9" xfId="5725"/>
    <cellStyle name="Entrada 2 8 3 9 2" xfId="5726"/>
    <cellStyle name="Entrada 2 8 4" xfId="5727"/>
    <cellStyle name="Entrada 2 8 4 2" xfId="5728"/>
    <cellStyle name="Entrada 2 8 5" xfId="5729"/>
    <cellStyle name="Entrada 2 8 5 2" xfId="5730"/>
    <cellStyle name="Entrada 2 8 6" xfId="5731"/>
    <cellStyle name="Entrada 2 8 6 2" xfId="5732"/>
    <cellStyle name="Entrada 2 8 7" xfId="5733"/>
    <cellStyle name="Entrada 2 8 7 2" xfId="5734"/>
    <cellStyle name="Entrada 2 8 8" xfId="5735"/>
    <cellStyle name="Entrada 2 8 8 2" xfId="5736"/>
    <cellStyle name="Entrada 2 8 9" xfId="5737"/>
    <cellStyle name="Entrada 2 8 9 2" xfId="5738"/>
    <cellStyle name="Entrada 2 9" xfId="5739"/>
    <cellStyle name="Entrada 2 9 2" xfId="5740"/>
    <cellStyle name="Entrada 3" xfId="1094"/>
    <cellStyle name="Entrada 3 10" xfId="5741"/>
    <cellStyle name="Entrada 3 10 2" xfId="5742"/>
    <cellStyle name="Entrada 3 11" xfId="5743"/>
    <cellStyle name="Entrada 3 11 2" xfId="5744"/>
    <cellStyle name="Entrada 3 12" xfId="5745"/>
    <cellStyle name="Entrada 3 12 2" xfId="5746"/>
    <cellStyle name="Entrada 3 13" xfId="5747"/>
    <cellStyle name="Entrada 3 13 2" xfId="5748"/>
    <cellStyle name="Entrada 3 14" xfId="5749"/>
    <cellStyle name="Entrada 3 14 2" xfId="5750"/>
    <cellStyle name="Entrada 3 15" xfId="5751"/>
    <cellStyle name="Entrada 3 16" xfId="5752"/>
    <cellStyle name="Entrada 3 17" xfId="5753"/>
    <cellStyle name="Entrada 3 2" xfId="5754"/>
    <cellStyle name="Entrada 3 2 10" xfId="5755"/>
    <cellStyle name="Entrada 3 2 10 2" xfId="5756"/>
    <cellStyle name="Entrada 3 2 11" xfId="5757"/>
    <cellStyle name="Entrada 3 2 11 2" xfId="5758"/>
    <cellStyle name="Entrada 3 2 12" xfId="5759"/>
    <cellStyle name="Entrada 3 2 12 2" xfId="5760"/>
    <cellStyle name="Entrada 3 2 13" xfId="5761"/>
    <cellStyle name="Entrada 3 2 13 2" xfId="5762"/>
    <cellStyle name="Entrada 3 2 14" xfId="5763"/>
    <cellStyle name="Entrada 3 2 14 2" xfId="5764"/>
    <cellStyle name="Entrada 3 2 15" xfId="5765"/>
    <cellStyle name="Entrada 3 2 2" xfId="5766"/>
    <cellStyle name="Entrada 3 2 2 10" xfId="5767"/>
    <cellStyle name="Entrada 3 2 2 10 2" xfId="5768"/>
    <cellStyle name="Entrada 3 2 2 11" xfId="5769"/>
    <cellStyle name="Entrada 3 2 2 11 2" xfId="5770"/>
    <cellStyle name="Entrada 3 2 2 12" xfId="5771"/>
    <cellStyle name="Entrada 3 2 2 12 2" xfId="5772"/>
    <cellStyle name="Entrada 3 2 2 13" xfId="5773"/>
    <cellStyle name="Entrada 3 2 2 2" xfId="5774"/>
    <cellStyle name="Entrada 3 2 2 2 10" xfId="5775"/>
    <cellStyle name="Entrada 3 2 2 2 10 2" xfId="5776"/>
    <cellStyle name="Entrada 3 2 2 2 11" xfId="5777"/>
    <cellStyle name="Entrada 3 2 2 2 2" xfId="5778"/>
    <cellStyle name="Entrada 3 2 2 2 2 2" xfId="5779"/>
    <cellStyle name="Entrada 3 2 2 2 3" xfId="5780"/>
    <cellStyle name="Entrada 3 2 2 2 3 2" xfId="5781"/>
    <cellStyle name="Entrada 3 2 2 2 4" xfId="5782"/>
    <cellStyle name="Entrada 3 2 2 2 4 2" xfId="5783"/>
    <cellStyle name="Entrada 3 2 2 2 5" xfId="5784"/>
    <cellStyle name="Entrada 3 2 2 2 5 2" xfId="5785"/>
    <cellStyle name="Entrada 3 2 2 2 6" xfId="5786"/>
    <cellStyle name="Entrada 3 2 2 2 6 2" xfId="5787"/>
    <cellStyle name="Entrada 3 2 2 2 7" xfId="5788"/>
    <cellStyle name="Entrada 3 2 2 2 7 2" xfId="5789"/>
    <cellStyle name="Entrada 3 2 2 2 8" xfId="5790"/>
    <cellStyle name="Entrada 3 2 2 2 8 2" xfId="5791"/>
    <cellStyle name="Entrada 3 2 2 2 9" xfId="5792"/>
    <cellStyle name="Entrada 3 2 2 2 9 2" xfId="5793"/>
    <cellStyle name="Entrada 3 2 2 3" xfId="5794"/>
    <cellStyle name="Entrada 3 2 2 3 10" xfId="5795"/>
    <cellStyle name="Entrada 3 2 2 3 10 2" xfId="5796"/>
    <cellStyle name="Entrada 3 2 2 3 11" xfId="5797"/>
    <cellStyle name="Entrada 3 2 2 3 2" xfId="5798"/>
    <cellStyle name="Entrada 3 2 2 3 2 2" xfId="5799"/>
    <cellStyle name="Entrada 3 2 2 3 3" xfId="5800"/>
    <cellStyle name="Entrada 3 2 2 3 3 2" xfId="5801"/>
    <cellStyle name="Entrada 3 2 2 3 4" xfId="5802"/>
    <cellStyle name="Entrada 3 2 2 3 4 2" xfId="5803"/>
    <cellStyle name="Entrada 3 2 2 3 5" xfId="5804"/>
    <cellStyle name="Entrada 3 2 2 3 5 2" xfId="5805"/>
    <cellStyle name="Entrada 3 2 2 3 6" xfId="5806"/>
    <cellStyle name="Entrada 3 2 2 3 6 2" xfId="5807"/>
    <cellStyle name="Entrada 3 2 2 3 7" xfId="5808"/>
    <cellStyle name="Entrada 3 2 2 3 7 2" xfId="5809"/>
    <cellStyle name="Entrada 3 2 2 3 8" xfId="5810"/>
    <cellStyle name="Entrada 3 2 2 3 8 2" xfId="5811"/>
    <cellStyle name="Entrada 3 2 2 3 9" xfId="5812"/>
    <cellStyle name="Entrada 3 2 2 3 9 2" xfId="5813"/>
    <cellStyle name="Entrada 3 2 2 4" xfId="5814"/>
    <cellStyle name="Entrada 3 2 2 4 2" xfId="5815"/>
    <cellStyle name="Entrada 3 2 2 5" xfId="5816"/>
    <cellStyle name="Entrada 3 2 2 5 2" xfId="5817"/>
    <cellStyle name="Entrada 3 2 2 6" xfId="5818"/>
    <cellStyle name="Entrada 3 2 2 6 2" xfId="5819"/>
    <cellStyle name="Entrada 3 2 2 7" xfId="5820"/>
    <cellStyle name="Entrada 3 2 2 7 2" xfId="5821"/>
    <cellStyle name="Entrada 3 2 2 8" xfId="5822"/>
    <cellStyle name="Entrada 3 2 2 8 2" xfId="5823"/>
    <cellStyle name="Entrada 3 2 2 9" xfId="5824"/>
    <cellStyle name="Entrada 3 2 2 9 2" xfId="5825"/>
    <cellStyle name="Entrada 3 2 3" xfId="5826"/>
    <cellStyle name="Entrada 3 2 3 10" xfId="5827"/>
    <cellStyle name="Entrada 3 2 3 10 2" xfId="5828"/>
    <cellStyle name="Entrada 3 2 3 11" xfId="5829"/>
    <cellStyle name="Entrada 3 2 3 11 2" xfId="5830"/>
    <cellStyle name="Entrada 3 2 3 12" xfId="5831"/>
    <cellStyle name="Entrada 3 2 3 12 2" xfId="5832"/>
    <cellStyle name="Entrada 3 2 3 13" xfId="5833"/>
    <cellStyle name="Entrada 3 2 3 2" xfId="5834"/>
    <cellStyle name="Entrada 3 2 3 2 10" xfId="5835"/>
    <cellStyle name="Entrada 3 2 3 2 10 2" xfId="5836"/>
    <cellStyle name="Entrada 3 2 3 2 11" xfId="5837"/>
    <cellStyle name="Entrada 3 2 3 2 2" xfId="5838"/>
    <cellStyle name="Entrada 3 2 3 2 2 2" xfId="5839"/>
    <cellStyle name="Entrada 3 2 3 2 3" xfId="5840"/>
    <cellStyle name="Entrada 3 2 3 2 3 2" xfId="5841"/>
    <cellStyle name="Entrada 3 2 3 2 4" xfId="5842"/>
    <cellStyle name="Entrada 3 2 3 2 4 2" xfId="5843"/>
    <cellStyle name="Entrada 3 2 3 2 5" xfId="5844"/>
    <cellStyle name="Entrada 3 2 3 2 5 2" xfId="5845"/>
    <cellStyle name="Entrada 3 2 3 2 6" xfId="5846"/>
    <cellStyle name="Entrada 3 2 3 2 6 2" xfId="5847"/>
    <cellStyle name="Entrada 3 2 3 2 7" xfId="5848"/>
    <cellStyle name="Entrada 3 2 3 2 7 2" xfId="5849"/>
    <cellStyle name="Entrada 3 2 3 2 8" xfId="5850"/>
    <cellStyle name="Entrada 3 2 3 2 8 2" xfId="5851"/>
    <cellStyle name="Entrada 3 2 3 2 9" xfId="5852"/>
    <cellStyle name="Entrada 3 2 3 2 9 2" xfId="5853"/>
    <cellStyle name="Entrada 3 2 3 3" xfId="5854"/>
    <cellStyle name="Entrada 3 2 3 3 10" xfId="5855"/>
    <cellStyle name="Entrada 3 2 3 3 10 2" xfId="5856"/>
    <cellStyle name="Entrada 3 2 3 3 11" xfId="5857"/>
    <cellStyle name="Entrada 3 2 3 3 2" xfId="5858"/>
    <cellStyle name="Entrada 3 2 3 3 2 2" xfId="5859"/>
    <cellStyle name="Entrada 3 2 3 3 3" xfId="5860"/>
    <cellStyle name="Entrada 3 2 3 3 3 2" xfId="5861"/>
    <cellStyle name="Entrada 3 2 3 3 4" xfId="5862"/>
    <cellStyle name="Entrada 3 2 3 3 4 2" xfId="5863"/>
    <cellStyle name="Entrada 3 2 3 3 5" xfId="5864"/>
    <cellStyle name="Entrada 3 2 3 3 5 2" xfId="5865"/>
    <cellStyle name="Entrada 3 2 3 3 6" xfId="5866"/>
    <cellStyle name="Entrada 3 2 3 3 6 2" xfId="5867"/>
    <cellStyle name="Entrada 3 2 3 3 7" xfId="5868"/>
    <cellStyle name="Entrada 3 2 3 3 7 2" xfId="5869"/>
    <cellStyle name="Entrada 3 2 3 3 8" xfId="5870"/>
    <cellStyle name="Entrada 3 2 3 3 8 2" xfId="5871"/>
    <cellStyle name="Entrada 3 2 3 3 9" xfId="5872"/>
    <cellStyle name="Entrada 3 2 3 3 9 2" xfId="5873"/>
    <cellStyle name="Entrada 3 2 3 4" xfId="5874"/>
    <cellStyle name="Entrada 3 2 3 4 2" xfId="5875"/>
    <cellStyle name="Entrada 3 2 3 5" xfId="5876"/>
    <cellStyle name="Entrada 3 2 3 5 2" xfId="5877"/>
    <cellStyle name="Entrada 3 2 3 6" xfId="5878"/>
    <cellStyle name="Entrada 3 2 3 6 2" xfId="5879"/>
    <cellStyle name="Entrada 3 2 3 7" xfId="5880"/>
    <cellStyle name="Entrada 3 2 3 7 2" xfId="5881"/>
    <cellStyle name="Entrada 3 2 3 8" xfId="5882"/>
    <cellStyle name="Entrada 3 2 3 8 2" xfId="5883"/>
    <cellStyle name="Entrada 3 2 3 9" xfId="5884"/>
    <cellStyle name="Entrada 3 2 3 9 2" xfId="5885"/>
    <cellStyle name="Entrada 3 2 4" xfId="5886"/>
    <cellStyle name="Entrada 3 2 4 10" xfId="5887"/>
    <cellStyle name="Entrada 3 2 4 10 2" xfId="5888"/>
    <cellStyle name="Entrada 3 2 4 11" xfId="5889"/>
    <cellStyle name="Entrada 3 2 4 2" xfId="5890"/>
    <cellStyle name="Entrada 3 2 4 2 2" xfId="5891"/>
    <cellStyle name="Entrada 3 2 4 3" xfId="5892"/>
    <cellStyle name="Entrada 3 2 4 3 2" xfId="5893"/>
    <cellStyle name="Entrada 3 2 4 4" xfId="5894"/>
    <cellStyle name="Entrada 3 2 4 4 2" xfId="5895"/>
    <cellStyle name="Entrada 3 2 4 5" xfId="5896"/>
    <cellStyle name="Entrada 3 2 4 5 2" xfId="5897"/>
    <cellStyle name="Entrada 3 2 4 6" xfId="5898"/>
    <cellStyle name="Entrada 3 2 4 6 2" xfId="5899"/>
    <cellStyle name="Entrada 3 2 4 7" xfId="5900"/>
    <cellStyle name="Entrada 3 2 4 7 2" xfId="5901"/>
    <cellStyle name="Entrada 3 2 4 8" xfId="5902"/>
    <cellStyle name="Entrada 3 2 4 8 2" xfId="5903"/>
    <cellStyle name="Entrada 3 2 4 9" xfId="5904"/>
    <cellStyle name="Entrada 3 2 4 9 2" xfId="5905"/>
    <cellStyle name="Entrada 3 2 5" xfId="5906"/>
    <cellStyle name="Entrada 3 2 5 10" xfId="5907"/>
    <cellStyle name="Entrada 3 2 5 10 2" xfId="5908"/>
    <cellStyle name="Entrada 3 2 5 11" xfId="5909"/>
    <cellStyle name="Entrada 3 2 5 2" xfId="5910"/>
    <cellStyle name="Entrada 3 2 5 2 2" xfId="5911"/>
    <cellStyle name="Entrada 3 2 5 3" xfId="5912"/>
    <cellStyle name="Entrada 3 2 5 3 2" xfId="5913"/>
    <cellStyle name="Entrada 3 2 5 4" xfId="5914"/>
    <cellStyle name="Entrada 3 2 5 4 2" xfId="5915"/>
    <cellStyle name="Entrada 3 2 5 5" xfId="5916"/>
    <cellStyle name="Entrada 3 2 5 5 2" xfId="5917"/>
    <cellStyle name="Entrada 3 2 5 6" xfId="5918"/>
    <cellStyle name="Entrada 3 2 5 6 2" xfId="5919"/>
    <cellStyle name="Entrada 3 2 5 7" xfId="5920"/>
    <cellStyle name="Entrada 3 2 5 7 2" xfId="5921"/>
    <cellStyle name="Entrada 3 2 5 8" xfId="5922"/>
    <cellStyle name="Entrada 3 2 5 8 2" xfId="5923"/>
    <cellStyle name="Entrada 3 2 5 9" xfId="5924"/>
    <cellStyle name="Entrada 3 2 5 9 2" xfId="5925"/>
    <cellStyle name="Entrada 3 2 6" xfId="5926"/>
    <cellStyle name="Entrada 3 2 6 2" xfId="5927"/>
    <cellStyle name="Entrada 3 2 7" xfId="5928"/>
    <cellStyle name="Entrada 3 2 7 2" xfId="5929"/>
    <cellStyle name="Entrada 3 2 8" xfId="5930"/>
    <cellStyle name="Entrada 3 2 8 2" xfId="5931"/>
    <cellStyle name="Entrada 3 2 9" xfId="5932"/>
    <cellStyle name="Entrada 3 2 9 2" xfId="5933"/>
    <cellStyle name="Entrada 3 3" xfId="5934"/>
    <cellStyle name="Entrada 3 3 10" xfId="5935"/>
    <cellStyle name="Entrada 3 3 10 2" xfId="5936"/>
    <cellStyle name="Entrada 3 3 11" xfId="5937"/>
    <cellStyle name="Entrada 3 3 11 2" xfId="5938"/>
    <cellStyle name="Entrada 3 3 12" xfId="5939"/>
    <cellStyle name="Entrada 3 3 12 2" xfId="5940"/>
    <cellStyle name="Entrada 3 3 13" xfId="5941"/>
    <cellStyle name="Entrada 3 3 13 2" xfId="5942"/>
    <cellStyle name="Entrada 3 3 14" xfId="5943"/>
    <cellStyle name="Entrada 3 3 14 2" xfId="5944"/>
    <cellStyle name="Entrada 3 3 15" xfId="5945"/>
    <cellStyle name="Entrada 3 3 2" xfId="5946"/>
    <cellStyle name="Entrada 3 3 2 10" xfId="5947"/>
    <cellStyle name="Entrada 3 3 2 10 2" xfId="5948"/>
    <cellStyle name="Entrada 3 3 2 11" xfId="5949"/>
    <cellStyle name="Entrada 3 3 2 11 2" xfId="5950"/>
    <cellStyle name="Entrada 3 3 2 12" xfId="5951"/>
    <cellStyle name="Entrada 3 3 2 12 2" xfId="5952"/>
    <cellStyle name="Entrada 3 3 2 13" xfId="5953"/>
    <cellStyle name="Entrada 3 3 2 2" xfId="5954"/>
    <cellStyle name="Entrada 3 3 2 2 10" xfId="5955"/>
    <cellStyle name="Entrada 3 3 2 2 10 2" xfId="5956"/>
    <cellStyle name="Entrada 3 3 2 2 11" xfId="5957"/>
    <cellStyle name="Entrada 3 3 2 2 2" xfId="5958"/>
    <cellStyle name="Entrada 3 3 2 2 2 2" xfId="5959"/>
    <cellStyle name="Entrada 3 3 2 2 3" xfId="5960"/>
    <cellStyle name="Entrada 3 3 2 2 3 2" xfId="5961"/>
    <cellStyle name="Entrada 3 3 2 2 4" xfId="5962"/>
    <cellStyle name="Entrada 3 3 2 2 4 2" xfId="5963"/>
    <cellStyle name="Entrada 3 3 2 2 5" xfId="5964"/>
    <cellStyle name="Entrada 3 3 2 2 5 2" xfId="5965"/>
    <cellStyle name="Entrada 3 3 2 2 6" xfId="5966"/>
    <cellStyle name="Entrada 3 3 2 2 6 2" xfId="5967"/>
    <cellStyle name="Entrada 3 3 2 2 7" xfId="5968"/>
    <cellStyle name="Entrada 3 3 2 2 7 2" xfId="5969"/>
    <cellStyle name="Entrada 3 3 2 2 8" xfId="5970"/>
    <cellStyle name="Entrada 3 3 2 2 8 2" xfId="5971"/>
    <cellStyle name="Entrada 3 3 2 2 9" xfId="5972"/>
    <cellStyle name="Entrada 3 3 2 2 9 2" xfId="5973"/>
    <cellStyle name="Entrada 3 3 2 3" xfId="5974"/>
    <cellStyle name="Entrada 3 3 2 3 10" xfId="5975"/>
    <cellStyle name="Entrada 3 3 2 3 10 2" xfId="5976"/>
    <cellStyle name="Entrada 3 3 2 3 11" xfId="5977"/>
    <cellStyle name="Entrada 3 3 2 3 2" xfId="5978"/>
    <cellStyle name="Entrada 3 3 2 3 2 2" xfId="5979"/>
    <cellStyle name="Entrada 3 3 2 3 3" xfId="5980"/>
    <cellStyle name="Entrada 3 3 2 3 3 2" xfId="5981"/>
    <cellStyle name="Entrada 3 3 2 3 4" xfId="5982"/>
    <cellStyle name="Entrada 3 3 2 3 4 2" xfId="5983"/>
    <cellStyle name="Entrada 3 3 2 3 5" xfId="5984"/>
    <cellStyle name="Entrada 3 3 2 3 5 2" xfId="5985"/>
    <cellStyle name="Entrada 3 3 2 3 6" xfId="5986"/>
    <cellStyle name="Entrada 3 3 2 3 6 2" xfId="5987"/>
    <cellStyle name="Entrada 3 3 2 3 7" xfId="5988"/>
    <cellStyle name="Entrada 3 3 2 3 7 2" xfId="5989"/>
    <cellStyle name="Entrada 3 3 2 3 8" xfId="5990"/>
    <cellStyle name="Entrada 3 3 2 3 8 2" xfId="5991"/>
    <cellStyle name="Entrada 3 3 2 3 9" xfId="5992"/>
    <cellStyle name="Entrada 3 3 2 3 9 2" xfId="5993"/>
    <cellStyle name="Entrada 3 3 2 4" xfId="5994"/>
    <cellStyle name="Entrada 3 3 2 4 2" xfId="5995"/>
    <cellStyle name="Entrada 3 3 2 5" xfId="5996"/>
    <cellStyle name="Entrada 3 3 2 5 2" xfId="5997"/>
    <cellStyle name="Entrada 3 3 2 6" xfId="5998"/>
    <cellStyle name="Entrada 3 3 2 6 2" xfId="5999"/>
    <cellStyle name="Entrada 3 3 2 7" xfId="6000"/>
    <cellStyle name="Entrada 3 3 2 7 2" xfId="6001"/>
    <cellStyle name="Entrada 3 3 2 8" xfId="6002"/>
    <cellStyle name="Entrada 3 3 2 8 2" xfId="6003"/>
    <cellStyle name="Entrada 3 3 2 9" xfId="6004"/>
    <cellStyle name="Entrada 3 3 2 9 2" xfId="6005"/>
    <cellStyle name="Entrada 3 3 3" xfId="6006"/>
    <cellStyle name="Entrada 3 3 3 10" xfId="6007"/>
    <cellStyle name="Entrada 3 3 3 10 2" xfId="6008"/>
    <cellStyle name="Entrada 3 3 3 11" xfId="6009"/>
    <cellStyle name="Entrada 3 3 3 11 2" xfId="6010"/>
    <cellStyle name="Entrada 3 3 3 12" xfId="6011"/>
    <cellStyle name="Entrada 3 3 3 12 2" xfId="6012"/>
    <cellStyle name="Entrada 3 3 3 13" xfId="6013"/>
    <cellStyle name="Entrada 3 3 3 2" xfId="6014"/>
    <cellStyle name="Entrada 3 3 3 2 10" xfId="6015"/>
    <cellStyle name="Entrada 3 3 3 2 10 2" xfId="6016"/>
    <cellStyle name="Entrada 3 3 3 2 11" xfId="6017"/>
    <cellStyle name="Entrada 3 3 3 2 2" xfId="6018"/>
    <cellStyle name="Entrada 3 3 3 2 2 2" xfId="6019"/>
    <cellStyle name="Entrada 3 3 3 2 3" xfId="6020"/>
    <cellStyle name="Entrada 3 3 3 2 3 2" xfId="6021"/>
    <cellStyle name="Entrada 3 3 3 2 4" xfId="6022"/>
    <cellStyle name="Entrada 3 3 3 2 4 2" xfId="6023"/>
    <cellStyle name="Entrada 3 3 3 2 5" xfId="6024"/>
    <cellStyle name="Entrada 3 3 3 2 5 2" xfId="6025"/>
    <cellStyle name="Entrada 3 3 3 2 6" xfId="6026"/>
    <cellStyle name="Entrada 3 3 3 2 6 2" xfId="6027"/>
    <cellStyle name="Entrada 3 3 3 2 7" xfId="6028"/>
    <cellStyle name="Entrada 3 3 3 2 7 2" xfId="6029"/>
    <cellStyle name="Entrada 3 3 3 2 8" xfId="6030"/>
    <cellStyle name="Entrada 3 3 3 2 8 2" xfId="6031"/>
    <cellStyle name="Entrada 3 3 3 2 9" xfId="6032"/>
    <cellStyle name="Entrada 3 3 3 2 9 2" xfId="6033"/>
    <cellStyle name="Entrada 3 3 3 3" xfId="6034"/>
    <cellStyle name="Entrada 3 3 3 3 10" xfId="6035"/>
    <cellStyle name="Entrada 3 3 3 3 10 2" xfId="6036"/>
    <cellStyle name="Entrada 3 3 3 3 11" xfId="6037"/>
    <cellStyle name="Entrada 3 3 3 3 2" xfId="6038"/>
    <cellStyle name="Entrada 3 3 3 3 2 2" xfId="6039"/>
    <cellStyle name="Entrada 3 3 3 3 3" xfId="6040"/>
    <cellStyle name="Entrada 3 3 3 3 3 2" xfId="6041"/>
    <cellStyle name="Entrada 3 3 3 3 4" xfId="6042"/>
    <cellStyle name="Entrada 3 3 3 3 4 2" xfId="6043"/>
    <cellStyle name="Entrada 3 3 3 3 5" xfId="6044"/>
    <cellStyle name="Entrada 3 3 3 3 5 2" xfId="6045"/>
    <cellStyle name="Entrada 3 3 3 3 6" xfId="6046"/>
    <cellStyle name="Entrada 3 3 3 3 6 2" xfId="6047"/>
    <cellStyle name="Entrada 3 3 3 3 7" xfId="6048"/>
    <cellStyle name="Entrada 3 3 3 3 7 2" xfId="6049"/>
    <cellStyle name="Entrada 3 3 3 3 8" xfId="6050"/>
    <cellStyle name="Entrada 3 3 3 3 8 2" xfId="6051"/>
    <cellStyle name="Entrada 3 3 3 3 9" xfId="6052"/>
    <cellStyle name="Entrada 3 3 3 3 9 2" xfId="6053"/>
    <cellStyle name="Entrada 3 3 3 4" xfId="6054"/>
    <cellStyle name="Entrada 3 3 3 4 2" xfId="6055"/>
    <cellStyle name="Entrada 3 3 3 5" xfId="6056"/>
    <cellStyle name="Entrada 3 3 3 5 2" xfId="6057"/>
    <cellStyle name="Entrada 3 3 3 6" xfId="6058"/>
    <cellStyle name="Entrada 3 3 3 6 2" xfId="6059"/>
    <cellStyle name="Entrada 3 3 3 7" xfId="6060"/>
    <cellStyle name="Entrada 3 3 3 7 2" xfId="6061"/>
    <cellStyle name="Entrada 3 3 3 8" xfId="6062"/>
    <cellStyle name="Entrada 3 3 3 8 2" xfId="6063"/>
    <cellStyle name="Entrada 3 3 3 9" xfId="6064"/>
    <cellStyle name="Entrada 3 3 3 9 2" xfId="6065"/>
    <cellStyle name="Entrada 3 3 4" xfId="6066"/>
    <cellStyle name="Entrada 3 3 4 10" xfId="6067"/>
    <cellStyle name="Entrada 3 3 4 10 2" xfId="6068"/>
    <cellStyle name="Entrada 3 3 4 11" xfId="6069"/>
    <cellStyle name="Entrada 3 3 4 2" xfId="6070"/>
    <cellStyle name="Entrada 3 3 4 2 2" xfId="6071"/>
    <cellStyle name="Entrada 3 3 4 3" xfId="6072"/>
    <cellStyle name="Entrada 3 3 4 3 2" xfId="6073"/>
    <cellStyle name="Entrada 3 3 4 4" xfId="6074"/>
    <cellStyle name="Entrada 3 3 4 4 2" xfId="6075"/>
    <cellStyle name="Entrada 3 3 4 5" xfId="6076"/>
    <cellStyle name="Entrada 3 3 4 5 2" xfId="6077"/>
    <cellStyle name="Entrada 3 3 4 6" xfId="6078"/>
    <cellStyle name="Entrada 3 3 4 6 2" xfId="6079"/>
    <cellStyle name="Entrada 3 3 4 7" xfId="6080"/>
    <cellStyle name="Entrada 3 3 4 7 2" xfId="6081"/>
    <cellStyle name="Entrada 3 3 4 8" xfId="6082"/>
    <cellStyle name="Entrada 3 3 4 8 2" xfId="6083"/>
    <cellStyle name="Entrada 3 3 4 9" xfId="6084"/>
    <cellStyle name="Entrada 3 3 4 9 2" xfId="6085"/>
    <cellStyle name="Entrada 3 3 5" xfId="6086"/>
    <cellStyle name="Entrada 3 3 5 10" xfId="6087"/>
    <cellStyle name="Entrada 3 3 5 10 2" xfId="6088"/>
    <cellStyle name="Entrada 3 3 5 11" xfId="6089"/>
    <cellStyle name="Entrada 3 3 5 2" xfId="6090"/>
    <cellStyle name="Entrada 3 3 5 2 2" xfId="6091"/>
    <cellStyle name="Entrada 3 3 5 3" xfId="6092"/>
    <cellStyle name="Entrada 3 3 5 3 2" xfId="6093"/>
    <cellStyle name="Entrada 3 3 5 4" xfId="6094"/>
    <cellStyle name="Entrada 3 3 5 4 2" xfId="6095"/>
    <cellStyle name="Entrada 3 3 5 5" xfId="6096"/>
    <cellStyle name="Entrada 3 3 5 5 2" xfId="6097"/>
    <cellStyle name="Entrada 3 3 5 6" xfId="6098"/>
    <cellStyle name="Entrada 3 3 5 6 2" xfId="6099"/>
    <cellStyle name="Entrada 3 3 5 7" xfId="6100"/>
    <cellStyle name="Entrada 3 3 5 7 2" xfId="6101"/>
    <cellStyle name="Entrada 3 3 5 8" xfId="6102"/>
    <cellStyle name="Entrada 3 3 5 8 2" xfId="6103"/>
    <cellStyle name="Entrada 3 3 5 9" xfId="6104"/>
    <cellStyle name="Entrada 3 3 5 9 2" xfId="6105"/>
    <cellStyle name="Entrada 3 3 6" xfId="6106"/>
    <cellStyle name="Entrada 3 3 6 2" xfId="6107"/>
    <cellStyle name="Entrada 3 3 7" xfId="6108"/>
    <cellStyle name="Entrada 3 3 7 2" xfId="6109"/>
    <cellStyle name="Entrada 3 3 8" xfId="6110"/>
    <cellStyle name="Entrada 3 3 8 2" xfId="6111"/>
    <cellStyle name="Entrada 3 3 9" xfId="6112"/>
    <cellStyle name="Entrada 3 3 9 2" xfId="6113"/>
    <cellStyle name="Entrada 3 4" xfId="6114"/>
    <cellStyle name="Entrada 3 4 10" xfId="6115"/>
    <cellStyle name="Entrada 3 4 10 2" xfId="6116"/>
    <cellStyle name="Entrada 3 4 11" xfId="6117"/>
    <cellStyle name="Entrada 3 4 11 2" xfId="6118"/>
    <cellStyle name="Entrada 3 4 12" xfId="6119"/>
    <cellStyle name="Entrada 3 4 12 2" xfId="6120"/>
    <cellStyle name="Entrada 3 4 13" xfId="6121"/>
    <cellStyle name="Entrada 3 4 2" xfId="6122"/>
    <cellStyle name="Entrada 3 4 2 10" xfId="6123"/>
    <cellStyle name="Entrada 3 4 2 10 2" xfId="6124"/>
    <cellStyle name="Entrada 3 4 2 11" xfId="6125"/>
    <cellStyle name="Entrada 3 4 2 2" xfId="6126"/>
    <cellStyle name="Entrada 3 4 2 2 2" xfId="6127"/>
    <cellStyle name="Entrada 3 4 2 3" xfId="6128"/>
    <cellStyle name="Entrada 3 4 2 3 2" xfId="6129"/>
    <cellStyle name="Entrada 3 4 2 4" xfId="6130"/>
    <cellStyle name="Entrada 3 4 2 4 2" xfId="6131"/>
    <cellStyle name="Entrada 3 4 2 5" xfId="6132"/>
    <cellStyle name="Entrada 3 4 2 5 2" xfId="6133"/>
    <cellStyle name="Entrada 3 4 2 6" xfId="6134"/>
    <cellStyle name="Entrada 3 4 2 6 2" xfId="6135"/>
    <cellStyle name="Entrada 3 4 2 7" xfId="6136"/>
    <cellStyle name="Entrada 3 4 2 7 2" xfId="6137"/>
    <cellStyle name="Entrada 3 4 2 8" xfId="6138"/>
    <cellStyle name="Entrada 3 4 2 8 2" xfId="6139"/>
    <cellStyle name="Entrada 3 4 2 9" xfId="6140"/>
    <cellStyle name="Entrada 3 4 2 9 2" xfId="6141"/>
    <cellStyle name="Entrada 3 4 3" xfId="6142"/>
    <cellStyle name="Entrada 3 4 3 10" xfId="6143"/>
    <cellStyle name="Entrada 3 4 3 10 2" xfId="6144"/>
    <cellStyle name="Entrada 3 4 3 11" xfId="6145"/>
    <cellStyle name="Entrada 3 4 3 2" xfId="6146"/>
    <cellStyle name="Entrada 3 4 3 2 2" xfId="6147"/>
    <cellStyle name="Entrada 3 4 3 3" xfId="6148"/>
    <cellStyle name="Entrada 3 4 3 3 2" xfId="6149"/>
    <cellStyle name="Entrada 3 4 3 4" xfId="6150"/>
    <cellStyle name="Entrada 3 4 3 4 2" xfId="6151"/>
    <cellStyle name="Entrada 3 4 3 5" xfId="6152"/>
    <cellStyle name="Entrada 3 4 3 5 2" xfId="6153"/>
    <cellStyle name="Entrada 3 4 3 6" xfId="6154"/>
    <cellStyle name="Entrada 3 4 3 6 2" xfId="6155"/>
    <cellStyle name="Entrada 3 4 3 7" xfId="6156"/>
    <cellStyle name="Entrada 3 4 3 7 2" xfId="6157"/>
    <cellStyle name="Entrada 3 4 3 8" xfId="6158"/>
    <cellStyle name="Entrada 3 4 3 8 2" xfId="6159"/>
    <cellStyle name="Entrada 3 4 3 9" xfId="6160"/>
    <cellStyle name="Entrada 3 4 3 9 2" xfId="6161"/>
    <cellStyle name="Entrada 3 4 4" xfId="6162"/>
    <cellStyle name="Entrada 3 4 4 2" xfId="6163"/>
    <cellStyle name="Entrada 3 4 5" xfId="6164"/>
    <cellStyle name="Entrada 3 4 5 2" xfId="6165"/>
    <cellStyle name="Entrada 3 4 6" xfId="6166"/>
    <cellStyle name="Entrada 3 4 6 2" xfId="6167"/>
    <cellStyle name="Entrada 3 4 7" xfId="6168"/>
    <cellStyle name="Entrada 3 4 7 2" xfId="6169"/>
    <cellStyle name="Entrada 3 4 8" xfId="6170"/>
    <cellStyle name="Entrada 3 4 8 2" xfId="6171"/>
    <cellStyle name="Entrada 3 4 9" xfId="6172"/>
    <cellStyle name="Entrada 3 4 9 2" xfId="6173"/>
    <cellStyle name="Entrada 3 5" xfId="6174"/>
    <cellStyle name="Entrada 3 5 10" xfId="6175"/>
    <cellStyle name="Entrada 3 5 10 2" xfId="6176"/>
    <cellStyle name="Entrada 3 5 11" xfId="6177"/>
    <cellStyle name="Entrada 3 5 11 2" xfId="6178"/>
    <cellStyle name="Entrada 3 5 12" xfId="6179"/>
    <cellStyle name="Entrada 3 5 12 2" xfId="6180"/>
    <cellStyle name="Entrada 3 5 13" xfId="6181"/>
    <cellStyle name="Entrada 3 5 2" xfId="6182"/>
    <cellStyle name="Entrada 3 5 2 10" xfId="6183"/>
    <cellStyle name="Entrada 3 5 2 10 2" xfId="6184"/>
    <cellStyle name="Entrada 3 5 2 11" xfId="6185"/>
    <cellStyle name="Entrada 3 5 2 2" xfId="6186"/>
    <cellStyle name="Entrada 3 5 2 2 2" xfId="6187"/>
    <cellStyle name="Entrada 3 5 2 3" xfId="6188"/>
    <cellStyle name="Entrada 3 5 2 3 2" xfId="6189"/>
    <cellStyle name="Entrada 3 5 2 4" xfId="6190"/>
    <cellStyle name="Entrada 3 5 2 4 2" xfId="6191"/>
    <cellStyle name="Entrada 3 5 2 5" xfId="6192"/>
    <cellStyle name="Entrada 3 5 2 5 2" xfId="6193"/>
    <cellStyle name="Entrada 3 5 2 6" xfId="6194"/>
    <cellStyle name="Entrada 3 5 2 6 2" xfId="6195"/>
    <cellStyle name="Entrada 3 5 2 7" xfId="6196"/>
    <cellStyle name="Entrada 3 5 2 7 2" xfId="6197"/>
    <cellStyle name="Entrada 3 5 2 8" xfId="6198"/>
    <cellStyle name="Entrada 3 5 2 8 2" xfId="6199"/>
    <cellStyle name="Entrada 3 5 2 9" xfId="6200"/>
    <cellStyle name="Entrada 3 5 2 9 2" xfId="6201"/>
    <cellStyle name="Entrada 3 5 3" xfId="6202"/>
    <cellStyle name="Entrada 3 5 3 10" xfId="6203"/>
    <cellStyle name="Entrada 3 5 3 10 2" xfId="6204"/>
    <cellStyle name="Entrada 3 5 3 11" xfId="6205"/>
    <cellStyle name="Entrada 3 5 3 2" xfId="6206"/>
    <cellStyle name="Entrada 3 5 3 2 2" xfId="6207"/>
    <cellStyle name="Entrada 3 5 3 3" xfId="6208"/>
    <cellStyle name="Entrada 3 5 3 3 2" xfId="6209"/>
    <cellStyle name="Entrada 3 5 3 4" xfId="6210"/>
    <cellStyle name="Entrada 3 5 3 4 2" xfId="6211"/>
    <cellStyle name="Entrada 3 5 3 5" xfId="6212"/>
    <cellStyle name="Entrada 3 5 3 5 2" xfId="6213"/>
    <cellStyle name="Entrada 3 5 3 6" xfId="6214"/>
    <cellStyle name="Entrada 3 5 3 6 2" xfId="6215"/>
    <cellStyle name="Entrada 3 5 3 7" xfId="6216"/>
    <cellStyle name="Entrada 3 5 3 7 2" xfId="6217"/>
    <cellStyle name="Entrada 3 5 3 8" xfId="6218"/>
    <cellStyle name="Entrada 3 5 3 8 2" xfId="6219"/>
    <cellStyle name="Entrada 3 5 3 9" xfId="6220"/>
    <cellStyle name="Entrada 3 5 3 9 2" xfId="6221"/>
    <cellStyle name="Entrada 3 5 4" xfId="6222"/>
    <cellStyle name="Entrada 3 5 4 2" xfId="6223"/>
    <cellStyle name="Entrada 3 5 5" xfId="6224"/>
    <cellStyle name="Entrada 3 5 5 2" xfId="6225"/>
    <cellStyle name="Entrada 3 5 6" xfId="6226"/>
    <cellStyle name="Entrada 3 5 6 2" xfId="6227"/>
    <cellStyle name="Entrada 3 5 7" xfId="6228"/>
    <cellStyle name="Entrada 3 5 7 2" xfId="6229"/>
    <cellStyle name="Entrada 3 5 8" xfId="6230"/>
    <cellStyle name="Entrada 3 5 8 2" xfId="6231"/>
    <cellStyle name="Entrada 3 5 9" xfId="6232"/>
    <cellStyle name="Entrada 3 5 9 2" xfId="6233"/>
    <cellStyle name="Entrada 3 6" xfId="6234"/>
    <cellStyle name="Entrada 3 6 2" xfId="6235"/>
    <cellStyle name="Entrada 3 7" xfId="6236"/>
    <cellStyle name="Entrada 3 7 2" xfId="6237"/>
    <cellStyle name="Entrada 3 8" xfId="6238"/>
    <cellStyle name="Entrada 3 8 2" xfId="6239"/>
    <cellStyle name="Entrada 3 9" xfId="6240"/>
    <cellStyle name="Entrada 3 9 2" xfId="6241"/>
    <cellStyle name="Entrada 4" xfId="6242"/>
    <cellStyle name="Entrada 4 10" xfId="6243"/>
    <cellStyle name="Entrada 4 10 2" xfId="6244"/>
    <cellStyle name="Entrada 4 11" xfId="6245"/>
    <cellStyle name="Entrada 4 11 2" xfId="6246"/>
    <cellStyle name="Entrada 4 12" xfId="6247"/>
    <cellStyle name="Entrada 4 12 2" xfId="6248"/>
    <cellStyle name="Entrada 4 13" xfId="6249"/>
    <cellStyle name="Entrada 4 13 2" xfId="6250"/>
    <cellStyle name="Entrada 4 14" xfId="6251"/>
    <cellStyle name="Entrada 4 14 2" xfId="6252"/>
    <cellStyle name="Entrada 4 15" xfId="6253"/>
    <cellStyle name="Entrada 4 15 2" xfId="6254"/>
    <cellStyle name="Entrada 4 16" xfId="6255"/>
    <cellStyle name="Entrada 4 17" xfId="6256"/>
    <cellStyle name="Entrada 4 18" xfId="6257"/>
    <cellStyle name="Entrada 4 2" xfId="6258"/>
    <cellStyle name="Entrada 4 2 10" xfId="6259"/>
    <cellStyle name="Entrada 4 2 10 2" xfId="6260"/>
    <cellStyle name="Entrada 4 2 11" xfId="6261"/>
    <cellStyle name="Entrada 4 2 11 2" xfId="6262"/>
    <cellStyle name="Entrada 4 2 12" xfId="6263"/>
    <cellStyle name="Entrada 4 2 12 2" xfId="6264"/>
    <cellStyle name="Entrada 4 2 13" xfId="6265"/>
    <cellStyle name="Entrada 4 2 13 2" xfId="6266"/>
    <cellStyle name="Entrada 4 2 14" xfId="6267"/>
    <cellStyle name="Entrada 4 2 14 2" xfId="6268"/>
    <cellStyle name="Entrada 4 2 15" xfId="6269"/>
    <cellStyle name="Entrada 4 2 2" xfId="6270"/>
    <cellStyle name="Entrada 4 2 2 10" xfId="6271"/>
    <cellStyle name="Entrada 4 2 2 10 2" xfId="6272"/>
    <cellStyle name="Entrada 4 2 2 11" xfId="6273"/>
    <cellStyle name="Entrada 4 2 2 11 2" xfId="6274"/>
    <cellStyle name="Entrada 4 2 2 12" xfId="6275"/>
    <cellStyle name="Entrada 4 2 2 12 2" xfId="6276"/>
    <cellStyle name="Entrada 4 2 2 13" xfId="6277"/>
    <cellStyle name="Entrada 4 2 2 2" xfId="6278"/>
    <cellStyle name="Entrada 4 2 2 2 10" xfId="6279"/>
    <cellStyle name="Entrada 4 2 2 2 10 2" xfId="6280"/>
    <cellStyle name="Entrada 4 2 2 2 11" xfId="6281"/>
    <cellStyle name="Entrada 4 2 2 2 2" xfId="6282"/>
    <cellStyle name="Entrada 4 2 2 2 2 2" xfId="6283"/>
    <cellStyle name="Entrada 4 2 2 2 3" xfId="6284"/>
    <cellStyle name="Entrada 4 2 2 2 3 2" xfId="6285"/>
    <cellStyle name="Entrada 4 2 2 2 4" xfId="6286"/>
    <cellStyle name="Entrada 4 2 2 2 4 2" xfId="6287"/>
    <cellStyle name="Entrada 4 2 2 2 5" xfId="6288"/>
    <cellStyle name="Entrada 4 2 2 2 5 2" xfId="6289"/>
    <cellStyle name="Entrada 4 2 2 2 6" xfId="6290"/>
    <cellStyle name="Entrada 4 2 2 2 6 2" xfId="6291"/>
    <cellStyle name="Entrada 4 2 2 2 7" xfId="6292"/>
    <cellStyle name="Entrada 4 2 2 2 7 2" xfId="6293"/>
    <cellStyle name="Entrada 4 2 2 2 8" xfId="6294"/>
    <cellStyle name="Entrada 4 2 2 2 8 2" xfId="6295"/>
    <cellStyle name="Entrada 4 2 2 2 9" xfId="6296"/>
    <cellStyle name="Entrada 4 2 2 2 9 2" xfId="6297"/>
    <cellStyle name="Entrada 4 2 2 3" xfId="6298"/>
    <cellStyle name="Entrada 4 2 2 3 10" xfId="6299"/>
    <cellStyle name="Entrada 4 2 2 3 10 2" xfId="6300"/>
    <cellStyle name="Entrada 4 2 2 3 11" xfId="6301"/>
    <cellStyle name="Entrada 4 2 2 3 2" xfId="6302"/>
    <cellStyle name="Entrada 4 2 2 3 2 2" xfId="6303"/>
    <cellStyle name="Entrada 4 2 2 3 3" xfId="6304"/>
    <cellStyle name="Entrada 4 2 2 3 3 2" xfId="6305"/>
    <cellStyle name="Entrada 4 2 2 3 4" xfId="6306"/>
    <cellStyle name="Entrada 4 2 2 3 4 2" xfId="6307"/>
    <cellStyle name="Entrada 4 2 2 3 5" xfId="6308"/>
    <cellStyle name="Entrada 4 2 2 3 5 2" xfId="6309"/>
    <cellStyle name="Entrada 4 2 2 3 6" xfId="6310"/>
    <cellStyle name="Entrada 4 2 2 3 6 2" xfId="6311"/>
    <cellStyle name="Entrada 4 2 2 3 7" xfId="6312"/>
    <cellStyle name="Entrada 4 2 2 3 7 2" xfId="6313"/>
    <cellStyle name="Entrada 4 2 2 3 8" xfId="6314"/>
    <cellStyle name="Entrada 4 2 2 3 8 2" xfId="6315"/>
    <cellStyle name="Entrada 4 2 2 3 9" xfId="6316"/>
    <cellStyle name="Entrada 4 2 2 3 9 2" xfId="6317"/>
    <cellStyle name="Entrada 4 2 2 4" xfId="6318"/>
    <cellStyle name="Entrada 4 2 2 4 2" xfId="6319"/>
    <cellStyle name="Entrada 4 2 2 5" xfId="6320"/>
    <cellStyle name="Entrada 4 2 2 5 2" xfId="6321"/>
    <cellStyle name="Entrada 4 2 2 6" xfId="6322"/>
    <cellStyle name="Entrada 4 2 2 6 2" xfId="6323"/>
    <cellStyle name="Entrada 4 2 2 7" xfId="6324"/>
    <cellStyle name="Entrada 4 2 2 7 2" xfId="6325"/>
    <cellStyle name="Entrada 4 2 2 8" xfId="6326"/>
    <cellStyle name="Entrada 4 2 2 8 2" xfId="6327"/>
    <cellStyle name="Entrada 4 2 2 9" xfId="6328"/>
    <cellStyle name="Entrada 4 2 2 9 2" xfId="6329"/>
    <cellStyle name="Entrada 4 2 3" xfId="6330"/>
    <cellStyle name="Entrada 4 2 3 10" xfId="6331"/>
    <cellStyle name="Entrada 4 2 3 10 2" xfId="6332"/>
    <cellStyle name="Entrada 4 2 3 11" xfId="6333"/>
    <cellStyle name="Entrada 4 2 3 11 2" xfId="6334"/>
    <cellStyle name="Entrada 4 2 3 12" xfId="6335"/>
    <cellStyle name="Entrada 4 2 3 12 2" xfId="6336"/>
    <cellStyle name="Entrada 4 2 3 13" xfId="6337"/>
    <cellStyle name="Entrada 4 2 3 2" xfId="6338"/>
    <cellStyle name="Entrada 4 2 3 2 10" xfId="6339"/>
    <cellStyle name="Entrada 4 2 3 2 10 2" xfId="6340"/>
    <cellStyle name="Entrada 4 2 3 2 11" xfId="6341"/>
    <cellStyle name="Entrada 4 2 3 2 2" xfId="6342"/>
    <cellStyle name="Entrada 4 2 3 2 2 2" xfId="6343"/>
    <cellStyle name="Entrada 4 2 3 2 3" xfId="6344"/>
    <cellStyle name="Entrada 4 2 3 2 3 2" xfId="6345"/>
    <cellStyle name="Entrada 4 2 3 2 4" xfId="6346"/>
    <cellStyle name="Entrada 4 2 3 2 4 2" xfId="6347"/>
    <cellStyle name="Entrada 4 2 3 2 5" xfId="6348"/>
    <cellStyle name="Entrada 4 2 3 2 5 2" xfId="6349"/>
    <cellStyle name="Entrada 4 2 3 2 6" xfId="6350"/>
    <cellStyle name="Entrada 4 2 3 2 6 2" xfId="6351"/>
    <cellStyle name="Entrada 4 2 3 2 7" xfId="6352"/>
    <cellStyle name="Entrada 4 2 3 2 7 2" xfId="6353"/>
    <cellStyle name="Entrada 4 2 3 2 8" xfId="6354"/>
    <cellStyle name="Entrada 4 2 3 2 8 2" xfId="6355"/>
    <cellStyle name="Entrada 4 2 3 2 9" xfId="6356"/>
    <cellStyle name="Entrada 4 2 3 2 9 2" xfId="6357"/>
    <cellStyle name="Entrada 4 2 3 3" xfId="6358"/>
    <cellStyle name="Entrada 4 2 3 3 10" xfId="6359"/>
    <cellStyle name="Entrada 4 2 3 3 10 2" xfId="6360"/>
    <cellStyle name="Entrada 4 2 3 3 11" xfId="6361"/>
    <cellStyle name="Entrada 4 2 3 3 2" xfId="6362"/>
    <cellStyle name="Entrada 4 2 3 3 2 2" xfId="6363"/>
    <cellStyle name="Entrada 4 2 3 3 3" xfId="6364"/>
    <cellStyle name="Entrada 4 2 3 3 3 2" xfId="6365"/>
    <cellStyle name="Entrada 4 2 3 3 4" xfId="6366"/>
    <cellStyle name="Entrada 4 2 3 3 4 2" xfId="6367"/>
    <cellStyle name="Entrada 4 2 3 3 5" xfId="6368"/>
    <cellStyle name="Entrada 4 2 3 3 5 2" xfId="6369"/>
    <cellStyle name="Entrada 4 2 3 3 6" xfId="6370"/>
    <cellStyle name="Entrada 4 2 3 3 6 2" xfId="6371"/>
    <cellStyle name="Entrada 4 2 3 3 7" xfId="6372"/>
    <cellStyle name="Entrada 4 2 3 3 7 2" xfId="6373"/>
    <cellStyle name="Entrada 4 2 3 3 8" xfId="6374"/>
    <cellStyle name="Entrada 4 2 3 3 8 2" xfId="6375"/>
    <cellStyle name="Entrada 4 2 3 3 9" xfId="6376"/>
    <cellStyle name="Entrada 4 2 3 3 9 2" xfId="6377"/>
    <cellStyle name="Entrada 4 2 3 4" xfId="6378"/>
    <cellStyle name="Entrada 4 2 3 4 2" xfId="6379"/>
    <cellStyle name="Entrada 4 2 3 5" xfId="6380"/>
    <cellStyle name="Entrada 4 2 3 5 2" xfId="6381"/>
    <cellStyle name="Entrada 4 2 3 6" xfId="6382"/>
    <cellStyle name="Entrada 4 2 3 6 2" xfId="6383"/>
    <cellStyle name="Entrada 4 2 3 7" xfId="6384"/>
    <cellStyle name="Entrada 4 2 3 7 2" xfId="6385"/>
    <cellStyle name="Entrada 4 2 3 8" xfId="6386"/>
    <cellStyle name="Entrada 4 2 3 8 2" xfId="6387"/>
    <cellStyle name="Entrada 4 2 3 9" xfId="6388"/>
    <cellStyle name="Entrada 4 2 3 9 2" xfId="6389"/>
    <cellStyle name="Entrada 4 2 4" xfId="6390"/>
    <cellStyle name="Entrada 4 2 4 10" xfId="6391"/>
    <cellStyle name="Entrada 4 2 4 10 2" xfId="6392"/>
    <cellStyle name="Entrada 4 2 4 11" xfId="6393"/>
    <cellStyle name="Entrada 4 2 4 2" xfId="6394"/>
    <cellStyle name="Entrada 4 2 4 2 2" xfId="6395"/>
    <cellStyle name="Entrada 4 2 4 3" xfId="6396"/>
    <cellStyle name="Entrada 4 2 4 3 2" xfId="6397"/>
    <cellStyle name="Entrada 4 2 4 4" xfId="6398"/>
    <cellStyle name="Entrada 4 2 4 4 2" xfId="6399"/>
    <cellStyle name="Entrada 4 2 4 5" xfId="6400"/>
    <cellStyle name="Entrada 4 2 4 5 2" xfId="6401"/>
    <cellStyle name="Entrada 4 2 4 6" xfId="6402"/>
    <cellStyle name="Entrada 4 2 4 6 2" xfId="6403"/>
    <cellStyle name="Entrada 4 2 4 7" xfId="6404"/>
    <cellStyle name="Entrada 4 2 4 7 2" xfId="6405"/>
    <cellStyle name="Entrada 4 2 4 8" xfId="6406"/>
    <cellStyle name="Entrada 4 2 4 8 2" xfId="6407"/>
    <cellStyle name="Entrada 4 2 4 9" xfId="6408"/>
    <cellStyle name="Entrada 4 2 4 9 2" xfId="6409"/>
    <cellStyle name="Entrada 4 2 5" xfId="6410"/>
    <cellStyle name="Entrada 4 2 5 10" xfId="6411"/>
    <cellStyle name="Entrada 4 2 5 10 2" xfId="6412"/>
    <cellStyle name="Entrada 4 2 5 11" xfId="6413"/>
    <cellStyle name="Entrada 4 2 5 2" xfId="6414"/>
    <cellStyle name="Entrada 4 2 5 2 2" xfId="6415"/>
    <cellStyle name="Entrada 4 2 5 3" xfId="6416"/>
    <cellStyle name="Entrada 4 2 5 3 2" xfId="6417"/>
    <cellStyle name="Entrada 4 2 5 4" xfId="6418"/>
    <cellStyle name="Entrada 4 2 5 4 2" xfId="6419"/>
    <cellStyle name="Entrada 4 2 5 5" xfId="6420"/>
    <cellStyle name="Entrada 4 2 5 5 2" xfId="6421"/>
    <cellStyle name="Entrada 4 2 5 6" xfId="6422"/>
    <cellStyle name="Entrada 4 2 5 6 2" xfId="6423"/>
    <cellStyle name="Entrada 4 2 5 7" xfId="6424"/>
    <cellStyle name="Entrada 4 2 5 7 2" xfId="6425"/>
    <cellStyle name="Entrada 4 2 5 8" xfId="6426"/>
    <cellStyle name="Entrada 4 2 5 8 2" xfId="6427"/>
    <cellStyle name="Entrada 4 2 5 9" xfId="6428"/>
    <cellStyle name="Entrada 4 2 5 9 2" xfId="6429"/>
    <cellStyle name="Entrada 4 2 6" xfId="6430"/>
    <cellStyle name="Entrada 4 2 6 2" xfId="6431"/>
    <cellStyle name="Entrada 4 2 7" xfId="6432"/>
    <cellStyle name="Entrada 4 2 7 2" xfId="6433"/>
    <cellStyle name="Entrada 4 2 8" xfId="6434"/>
    <cellStyle name="Entrada 4 2 8 2" xfId="6435"/>
    <cellStyle name="Entrada 4 2 9" xfId="6436"/>
    <cellStyle name="Entrada 4 2 9 2" xfId="6437"/>
    <cellStyle name="Entrada 4 3" xfId="6438"/>
    <cellStyle name="Entrada 4 3 10" xfId="6439"/>
    <cellStyle name="Entrada 4 3 10 2" xfId="6440"/>
    <cellStyle name="Entrada 4 3 11" xfId="6441"/>
    <cellStyle name="Entrada 4 3 11 2" xfId="6442"/>
    <cellStyle name="Entrada 4 3 12" xfId="6443"/>
    <cellStyle name="Entrada 4 3 12 2" xfId="6444"/>
    <cellStyle name="Entrada 4 3 13" xfId="6445"/>
    <cellStyle name="Entrada 4 3 2" xfId="6446"/>
    <cellStyle name="Entrada 4 3 2 10" xfId="6447"/>
    <cellStyle name="Entrada 4 3 2 10 2" xfId="6448"/>
    <cellStyle name="Entrada 4 3 2 11" xfId="6449"/>
    <cellStyle name="Entrada 4 3 2 2" xfId="6450"/>
    <cellStyle name="Entrada 4 3 2 2 2" xfId="6451"/>
    <cellStyle name="Entrada 4 3 2 3" xfId="6452"/>
    <cellStyle name="Entrada 4 3 2 3 2" xfId="6453"/>
    <cellStyle name="Entrada 4 3 2 4" xfId="6454"/>
    <cellStyle name="Entrada 4 3 2 4 2" xfId="6455"/>
    <cellStyle name="Entrada 4 3 2 5" xfId="6456"/>
    <cellStyle name="Entrada 4 3 2 5 2" xfId="6457"/>
    <cellStyle name="Entrada 4 3 2 6" xfId="6458"/>
    <cellStyle name="Entrada 4 3 2 6 2" xfId="6459"/>
    <cellStyle name="Entrada 4 3 2 7" xfId="6460"/>
    <cellStyle name="Entrada 4 3 2 7 2" xfId="6461"/>
    <cellStyle name="Entrada 4 3 2 8" xfId="6462"/>
    <cellStyle name="Entrada 4 3 2 8 2" xfId="6463"/>
    <cellStyle name="Entrada 4 3 2 9" xfId="6464"/>
    <cellStyle name="Entrada 4 3 2 9 2" xfId="6465"/>
    <cellStyle name="Entrada 4 3 3" xfId="6466"/>
    <cellStyle name="Entrada 4 3 3 10" xfId="6467"/>
    <cellStyle name="Entrada 4 3 3 10 2" xfId="6468"/>
    <cellStyle name="Entrada 4 3 3 11" xfId="6469"/>
    <cellStyle name="Entrada 4 3 3 2" xfId="6470"/>
    <cellStyle name="Entrada 4 3 3 2 2" xfId="6471"/>
    <cellStyle name="Entrada 4 3 3 3" xfId="6472"/>
    <cellStyle name="Entrada 4 3 3 3 2" xfId="6473"/>
    <cellStyle name="Entrada 4 3 3 4" xfId="6474"/>
    <cellStyle name="Entrada 4 3 3 4 2" xfId="6475"/>
    <cellStyle name="Entrada 4 3 3 5" xfId="6476"/>
    <cellStyle name="Entrada 4 3 3 5 2" xfId="6477"/>
    <cellStyle name="Entrada 4 3 3 6" xfId="6478"/>
    <cellStyle name="Entrada 4 3 3 6 2" xfId="6479"/>
    <cellStyle name="Entrada 4 3 3 7" xfId="6480"/>
    <cellStyle name="Entrada 4 3 3 7 2" xfId="6481"/>
    <cellStyle name="Entrada 4 3 3 8" xfId="6482"/>
    <cellStyle name="Entrada 4 3 3 8 2" xfId="6483"/>
    <cellStyle name="Entrada 4 3 3 9" xfId="6484"/>
    <cellStyle name="Entrada 4 3 3 9 2" xfId="6485"/>
    <cellStyle name="Entrada 4 3 4" xfId="6486"/>
    <cellStyle name="Entrada 4 3 4 2" xfId="6487"/>
    <cellStyle name="Entrada 4 3 5" xfId="6488"/>
    <cellStyle name="Entrada 4 3 5 2" xfId="6489"/>
    <cellStyle name="Entrada 4 3 6" xfId="6490"/>
    <cellStyle name="Entrada 4 3 6 2" xfId="6491"/>
    <cellStyle name="Entrada 4 3 7" xfId="6492"/>
    <cellStyle name="Entrada 4 3 7 2" xfId="6493"/>
    <cellStyle name="Entrada 4 3 8" xfId="6494"/>
    <cellStyle name="Entrada 4 3 8 2" xfId="6495"/>
    <cellStyle name="Entrada 4 3 9" xfId="6496"/>
    <cellStyle name="Entrada 4 3 9 2" xfId="6497"/>
    <cellStyle name="Entrada 4 4" xfId="6498"/>
    <cellStyle name="Entrada 4 4 10" xfId="6499"/>
    <cellStyle name="Entrada 4 4 10 2" xfId="6500"/>
    <cellStyle name="Entrada 4 4 11" xfId="6501"/>
    <cellStyle name="Entrada 4 4 11 2" xfId="6502"/>
    <cellStyle name="Entrada 4 4 12" xfId="6503"/>
    <cellStyle name="Entrada 4 4 12 2" xfId="6504"/>
    <cellStyle name="Entrada 4 4 13" xfId="6505"/>
    <cellStyle name="Entrada 4 4 2" xfId="6506"/>
    <cellStyle name="Entrada 4 4 2 10" xfId="6507"/>
    <cellStyle name="Entrada 4 4 2 10 2" xfId="6508"/>
    <cellStyle name="Entrada 4 4 2 11" xfId="6509"/>
    <cellStyle name="Entrada 4 4 2 2" xfId="6510"/>
    <cellStyle name="Entrada 4 4 2 2 2" xfId="6511"/>
    <cellStyle name="Entrada 4 4 2 3" xfId="6512"/>
    <cellStyle name="Entrada 4 4 2 3 2" xfId="6513"/>
    <cellStyle name="Entrada 4 4 2 4" xfId="6514"/>
    <cellStyle name="Entrada 4 4 2 4 2" xfId="6515"/>
    <cellStyle name="Entrada 4 4 2 5" xfId="6516"/>
    <cellStyle name="Entrada 4 4 2 5 2" xfId="6517"/>
    <cellStyle name="Entrada 4 4 2 6" xfId="6518"/>
    <cellStyle name="Entrada 4 4 2 6 2" xfId="6519"/>
    <cellStyle name="Entrada 4 4 2 7" xfId="6520"/>
    <cellStyle name="Entrada 4 4 2 7 2" xfId="6521"/>
    <cellStyle name="Entrada 4 4 2 8" xfId="6522"/>
    <cellStyle name="Entrada 4 4 2 8 2" xfId="6523"/>
    <cellStyle name="Entrada 4 4 2 9" xfId="6524"/>
    <cellStyle name="Entrada 4 4 2 9 2" xfId="6525"/>
    <cellStyle name="Entrada 4 4 3" xfId="6526"/>
    <cellStyle name="Entrada 4 4 3 10" xfId="6527"/>
    <cellStyle name="Entrada 4 4 3 10 2" xfId="6528"/>
    <cellStyle name="Entrada 4 4 3 11" xfId="6529"/>
    <cellStyle name="Entrada 4 4 3 2" xfId="6530"/>
    <cellStyle name="Entrada 4 4 3 2 2" xfId="6531"/>
    <cellStyle name="Entrada 4 4 3 3" xfId="6532"/>
    <cellStyle name="Entrada 4 4 3 3 2" xfId="6533"/>
    <cellStyle name="Entrada 4 4 3 4" xfId="6534"/>
    <cellStyle name="Entrada 4 4 3 4 2" xfId="6535"/>
    <cellStyle name="Entrada 4 4 3 5" xfId="6536"/>
    <cellStyle name="Entrada 4 4 3 5 2" xfId="6537"/>
    <cellStyle name="Entrada 4 4 3 6" xfId="6538"/>
    <cellStyle name="Entrada 4 4 3 6 2" xfId="6539"/>
    <cellStyle name="Entrada 4 4 3 7" xfId="6540"/>
    <cellStyle name="Entrada 4 4 3 7 2" xfId="6541"/>
    <cellStyle name="Entrada 4 4 3 8" xfId="6542"/>
    <cellStyle name="Entrada 4 4 3 8 2" xfId="6543"/>
    <cellStyle name="Entrada 4 4 3 9" xfId="6544"/>
    <cellStyle name="Entrada 4 4 3 9 2" xfId="6545"/>
    <cellStyle name="Entrada 4 4 4" xfId="6546"/>
    <cellStyle name="Entrada 4 4 4 2" xfId="6547"/>
    <cellStyle name="Entrada 4 4 5" xfId="6548"/>
    <cellStyle name="Entrada 4 4 5 2" xfId="6549"/>
    <cellStyle name="Entrada 4 4 6" xfId="6550"/>
    <cellStyle name="Entrada 4 4 6 2" xfId="6551"/>
    <cellStyle name="Entrada 4 4 7" xfId="6552"/>
    <cellStyle name="Entrada 4 4 7 2" xfId="6553"/>
    <cellStyle name="Entrada 4 4 8" xfId="6554"/>
    <cellStyle name="Entrada 4 4 8 2" xfId="6555"/>
    <cellStyle name="Entrada 4 4 9" xfId="6556"/>
    <cellStyle name="Entrada 4 4 9 2" xfId="6557"/>
    <cellStyle name="Entrada 4 5" xfId="6558"/>
    <cellStyle name="Entrada 4 5 10" xfId="6559"/>
    <cellStyle name="Entrada 4 5 10 2" xfId="6560"/>
    <cellStyle name="Entrada 4 5 11" xfId="6561"/>
    <cellStyle name="Entrada 4 5 2" xfId="6562"/>
    <cellStyle name="Entrada 4 5 2 2" xfId="6563"/>
    <cellStyle name="Entrada 4 5 3" xfId="6564"/>
    <cellStyle name="Entrada 4 5 3 2" xfId="6565"/>
    <cellStyle name="Entrada 4 5 4" xfId="6566"/>
    <cellStyle name="Entrada 4 5 4 2" xfId="6567"/>
    <cellStyle name="Entrada 4 5 5" xfId="6568"/>
    <cellStyle name="Entrada 4 5 5 2" xfId="6569"/>
    <cellStyle name="Entrada 4 5 6" xfId="6570"/>
    <cellStyle name="Entrada 4 5 6 2" xfId="6571"/>
    <cellStyle name="Entrada 4 5 7" xfId="6572"/>
    <cellStyle name="Entrada 4 5 7 2" xfId="6573"/>
    <cellStyle name="Entrada 4 5 8" xfId="6574"/>
    <cellStyle name="Entrada 4 5 8 2" xfId="6575"/>
    <cellStyle name="Entrada 4 5 9" xfId="6576"/>
    <cellStyle name="Entrada 4 5 9 2" xfId="6577"/>
    <cellStyle name="Entrada 4 6" xfId="6578"/>
    <cellStyle name="Entrada 4 6 10" xfId="6579"/>
    <cellStyle name="Entrada 4 6 10 2" xfId="6580"/>
    <cellStyle name="Entrada 4 6 11" xfId="6581"/>
    <cellStyle name="Entrada 4 6 2" xfId="6582"/>
    <cellStyle name="Entrada 4 6 2 2" xfId="6583"/>
    <cellStyle name="Entrada 4 6 3" xfId="6584"/>
    <cellStyle name="Entrada 4 6 3 2" xfId="6585"/>
    <cellStyle name="Entrada 4 6 4" xfId="6586"/>
    <cellStyle name="Entrada 4 6 4 2" xfId="6587"/>
    <cellStyle name="Entrada 4 6 5" xfId="6588"/>
    <cellStyle name="Entrada 4 6 5 2" xfId="6589"/>
    <cellStyle name="Entrada 4 6 6" xfId="6590"/>
    <cellStyle name="Entrada 4 6 6 2" xfId="6591"/>
    <cellStyle name="Entrada 4 6 7" xfId="6592"/>
    <cellStyle name="Entrada 4 6 7 2" xfId="6593"/>
    <cellStyle name="Entrada 4 6 8" xfId="6594"/>
    <cellStyle name="Entrada 4 6 8 2" xfId="6595"/>
    <cellStyle name="Entrada 4 6 9" xfId="6596"/>
    <cellStyle name="Entrada 4 6 9 2" xfId="6597"/>
    <cellStyle name="Entrada 4 7" xfId="6598"/>
    <cellStyle name="Entrada 4 7 2" xfId="6599"/>
    <cellStyle name="Entrada 4 8" xfId="6600"/>
    <cellStyle name="Entrada 4 8 2" xfId="6601"/>
    <cellStyle name="Entrada 4 9" xfId="6602"/>
    <cellStyle name="Entrada 4 9 2" xfId="6603"/>
    <cellStyle name="Entrada 5" xfId="6604"/>
    <cellStyle name="Entrada 5 10" xfId="6605"/>
    <cellStyle name="Entrada 5 10 2" xfId="6606"/>
    <cellStyle name="Entrada 5 11" xfId="6607"/>
    <cellStyle name="Entrada 5 11 2" xfId="6608"/>
    <cellStyle name="Entrada 5 12" xfId="6609"/>
    <cellStyle name="Entrada 5 12 2" xfId="6610"/>
    <cellStyle name="Entrada 5 13" xfId="6611"/>
    <cellStyle name="Entrada 5 2" xfId="6612"/>
    <cellStyle name="Entrada 5 2 10" xfId="6613"/>
    <cellStyle name="Entrada 5 2 10 2" xfId="6614"/>
    <cellStyle name="Entrada 5 2 11" xfId="6615"/>
    <cellStyle name="Entrada 5 2 2" xfId="6616"/>
    <cellStyle name="Entrada 5 2 2 2" xfId="6617"/>
    <cellStyle name="Entrada 5 2 3" xfId="6618"/>
    <cellStyle name="Entrada 5 2 3 2" xfId="6619"/>
    <cellStyle name="Entrada 5 2 4" xfId="6620"/>
    <cellStyle name="Entrada 5 2 4 2" xfId="6621"/>
    <cellStyle name="Entrada 5 2 5" xfId="6622"/>
    <cellStyle name="Entrada 5 2 5 2" xfId="6623"/>
    <cellStyle name="Entrada 5 2 6" xfId="6624"/>
    <cellStyle name="Entrada 5 2 6 2" xfId="6625"/>
    <cellStyle name="Entrada 5 2 7" xfId="6626"/>
    <cellStyle name="Entrada 5 2 7 2" xfId="6627"/>
    <cellStyle name="Entrada 5 2 8" xfId="6628"/>
    <cellStyle name="Entrada 5 2 8 2" xfId="6629"/>
    <cellStyle name="Entrada 5 2 9" xfId="6630"/>
    <cellStyle name="Entrada 5 2 9 2" xfId="6631"/>
    <cellStyle name="Entrada 5 3" xfId="6632"/>
    <cellStyle name="Entrada 5 3 10" xfId="6633"/>
    <cellStyle name="Entrada 5 3 10 2" xfId="6634"/>
    <cellStyle name="Entrada 5 3 11" xfId="6635"/>
    <cellStyle name="Entrada 5 3 2" xfId="6636"/>
    <cellStyle name="Entrada 5 3 2 2" xfId="6637"/>
    <cellStyle name="Entrada 5 3 3" xfId="6638"/>
    <cellStyle name="Entrada 5 3 3 2" xfId="6639"/>
    <cellStyle name="Entrada 5 3 4" xfId="6640"/>
    <cellStyle name="Entrada 5 3 4 2" xfId="6641"/>
    <cellStyle name="Entrada 5 3 5" xfId="6642"/>
    <cellStyle name="Entrada 5 3 5 2" xfId="6643"/>
    <cellStyle name="Entrada 5 3 6" xfId="6644"/>
    <cellStyle name="Entrada 5 3 6 2" xfId="6645"/>
    <cellStyle name="Entrada 5 3 7" xfId="6646"/>
    <cellStyle name="Entrada 5 3 7 2" xfId="6647"/>
    <cellStyle name="Entrada 5 3 8" xfId="6648"/>
    <cellStyle name="Entrada 5 3 8 2" xfId="6649"/>
    <cellStyle name="Entrada 5 3 9" xfId="6650"/>
    <cellStyle name="Entrada 5 3 9 2" xfId="6651"/>
    <cellStyle name="Entrada 5 4" xfId="6652"/>
    <cellStyle name="Entrada 5 4 2" xfId="6653"/>
    <cellStyle name="Entrada 5 5" xfId="6654"/>
    <cellStyle name="Entrada 5 5 2" xfId="6655"/>
    <cellStyle name="Entrada 5 6" xfId="6656"/>
    <cellStyle name="Entrada 5 6 2" xfId="6657"/>
    <cellStyle name="Entrada 5 7" xfId="6658"/>
    <cellStyle name="Entrada 5 7 2" xfId="6659"/>
    <cellStyle name="Entrada 5 8" xfId="6660"/>
    <cellStyle name="Entrada 5 8 2" xfId="6661"/>
    <cellStyle name="Entrada 5 9" xfId="6662"/>
    <cellStyle name="Entrada 5 9 2" xfId="6663"/>
    <cellStyle name="Entrada 6" xfId="6664"/>
    <cellStyle name="Entrada 6 10" xfId="6665"/>
    <cellStyle name="Entrada 6 10 2" xfId="6666"/>
    <cellStyle name="Entrada 6 11" xfId="6667"/>
    <cellStyle name="Entrada 6 11 2" xfId="6668"/>
    <cellStyle name="Entrada 6 12" xfId="6669"/>
    <cellStyle name="Entrada 6 12 2" xfId="6670"/>
    <cellStyle name="Entrada 6 13" xfId="6671"/>
    <cellStyle name="Entrada 6 2" xfId="6672"/>
    <cellStyle name="Entrada 6 2 10" xfId="6673"/>
    <cellStyle name="Entrada 6 2 10 2" xfId="6674"/>
    <cellStyle name="Entrada 6 2 11" xfId="6675"/>
    <cellStyle name="Entrada 6 2 2" xfId="6676"/>
    <cellStyle name="Entrada 6 2 2 2" xfId="6677"/>
    <cellStyle name="Entrada 6 2 3" xfId="6678"/>
    <cellStyle name="Entrada 6 2 3 2" xfId="6679"/>
    <cellStyle name="Entrada 6 2 4" xfId="6680"/>
    <cellStyle name="Entrada 6 2 4 2" xfId="6681"/>
    <cellStyle name="Entrada 6 2 5" xfId="6682"/>
    <cellStyle name="Entrada 6 2 5 2" xfId="6683"/>
    <cellStyle name="Entrada 6 2 6" xfId="6684"/>
    <cellStyle name="Entrada 6 2 6 2" xfId="6685"/>
    <cellStyle name="Entrada 6 2 7" xfId="6686"/>
    <cellStyle name="Entrada 6 2 7 2" xfId="6687"/>
    <cellStyle name="Entrada 6 2 8" xfId="6688"/>
    <cellStyle name="Entrada 6 2 8 2" xfId="6689"/>
    <cellStyle name="Entrada 6 2 9" xfId="6690"/>
    <cellStyle name="Entrada 6 2 9 2" xfId="6691"/>
    <cellStyle name="Entrada 6 3" xfId="6692"/>
    <cellStyle name="Entrada 6 3 10" xfId="6693"/>
    <cellStyle name="Entrada 6 3 10 2" xfId="6694"/>
    <cellStyle name="Entrada 6 3 11" xfId="6695"/>
    <cellStyle name="Entrada 6 3 2" xfId="6696"/>
    <cellStyle name="Entrada 6 3 2 2" xfId="6697"/>
    <cellStyle name="Entrada 6 3 3" xfId="6698"/>
    <cellStyle name="Entrada 6 3 3 2" xfId="6699"/>
    <cellStyle name="Entrada 6 3 4" xfId="6700"/>
    <cellStyle name="Entrada 6 3 4 2" xfId="6701"/>
    <cellStyle name="Entrada 6 3 5" xfId="6702"/>
    <cellStyle name="Entrada 6 3 5 2" xfId="6703"/>
    <cellStyle name="Entrada 6 3 6" xfId="6704"/>
    <cellStyle name="Entrada 6 3 6 2" xfId="6705"/>
    <cellStyle name="Entrada 6 3 7" xfId="6706"/>
    <cellStyle name="Entrada 6 3 7 2" xfId="6707"/>
    <cellStyle name="Entrada 6 3 8" xfId="6708"/>
    <cellStyle name="Entrada 6 3 8 2" xfId="6709"/>
    <cellStyle name="Entrada 6 3 9" xfId="6710"/>
    <cellStyle name="Entrada 6 3 9 2" xfId="6711"/>
    <cellStyle name="Entrada 6 4" xfId="6712"/>
    <cellStyle name="Entrada 6 4 2" xfId="6713"/>
    <cellStyle name="Entrada 6 5" xfId="6714"/>
    <cellStyle name="Entrada 6 5 2" xfId="6715"/>
    <cellStyle name="Entrada 6 6" xfId="6716"/>
    <cellStyle name="Entrada 6 6 2" xfId="6717"/>
    <cellStyle name="Entrada 6 7" xfId="6718"/>
    <cellStyle name="Entrada 6 7 2" xfId="6719"/>
    <cellStyle name="Entrada 6 8" xfId="6720"/>
    <cellStyle name="Entrada 6 8 2" xfId="6721"/>
    <cellStyle name="Entrada 6 9" xfId="6722"/>
    <cellStyle name="Entrada 6 9 2" xfId="6723"/>
    <cellStyle name="Entrada 7" xfId="6724"/>
    <cellStyle name="Entrada 7 10" xfId="6725"/>
    <cellStyle name="Entrada 7 10 2" xfId="6726"/>
    <cellStyle name="Entrada 7 11" xfId="6727"/>
    <cellStyle name="Entrada 7 11 2" xfId="6728"/>
    <cellStyle name="Entrada 7 12" xfId="6729"/>
    <cellStyle name="Entrada 7 12 2" xfId="6730"/>
    <cellStyle name="Entrada 7 13" xfId="6731"/>
    <cellStyle name="Entrada 7 2" xfId="6732"/>
    <cellStyle name="Entrada 7 2 10" xfId="6733"/>
    <cellStyle name="Entrada 7 2 10 2" xfId="6734"/>
    <cellStyle name="Entrada 7 2 11" xfId="6735"/>
    <cellStyle name="Entrada 7 2 2" xfId="6736"/>
    <cellStyle name="Entrada 7 2 2 2" xfId="6737"/>
    <cellStyle name="Entrada 7 2 3" xfId="6738"/>
    <cellStyle name="Entrada 7 2 3 2" xfId="6739"/>
    <cellStyle name="Entrada 7 2 4" xfId="6740"/>
    <cellStyle name="Entrada 7 2 4 2" xfId="6741"/>
    <cellStyle name="Entrada 7 2 5" xfId="6742"/>
    <cellStyle name="Entrada 7 2 5 2" xfId="6743"/>
    <cellStyle name="Entrada 7 2 6" xfId="6744"/>
    <cellStyle name="Entrada 7 2 6 2" xfId="6745"/>
    <cellStyle name="Entrada 7 2 7" xfId="6746"/>
    <cellStyle name="Entrada 7 2 7 2" xfId="6747"/>
    <cellStyle name="Entrada 7 2 8" xfId="6748"/>
    <cellStyle name="Entrada 7 2 8 2" xfId="6749"/>
    <cellStyle name="Entrada 7 2 9" xfId="6750"/>
    <cellStyle name="Entrada 7 2 9 2" xfId="6751"/>
    <cellStyle name="Entrada 7 3" xfId="6752"/>
    <cellStyle name="Entrada 7 3 10" xfId="6753"/>
    <cellStyle name="Entrada 7 3 10 2" xfId="6754"/>
    <cellStyle name="Entrada 7 3 11" xfId="6755"/>
    <cellStyle name="Entrada 7 3 2" xfId="6756"/>
    <cellStyle name="Entrada 7 3 2 2" xfId="6757"/>
    <cellStyle name="Entrada 7 3 3" xfId="6758"/>
    <cellStyle name="Entrada 7 3 3 2" xfId="6759"/>
    <cellStyle name="Entrada 7 3 4" xfId="6760"/>
    <cellStyle name="Entrada 7 3 4 2" xfId="6761"/>
    <cellStyle name="Entrada 7 3 5" xfId="6762"/>
    <cellStyle name="Entrada 7 3 5 2" xfId="6763"/>
    <cellStyle name="Entrada 7 3 6" xfId="6764"/>
    <cellStyle name="Entrada 7 3 6 2" xfId="6765"/>
    <cellStyle name="Entrada 7 3 7" xfId="6766"/>
    <cellStyle name="Entrada 7 3 7 2" xfId="6767"/>
    <cellStyle name="Entrada 7 3 8" xfId="6768"/>
    <cellStyle name="Entrada 7 3 8 2" xfId="6769"/>
    <cellStyle name="Entrada 7 3 9" xfId="6770"/>
    <cellStyle name="Entrada 7 3 9 2" xfId="6771"/>
    <cellStyle name="Entrada 7 4" xfId="6772"/>
    <cellStyle name="Entrada 7 4 2" xfId="6773"/>
    <cellStyle name="Entrada 7 5" xfId="6774"/>
    <cellStyle name="Entrada 7 5 2" xfId="6775"/>
    <cellStyle name="Entrada 7 6" xfId="6776"/>
    <cellStyle name="Entrada 7 6 2" xfId="6777"/>
    <cellStyle name="Entrada 7 7" xfId="6778"/>
    <cellStyle name="Entrada 7 7 2" xfId="6779"/>
    <cellStyle name="Entrada 7 8" xfId="6780"/>
    <cellStyle name="Entrada 7 8 2" xfId="6781"/>
    <cellStyle name="Entrada 7 9" xfId="6782"/>
    <cellStyle name="Entrada 7 9 2" xfId="6783"/>
    <cellStyle name="Entrada 8" xfId="6784"/>
    <cellStyle name="Entrada 9" xfId="1090"/>
    <cellStyle name="Estilo 1" xfId="42111"/>
    <cellStyle name="Excel Built-in Normal" xfId="1095"/>
    <cellStyle name="Hipervínculo 2" xfId="942"/>
    <cellStyle name="Hipervínculo 2 2" xfId="42107"/>
    <cellStyle name="Hipervínculo 3" xfId="943"/>
    <cellStyle name="Hipervínculo 3 2" xfId="1174"/>
    <cellStyle name="Incorrecto" xfId="8" builtinId="27" customBuiltin="1"/>
    <cellStyle name="Incorrecto 2" xfId="1097"/>
    <cellStyle name="Incorrecto 2 2" xfId="1098"/>
    <cellStyle name="Incorrecto 2 3" xfId="1099"/>
    <cellStyle name="Incorrecto 2 4" xfId="6785"/>
    <cellStyle name="Incorrecto 3" xfId="1100"/>
    <cellStyle name="Incorrecto 4" xfId="6786"/>
    <cellStyle name="Incorrecto 5" xfId="6787"/>
    <cellStyle name="Incorrecto 6" xfId="6788"/>
    <cellStyle name="Incorrecto 7" xfId="6789"/>
    <cellStyle name="Incorrecto 8" xfId="1096"/>
    <cellStyle name="Millares 10" xfId="6790"/>
    <cellStyle name="Millares 11" xfId="6791"/>
    <cellStyle name="Millares 12" xfId="6792"/>
    <cellStyle name="Millares 13" xfId="6793"/>
    <cellStyle name="Millares 14" xfId="6794"/>
    <cellStyle name="Millares 15" xfId="6795"/>
    <cellStyle name="Millares 16" xfId="1101"/>
    <cellStyle name="Millares 2" xfId="1102"/>
    <cellStyle name="Millares 2 2" xfId="1103"/>
    <cellStyle name="Millares 2 2 10" xfId="6796"/>
    <cellStyle name="Millares 2 2 11" xfId="6797"/>
    <cellStyle name="Millares 2 2 12" xfId="6798"/>
    <cellStyle name="Millares 2 2 13" xfId="6799"/>
    <cellStyle name="Millares 2 2 14" xfId="6800"/>
    <cellStyle name="Millares 2 2 2" xfId="6801"/>
    <cellStyle name="Millares 2 2 3" xfId="6802"/>
    <cellStyle name="Millares 2 2 4" xfId="6803"/>
    <cellStyle name="Millares 2 2 5" xfId="6804"/>
    <cellStyle name="Millares 2 2 6" xfId="6805"/>
    <cellStyle name="Millares 2 2 7" xfId="6806"/>
    <cellStyle name="Millares 2 2 8" xfId="6807"/>
    <cellStyle name="Millares 2 2 9" xfId="6808"/>
    <cellStyle name="Millares 2 3" xfId="1104"/>
    <cellStyle name="Millares 2 3 10" xfId="6809"/>
    <cellStyle name="Millares 2 3 11" xfId="6810"/>
    <cellStyle name="Millares 2 3 12" xfId="6811"/>
    <cellStyle name="Millares 2 3 13" xfId="6812"/>
    <cellStyle name="Millares 2 3 14" xfId="6813"/>
    <cellStyle name="Millares 2 3 2" xfId="6814"/>
    <cellStyle name="Millares 2 3 3" xfId="6815"/>
    <cellStyle name="Millares 2 3 4" xfId="6816"/>
    <cellStyle name="Millares 2 3 5" xfId="6817"/>
    <cellStyle name="Millares 2 3 6" xfId="6818"/>
    <cellStyle name="Millares 2 3 7" xfId="6819"/>
    <cellStyle name="Millares 2 3 8" xfId="6820"/>
    <cellStyle name="Millares 2 3 9" xfId="6821"/>
    <cellStyle name="Millares 2 4" xfId="6822"/>
    <cellStyle name="Millares 2 5" xfId="6823"/>
    <cellStyle name="Millares 2 6" xfId="6824"/>
    <cellStyle name="Millares 2 7" xfId="6825"/>
    <cellStyle name="Millares 3" xfId="6826"/>
    <cellStyle name="Millares 4" xfId="6827"/>
    <cellStyle name="Millares 4 10" xfId="6828"/>
    <cellStyle name="Millares 4 10 2" xfId="6829"/>
    <cellStyle name="Millares 4 11" xfId="6830"/>
    <cellStyle name="Millares 4 11 2" xfId="6831"/>
    <cellStyle name="Millares 4 12" xfId="6832"/>
    <cellStyle name="Millares 4 12 2" xfId="6833"/>
    <cellStyle name="Millares 4 13" xfId="6834"/>
    <cellStyle name="Millares 4 2" xfId="6835"/>
    <cellStyle name="Millares 4 2 10" xfId="6836"/>
    <cellStyle name="Millares 4 2 10 2" xfId="6837"/>
    <cellStyle name="Millares 4 2 11" xfId="6838"/>
    <cellStyle name="Millares 4 2 11 2" xfId="6839"/>
    <cellStyle name="Millares 4 2 12" xfId="6840"/>
    <cellStyle name="Millares 4 2 2" xfId="6841"/>
    <cellStyle name="Millares 4 2 2 10" xfId="6842"/>
    <cellStyle name="Millares 4 2 2 10 2" xfId="6843"/>
    <cellStyle name="Millares 4 2 2 11" xfId="6844"/>
    <cellStyle name="Millares 4 2 2 2" xfId="6845"/>
    <cellStyle name="Millares 4 2 2 2 2" xfId="6846"/>
    <cellStyle name="Millares 4 2 2 3" xfId="6847"/>
    <cellStyle name="Millares 4 2 2 3 2" xfId="6848"/>
    <cellStyle name="Millares 4 2 2 4" xfId="6849"/>
    <cellStyle name="Millares 4 2 2 4 2" xfId="6850"/>
    <cellStyle name="Millares 4 2 2 5" xfId="6851"/>
    <cellStyle name="Millares 4 2 2 5 2" xfId="6852"/>
    <cellStyle name="Millares 4 2 2 6" xfId="6853"/>
    <cellStyle name="Millares 4 2 2 6 2" xfId="6854"/>
    <cellStyle name="Millares 4 2 2 7" xfId="6855"/>
    <cellStyle name="Millares 4 2 2 7 2" xfId="6856"/>
    <cellStyle name="Millares 4 2 2 8" xfId="6857"/>
    <cellStyle name="Millares 4 2 2 8 2" xfId="6858"/>
    <cellStyle name="Millares 4 2 2 9" xfId="6859"/>
    <cellStyle name="Millares 4 2 2 9 2" xfId="6860"/>
    <cellStyle name="Millares 4 2 3" xfId="6861"/>
    <cellStyle name="Millares 4 2 3 2" xfId="6862"/>
    <cellStyle name="Millares 4 2 4" xfId="6863"/>
    <cellStyle name="Millares 4 2 4 2" xfId="6864"/>
    <cellStyle name="Millares 4 2 5" xfId="6865"/>
    <cellStyle name="Millares 4 2 5 2" xfId="6866"/>
    <cellStyle name="Millares 4 2 6" xfId="6867"/>
    <cellStyle name="Millares 4 2 6 2" xfId="6868"/>
    <cellStyle name="Millares 4 2 7" xfId="6869"/>
    <cellStyle name="Millares 4 2 7 2" xfId="6870"/>
    <cellStyle name="Millares 4 2 8" xfId="6871"/>
    <cellStyle name="Millares 4 2 8 2" xfId="6872"/>
    <cellStyle name="Millares 4 2 9" xfId="6873"/>
    <cellStyle name="Millares 4 2 9 2" xfId="6874"/>
    <cellStyle name="Millares 4 3" xfId="6875"/>
    <cellStyle name="Millares 4 3 10" xfId="6876"/>
    <cellStyle name="Millares 4 3 10 2" xfId="6877"/>
    <cellStyle name="Millares 4 3 11" xfId="6878"/>
    <cellStyle name="Millares 4 3 2" xfId="6879"/>
    <cellStyle name="Millares 4 3 2 2" xfId="6880"/>
    <cellStyle name="Millares 4 3 3" xfId="6881"/>
    <cellStyle name="Millares 4 3 3 2" xfId="6882"/>
    <cellStyle name="Millares 4 3 4" xfId="6883"/>
    <cellStyle name="Millares 4 3 4 2" xfId="6884"/>
    <cellStyle name="Millares 4 3 5" xfId="6885"/>
    <cellStyle name="Millares 4 3 5 2" xfId="6886"/>
    <cellStyle name="Millares 4 3 6" xfId="6887"/>
    <cellStyle name="Millares 4 3 6 2" xfId="6888"/>
    <cellStyle name="Millares 4 3 7" xfId="6889"/>
    <cellStyle name="Millares 4 3 7 2" xfId="6890"/>
    <cellStyle name="Millares 4 3 8" xfId="6891"/>
    <cellStyle name="Millares 4 3 8 2" xfId="6892"/>
    <cellStyle name="Millares 4 3 9" xfId="6893"/>
    <cellStyle name="Millares 4 3 9 2" xfId="6894"/>
    <cellStyle name="Millares 4 4" xfId="6895"/>
    <cellStyle name="Millares 4 4 2" xfId="6896"/>
    <cellStyle name="Millares 4 5" xfId="6897"/>
    <cellStyle name="Millares 4 5 2" xfId="6898"/>
    <cellStyle name="Millares 4 6" xfId="6899"/>
    <cellStyle name="Millares 4 6 2" xfId="6900"/>
    <cellStyle name="Millares 4 7" xfId="6901"/>
    <cellStyle name="Millares 4 7 2" xfId="6902"/>
    <cellStyle name="Millares 4 8" xfId="6903"/>
    <cellStyle name="Millares 4 8 2" xfId="6904"/>
    <cellStyle name="Millares 4 9" xfId="6905"/>
    <cellStyle name="Millares 4 9 2" xfId="6906"/>
    <cellStyle name="Millares 5" xfId="6907"/>
    <cellStyle name="Millares 5 10" xfId="6908"/>
    <cellStyle name="Millares 5 10 2" xfId="6909"/>
    <cellStyle name="Millares 5 11" xfId="6910"/>
    <cellStyle name="Millares 5 11 2" xfId="6911"/>
    <cellStyle name="Millares 5 12" xfId="6912"/>
    <cellStyle name="Millares 5 12 2" xfId="6913"/>
    <cellStyle name="Millares 5 13" xfId="6914"/>
    <cellStyle name="Millares 5 2" xfId="6915"/>
    <cellStyle name="Millares 5 2 10" xfId="6916"/>
    <cellStyle name="Millares 5 2 10 2" xfId="6917"/>
    <cellStyle name="Millares 5 2 11" xfId="6918"/>
    <cellStyle name="Millares 5 2 11 2" xfId="6919"/>
    <cellStyle name="Millares 5 2 12" xfId="6920"/>
    <cellStyle name="Millares 5 2 2" xfId="6921"/>
    <cellStyle name="Millares 5 2 2 10" xfId="6922"/>
    <cellStyle name="Millares 5 2 2 10 2" xfId="6923"/>
    <cellStyle name="Millares 5 2 2 11" xfId="6924"/>
    <cellStyle name="Millares 5 2 2 2" xfId="6925"/>
    <cellStyle name="Millares 5 2 2 2 2" xfId="6926"/>
    <cellStyle name="Millares 5 2 2 3" xfId="6927"/>
    <cellStyle name="Millares 5 2 2 3 2" xfId="6928"/>
    <cellStyle name="Millares 5 2 2 4" xfId="6929"/>
    <cellStyle name="Millares 5 2 2 4 2" xfId="6930"/>
    <cellStyle name="Millares 5 2 2 5" xfId="6931"/>
    <cellStyle name="Millares 5 2 2 5 2" xfId="6932"/>
    <cellStyle name="Millares 5 2 2 6" xfId="6933"/>
    <cellStyle name="Millares 5 2 2 6 2" xfId="6934"/>
    <cellStyle name="Millares 5 2 2 7" xfId="6935"/>
    <cellStyle name="Millares 5 2 2 7 2" xfId="6936"/>
    <cellStyle name="Millares 5 2 2 8" xfId="6937"/>
    <cellStyle name="Millares 5 2 2 8 2" xfId="6938"/>
    <cellStyle name="Millares 5 2 2 9" xfId="6939"/>
    <cellStyle name="Millares 5 2 2 9 2" xfId="6940"/>
    <cellStyle name="Millares 5 2 3" xfId="6941"/>
    <cellStyle name="Millares 5 2 3 2" xfId="6942"/>
    <cellStyle name="Millares 5 2 4" xfId="6943"/>
    <cellStyle name="Millares 5 2 4 2" xfId="6944"/>
    <cellStyle name="Millares 5 2 5" xfId="6945"/>
    <cellStyle name="Millares 5 2 5 2" xfId="6946"/>
    <cellStyle name="Millares 5 2 6" xfId="6947"/>
    <cellStyle name="Millares 5 2 6 2" xfId="6948"/>
    <cellStyle name="Millares 5 2 7" xfId="6949"/>
    <cellStyle name="Millares 5 2 7 2" xfId="6950"/>
    <cellStyle name="Millares 5 2 8" xfId="6951"/>
    <cellStyle name="Millares 5 2 8 2" xfId="6952"/>
    <cellStyle name="Millares 5 2 9" xfId="6953"/>
    <cellStyle name="Millares 5 2 9 2" xfId="6954"/>
    <cellStyle name="Millares 5 3" xfId="6955"/>
    <cellStyle name="Millares 5 3 10" xfId="6956"/>
    <cellStyle name="Millares 5 3 10 2" xfId="6957"/>
    <cellStyle name="Millares 5 3 11" xfId="6958"/>
    <cellStyle name="Millares 5 3 2" xfId="6959"/>
    <cellStyle name="Millares 5 3 2 2" xfId="6960"/>
    <cellStyle name="Millares 5 3 3" xfId="6961"/>
    <cellStyle name="Millares 5 3 3 2" xfId="6962"/>
    <cellStyle name="Millares 5 3 4" xfId="6963"/>
    <cellStyle name="Millares 5 3 4 2" xfId="6964"/>
    <cellStyle name="Millares 5 3 5" xfId="6965"/>
    <cellStyle name="Millares 5 3 5 2" xfId="6966"/>
    <cellStyle name="Millares 5 3 6" xfId="6967"/>
    <cellStyle name="Millares 5 3 6 2" xfId="6968"/>
    <cellStyle name="Millares 5 3 7" xfId="6969"/>
    <cellStyle name="Millares 5 3 7 2" xfId="6970"/>
    <cellStyle name="Millares 5 3 8" xfId="6971"/>
    <cellStyle name="Millares 5 3 8 2" xfId="6972"/>
    <cellStyle name="Millares 5 3 9" xfId="6973"/>
    <cellStyle name="Millares 5 3 9 2" xfId="6974"/>
    <cellStyle name="Millares 5 4" xfId="6975"/>
    <cellStyle name="Millares 5 4 2" xfId="6976"/>
    <cellStyle name="Millares 5 5" xfId="6977"/>
    <cellStyle name="Millares 5 5 2" xfId="6978"/>
    <cellStyle name="Millares 5 6" xfId="6979"/>
    <cellStyle name="Millares 5 6 2" xfId="6980"/>
    <cellStyle name="Millares 5 7" xfId="6981"/>
    <cellStyle name="Millares 5 7 2" xfId="6982"/>
    <cellStyle name="Millares 5 8" xfId="6983"/>
    <cellStyle name="Millares 5 8 2" xfId="6984"/>
    <cellStyle name="Millares 5 9" xfId="6985"/>
    <cellStyle name="Millares 5 9 2" xfId="6986"/>
    <cellStyle name="Millares 6" xfId="6987"/>
    <cellStyle name="Millares 6 10" xfId="6988"/>
    <cellStyle name="Millares 6 10 2" xfId="6989"/>
    <cellStyle name="Millares 6 11" xfId="6990"/>
    <cellStyle name="Millares 6 11 2" xfId="6991"/>
    <cellStyle name="Millares 6 12" xfId="6992"/>
    <cellStyle name="Millares 6 12 2" xfId="6993"/>
    <cellStyle name="Millares 6 13" xfId="6994"/>
    <cellStyle name="Millares 6 2" xfId="6995"/>
    <cellStyle name="Millares 6 2 10" xfId="6996"/>
    <cellStyle name="Millares 6 2 10 2" xfId="6997"/>
    <cellStyle name="Millares 6 2 11" xfId="6998"/>
    <cellStyle name="Millares 6 2 11 2" xfId="6999"/>
    <cellStyle name="Millares 6 2 12" xfId="7000"/>
    <cellStyle name="Millares 6 2 2" xfId="7001"/>
    <cellStyle name="Millares 6 2 2 10" xfId="7002"/>
    <cellStyle name="Millares 6 2 2 10 2" xfId="7003"/>
    <cellStyle name="Millares 6 2 2 11" xfId="7004"/>
    <cellStyle name="Millares 6 2 2 2" xfId="7005"/>
    <cellStyle name="Millares 6 2 2 2 2" xfId="7006"/>
    <cellStyle name="Millares 6 2 2 3" xfId="7007"/>
    <cellStyle name="Millares 6 2 2 3 2" xfId="7008"/>
    <cellStyle name="Millares 6 2 2 4" xfId="7009"/>
    <cellStyle name="Millares 6 2 2 4 2" xfId="7010"/>
    <cellStyle name="Millares 6 2 2 5" xfId="7011"/>
    <cellStyle name="Millares 6 2 2 5 2" xfId="7012"/>
    <cellStyle name="Millares 6 2 2 6" xfId="7013"/>
    <cellStyle name="Millares 6 2 2 6 2" xfId="7014"/>
    <cellStyle name="Millares 6 2 2 7" xfId="7015"/>
    <cellStyle name="Millares 6 2 2 7 2" xfId="7016"/>
    <cellStyle name="Millares 6 2 2 8" xfId="7017"/>
    <cellStyle name="Millares 6 2 2 8 2" xfId="7018"/>
    <cellStyle name="Millares 6 2 2 9" xfId="7019"/>
    <cellStyle name="Millares 6 2 2 9 2" xfId="7020"/>
    <cellStyle name="Millares 6 2 3" xfId="7021"/>
    <cellStyle name="Millares 6 2 3 2" xfId="7022"/>
    <cellStyle name="Millares 6 2 4" xfId="7023"/>
    <cellStyle name="Millares 6 2 4 2" xfId="7024"/>
    <cellStyle name="Millares 6 2 5" xfId="7025"/>
    <cellStyle name="Millares 6 2 5 2" xfId="7026"/>
    <cellStyle name="Millares 6 2 6" xfId="7027"/>
    <cellStyle name="Millares 6 2 6 2" xfId="7028"/>
    <cellStyle name="Millares 6 2 7" xfId="7029"/>
    <cellStyle name="Millares 6 2 7 2" xfId="7030"/>
    <cellStyle name="Millares 6 2 8" xfId="7031"/>
    <cellStyle name="Millares 6 2 8 2" xfId="7032"/>
    <cellStyle name="Millares 6 2 9" xfId="7033"/>
    <cellStyle name="Millares 6 2 9 2" xfId="7034"/>
    <cellStyle name="Millares 6 3" xfId="7035"/>
    <cellStyle name="Millares 6 3 10" xfId="7036"/>
    <cellStyle name="Millares 6 3 10 2" xfId="7037"/>
    <cellStyle name="Millares 6 3 11" xfId="7038"/>
    <cellStyle name="Millares 6 3 2" xfId="7039"/>
    <cellStyle name="Millares 6 3 2 2" xfId="7040"/>
    <cellStyle name="Millares 6 3 3" xfId="7041"/>
    <cellStyle name="Millares 6 3 3 2" xfId="7042"/>
    <cellStyle name="Millares 6 3 4" xfId="7043"/>
    <cellStyle name="Millares 6 3 4 2" xfId="7044"/>
    <cellStyle name="Millares 6 3 5" xfId="7045"/>
    <cellStyle name="Millares 6 3 5 2" xfId="7046"/>
    <cellStyle name="Millares 6 3 6" xfId="7047"/>
    <cellStyle name="Millares 6 3 6 2" xfId="7048"/>
    <cellStyle name="Millares 6 3 7" xfId="7049"/>
    <cellStyle name="Millares 6 3 7 2" xfId="7050"/>
    <cellStyle name="Millares 6 3 8" xfId="7051"/>
    <cellStyle name="Millares 6 3 8 2" xfId="7052"/>
    <cellStyle name="Millares 6 3 9" xfId="7053"/>
    <cellStyle name="Millares 6 3 9 2" xfId="7054"/>
    <cellStyle name="Millares 6 4" xfId="7055"/>
    <cellStyle name="Millares 6 4 2" xfId="7056"/>
    <cellStyle name="Millares 6 5" xfId="7057"/>
    <cellStyle name="Millares 6 5 2" xfId="7058"/>
    <cellStyle name="Millares 6 6" xfId="7059"/>
    <cellStyle name="Millares 6 6 2" xfId="7060"/>
    <cellStyle name="Millares 6 7" xfId="7061"/>
    <cellStyle name="Millares 6 7 2" xfId="7062"/>
    <cellStyle name="Millares 6 8" xfId="7063"/>
    <cellStyle name="Millares 6 8 2" xfId="7064"/>
    <cellStyle name="Millares 6 9" xfId="7065"/>
    <cellStyle name="Millares 6 9 2" xfId="7066"/>
    <cellStyle name="Millares 7" xfId="7067"/>
    <cellStyle name="Millares 7 10" xfId="7068"/>
    <cellStyle name="Millares 7 11" xfId="7069"/>
    <cellStyle name="Millares 7 12" xfId="7070"/>
    <cellStyle name="Millares 7 2" xfId="7071"/>
    <cellStyle name="Millares 7 3" xfId="7072"/>
    <cellStyle name="Millares 7 4" xfId="7073"/>
    <cellStyle name="Millares 7 5" xfId="7074"/>
    <cellStyle name="Millares 7 6" xfId="7075"/>
    <cellStyle name="Millares 7 7" xfId="7076"/>
    <cellStyle name="Millares 7 8" xfId="7077"/>
    <cellStyle name="Millares 7 9" xfId="7078"/>
    <cellStyle name="Millares 8" xfId="7079"/>
    <cellStyle name="Millares 9" xfId="7080"/>
    <cellStyle name="Moneda 2" xfId="7081"/>
    <cellStyle name="Moneda 2 2" xfId="7082"/>
    <cellStyle name="Moneda 2 3" xfId="7083"/>
    <cellStyle name="Moneda 3" xfId="7084"/>
    <cellStyle name="Moneda 4" xfId="7085"/>
    <cellStyle name="Moneda 5" xfId="7086"/>
    <cellStyle name="Moneda 6" xfId="7087"/>
    <cellStyle name="Moneda 7" xfId="7088"/>
    <cellStyle name="Moneda 8" xfId="1105"/>
    <cellStyle name="Neutral" xfId="9" builtinId="28" customBuiltin="1"/>
    <cellStyle name="Neutral 2" xfId="1107"/>
    <cellStyle name="Neutral 2 2" xfId="1108"/>
    <cellStyle name="Neutral 2 3" xfId="1109"/>
    <cellStyle name="Neutral 2 4" xfId="7089"/>
    <cellStyle name="Neutral 3" xfId="1110"/>
    <cellStyle name="Neutral 4" xfId="7090"/>
    <cellStyle name="Neutral 5" xfId="7091"/>
    <cellStyle name="Neutral 6" xfId="7092"/>
    <cellStyle name="Neutral 7" xfId="7093"/>
    <cellStyle name="Neutral 8" xfId="1106"/>
    <cellStyle name="Normal" xfId="0" builtinId="0"/>
    <cellStyle name="Normal 10" xfId="43"/>
    <cellStyle name="Normal 10 10" xfId="7095"/>
    <cellStyle name="Normal 10 10 2" xfId="7096"/>
    <cellStyle name="Normal 10 11" xfId="7097"/>
    <cellStyle name="Normal 10 11 2" xfId="7098"/>
    <cellStyle name="Normal 10 12" xfId="7099"/>
    <cellStyle name="Normal 10 12 2" xfId="7100"/>
    <cellStyle name="Normal 10 13" xfId="7101"/>
    <cellStyle name="Normal 10 13 2" xfId="7102"/>
    <cellStyle name="Normal 10 14" xfId="7103"/>
    <cellStyle name="Normal 10 14 2" xfId="7104"/>
    <cellStyle name="Normal 10 15" xfId="7105"/>
    <cellStyle name="Normal 10 15 2" xfId="7106"/>
    <cellStyle name="Normal 10 16" xfId="7107"/>
    <cellStyle name="Normal 10 16 2" xfId="7108"/>
    <cellStyle name="Normal 10 17" xfId="7109"/>
    <cellStyle name="Normal 10 17 2" xfId="7110"/>
    <cellStyle name="Normal 10 18" xfId="7111"/>
    <cellStyle name="Normal 10 18 2" xfId="7112"/>
    <cellStyle name="Normal 10 19" xfId="7113"/>
    <cellStyle name="Normal 10 2" xfId="44"/>
    <cellStyle name="Normal 10 2 2" xfId="45"/>
    <cellStyle name="Normal 10 20" xfId="7094"/>
    <cellStyle name="Normal 10 3" xfId="46"/>
    <cellStyle name="Normal 10 3 2" xfId="47"/>
    <cellStyle name="Normal 10 4" xfId="48"/>
    <cellStyle name="Normal 10 4 2" xfId="49"/>
    <cellStyle name="Normal 10 5" xfId="50"/>
    <cellStyle name="Normal 10 5 2" xfId="51"/>
    <cellStyle name="Normal 10 6" xfId="52"/>
    <cellStyle name="Normal 10 6 2" xfId="53"/>
    <cellStyle name="Normal 10 7" xfId="54"/>
    <cellStyle name="Normal 10 8" xfId="7114"/>
    <cellStyle name="Normal 10 8 10" xfId="7115"/>
    <cellStyle name="Normal 10 8 10 2" xfId="7116"/>
    <cellStyle name="Normal 10 8 11" xfId="7117"/>
    <cellStyle name="Normal 10 8 11 2" xfId="7118"/>
    <cellStyle name="Normal 10 8 12" xfId="7119"/>
    <cellStyle name="Normal 10 8 2" xfId="7120"/>
    <cellStyle name="Normal 10 8 2 10" xfId="7121"/>
    <cellStyle name="Normal 10 8 2 10 2" xfId="7122"/>
    <cellStyle name="Normal 10 8 2 11" xfId="7123"/>
    <cellStyle name="Normal 10 8 2 2" xfId="7124"/>
    <cellStyle name="Normal 10 8 2 2 2" xfId="7125"/>
    <cellStyle name="Normal 10 8 2 3" xfId="7126"/>
    <cellStyle name="Normal 10 8 2 3 2" xfId="7127"/>
    <cellStyle name="Normal 10 8 2 4" xfId="7128"/>
    <cellStyle name="Normal 10 8 2 4 2" xfId="7129"/>
    <cellStyle name="Normal 10 8 2 5" xfId="7130"/>
    <cellStyle name="Normal 10 8 2 5 2" xfId="7131"/>
    <cellStyle name="Normal 10 8 2 6" xfId="7132"/>
    <cellStyle name="Normal 10 8 2 6 2" xfId="7133"/>
    <cellStyle name="Normal 10 8 2 7" xfId="7134"/>
    <cellStyle name="Normal 10 8 2 7 2" xfId="7135"/>
    <cellStyle name="Normal 10 8 2 8" xfId="7136"/>
    <cellStyle name="Normal 10 8 2 8 2" xfId="7137"/>
    <cellStyle name="Normal 10 8 2 9" xfId="7138"/>
    <cellStyle name="Normal 10 8 2 9 2" xfId="7139"/>
    <cellStyle name="Normal 10 8 3" xfId="7140"/>
    <cellStyle name="Normal 10 8 3 2" xfId="7141"/>
    <cellStyle name="Normal 10 8 4" xfId="7142"/>
    <cellStyle name="Normal 10 8 4 2" xfId="7143"/>
    <cellStyle name="Normal 10 8 5" xfId="7144"/>
    <cellStyle name="Normal 10 8 5 2" xfId="7145"/>
    <cellStyle name="Normal 10 8 6" xfId="7146"/>
    <cellStyle name="Normal 10 8 6 2" xfId="7147"/>
    <cellStyle name="Normal 10 8 7" xfId="7148"/>
    <cellStyle name="Normal 10 8 7 2" xfId="7149"/>
    <cellStyle name="Normal 10 8 8" xfId="7150"/>
    <cellStyle name="Normal 10 8 8 2" xfId="7151"/>
    <cellStyle name="Normal 10 8 9" xfId="7152"/>
    <cellStyle name="Normal 10 8 9 2" xfId="7153"/>
    <cellStyle name="Normal 10 9" xfId="7154"/>
    <cellStyle name="Normal 10 9 10" xfId="7155"/>
    <cellStyle name="Normal 10 9 10 2" xfId="7156"/>
    <cellStyle name="Normal 10 9 11" xfId="7157"/>
    <cellStyle name="Normal 10 9 2" xfId="7158"/>
    <cellStyle name="Normal 10 9 2 2" xfId="7159"/>
    <cellStyle name="Normal 10 9 3" xfId="7160"/>
    <cellStyle name="Normal 10 9 3 2" xfId="7161"/>
    <cellStyle name="Normal 10 9 4" xfId="7162"/>
    <cellStyle name="Normal 10 9 4 2" xfId="7163"/>
    <cellStyle name="Normal 10 9 5" xfId="7164"/>
    <cellStyle name="Normal 10 9 5 2" xfId="7165"/>
    <cellStyle name="Normal 10 9 6" xfId="7166"/>
    <cellStyle name="Normal 10 9 6 2" xfId="7167"/>
    <cellStyle name="Normal 10 9 7" xfId="7168"/>
    <cellStyle name="Normal 10 9 7 2" xfId="7169"/>
    <cellStyle name="Normal 10 9 8" xfId="7170"/>
    <cellStyle name="Normal 10 9 8 2" xfId="7171"/>
    <cellStyle name="Normal 10 9 9" xfId="7172"/>
    <cellStyle name="Normal 10 9 9 2" xfId="7173"/>
    <cellStyle name="Normal 11" xfId="55"/>
    <cellStyle name="Normal 11 2" xfId="56"/>
    <cellStyle name="Normal 11 2 10" xfId="7174"/>
    <cellStyle name="Normal 11 2 11" xfId="7175"/>
    <cellStyle name="Normal 11 2 12" xfId="7176"/>
    <cellStyle name="Normal 11 2 13" xfId="7177"/>
    <cellStyle name="Normal 11 2 14" xfId="7178"/>
    <cellStyle name="Normal 11 2 15" xfId="7179"/>
    <cellStyle name="Normal 11 2 2" xfId="57"/>
    <cellStyle name="Normal 11 2 3" xfId="7180"/>
    <cellStyle name="Normal 11 2 4" xfId="7181"/>
    <cellStyle name="Normal 11 2 5" xfId="7182"/>
    <cellStyle name="Normal 11 2 6" xfId="7183"/>
    <cellStyle name="Normal 11 2 7" xfId="7184"/>
    <cellStyle name="Normal 11 2 8" xfId="7185"/>
    <cellStyle name="Normal 11 2 9" xfId="7186"/>
    <cellStyle name="Normal 11 3" xfId="58"/>
    <cellStyle name="Normal 11 3 10" xfId="7187"/>
    <cellStyle name="Normal 11 3 11" xfId="7188"/>
    <cellStyle name="Normal 11 3 12" xfId="7189"/>
    <cellStyle name="Normal 11 3 13" xfId="7190"/>
    <cellStyle name="Normal 11 3 14" xfId="7191"/>
    <cellStyle name="Normal 11 3 2" xfId="59"/>
    <cellStyle name="Normal 11 3 3" xfId="7192"/>
    <cellStyle name="Normal 11 3 4" xfId="7193"/>
    <cellStyle name="Normal 11 3 5" xfId="7194"/>
    <cellStyle name="Normal 11 3 6" xfId="7195"/>
    <cellStyle name="Normal 11 3 7" xfId="7196"/>
    <cellStyle name="Normal 11 3 8" xfId="7197"/>
    <cellStyle name="Normal 11 3 9" xfId="7198"/>
    <cellStyle name="Normal 11 4" xfId="60"/>
    <cellStyle name="Normal 11 4 2" xfId="61"/>
    <cellStyle name="Normal 11 5" xfId="62"/>
    <cellStyle name="Normal 11 5 2" xfId="63"/>
    <cellStyle name="Normal 11 6" xfId="64"/>
    <cellStyle name="Normal 11 6 2" xfId="65"/>
    <cellStyle name="Normal 11 7" xfId="66"/>
    <cellStyle name="Normal 12" xfId="67"/>
    <cellStyle name="Normal 12 2" xfId="68"/>
    <cellStyle name="Normal 12 2 10" xfId="7199"/>
    <cellStyle name="Normal 12 2 11" xfId="7200"/>
    <cellStyle name="Normal 12 2 12" xfId="7201"/>
    <cellStyle name="Normal 12 2 13" xfId="7202"/>
    <cellStyle name="Normal 12 2 14" xfId="7203"/>
    <cellStyle name="Normal 12 2 15" xfId="7204"/>
    <cellStyle name="Normal 12 2 2" xfId="69"/>
    <cellStyle name="Normal 12 2 3" xfId="7205"/>
    <cellStyle name="Normal 12 2 4" xfId="7206"/>
    <cellStyle name="Normal 12 2 5" xfId="7207"/>
    <cellStyle name="Normal 12 2 6" xfId="7208"/>
    <cellStyle name="Normal 12 2 7" xfId="7209"/>
    <cellStyle name="Normal 12 2 8" xfId="7210"/>
    <cellStyle name="Normal 12 2 9" xfId="7211"/>
    <cellStyle name="Normal 12 3" xfId="70"/>
    <cellStyle name="Normal 12 3 10" xfId="7212"/>
    <cellStyle name="Normal 12 3 11" xfId="7213"/>
    <cellStyle name="Normal 12 3 12" xfId="7214"/>
    <cellStyle name="Normal 12 3 13" xfId="7215"/>
    <cellStyle name="Normal 12 3 14" xfId="7216"/>
    <cellStyle name="Normal 12 3 2" xfId="7217"/>
    <cellStyle name="Normal 12 3 3" xfId="7218"/>
    <cellStyle name="Normal 12 3 4" xfId="7219"/>
    <cellStyle name="Normal 12 3 5" xfId="7220"/>
    <cellStyle name="Normal 12 3 6" xfId="7221"/>
    <cellStyle name="Normal 12 3 7" xfId="7222"/>
    <cellStyle name="Normal 12 3 8" xfId="7223"/>
    <cellStyle name="Normal 12 3 9" xfId="7224"/>
    <cellStyle name="Normal 13" xfId="71"/>
    <cellStyle name="Normal 13 2" xfId="72"/>
    <cellStyle name="Normal 13 2 2" xfId="73"/>
    <cellStyle name="Normal 13 3" xfId="74"/>
    <cellStyle name="Normal 14" xfId="75"/>
    <cellStyle name="Normal 14 10" xfId="7226"/>
    <cellStyle name="Normal 14 10 2" xfId="7227"/>
    <cellStyle name="Normal 14 11" xfId="7228"/>
    <cellStyle name="Normal 14 11 2" xfId="7229"/>
    <cellStyle name="Normal 14 12" xfId="7230"/>
    <cellStyle name="Normal 14 12 2" xfId="7231"/>
    <cellStyle name="Normal 14 13" xfId="7232"/>
    <cellStyle name="Normal 14 13 2" xfId="7233"/>
    <cellStyle name="Normal 14 14" xfId="7234"/>
    <cellStyle name="Normal 14 14 2" xfId="7235"/>
    <cellStyle name="Normal 14 15" xfId="7236"/>
    <cellStyle name="Normal 14 16" xfId="7225"/>
    <cellStyle name="Normal 14 2" xfId="76"/>
    <cellStyle name="Normal 14 2 2" xfId="77"/>
    <cellStyle name="Normal 14 3" xfId="78"/>
    <cellStyle name="Normal 14 4" xfId="7237"/>
    <cellStyle name="Normal 14 4 10" xfId="7238"/>
    <cellStyle name="Normal 14 4 10 2" xfId="7239"/>
    <cellStyle name="Normal 14 4 11" xfId="7240"/>
    <cellStyle name="Normal 14 4 11 2" xfId="7241"/>
    <cellStyle name="Normal 14 4 12" xfId="7242"/>
    <cellStyle name="Normal 14 4 2" xfId="7243"/>
    <cellStyle name="Normal 14 4 2 10" xfId="7244"/>
    <cellStyle name="Normal 14 4 2 10 2" xfId="7245"/>
    <cellStyle name="Normal 14 4 2 11" xfId="7246"/>
    <cellStyle name="Normal 14 4 2 2" xfId="7247"/>
    <cellStyle name="Normal 14 4 2 2 2" xfId="7248"/>
    <cellStyle name="Normal 14 4 2 3" xfId="7249"/>
    <cellStyle name="Normal 14 4 2 3 2" xfId="7250"/>
    <cellStyle name="Normal 14 4 2 4" xfId="7251"/>
    <cellStyle name="Normal 14 4 2 4 2" xfId="7252"/>
    <cellStyle name="Normal 14 4 2 5" xfId="7253"/>
    <cellStyle name="Normal 14 4 2 5 2" xfId="7254"/>
    <cellStyle name="Normal 14 4 2 6" xfId="7255"/>
    <cellStyle name="Normal 14 4 2 6 2" xfId="7256"/>
    <cellStyle name="Normal 14 4 2 7" xfId="7257"/>
    <cellStyle name="Normal 14 4 2 7 2" xfId="7258"/>
    <cellStyle name="Normal 14 4 2 8" xfId="7259"/>
    <cellStyle name="Normal 14 4 2 8 2" xfId="7260"/>
    <cellStyle name="Normal 14 4 2 9" xfId="7261"/>
    <cellStyle name="Normal 14 4 2 9 2" xfId="7262"/>
    <cellStyle name="Normal 14 4 3" xfId="7263"/>
    <cellStyle name="Normal 14 4 3 2" xfId="7264"/>
    <cellStyle name="Normal 14 4 4" xfId="7265"/>
    <cellStyle name="Normal 14 4 4 2" xfId="7266"/>
    <cellStyle name="Normal 14 4 5" xfId="7267"/>
    <cellStyle name="Normal 14 4 5 2" xfId="7268"/>
    <cellStyle name="Normal 14 4 6" xfId="7269"/>
    <cellStyle name="Normal 14 4 6 2" xfId="7270"/>
    <cellStyle name="Normal 14 4 7" xfId="7271"/>
    <cellStyle name="Normal 14 4 7 2" xfId="7272"/>
    <cellStyle name="Normal 14 4 8" xfId="7273"/>
    <cellStyle name="Normal 14 4 8 2" xfId="7274"/>
    <cellStyle name="Normal 14 4 9" xfId="7275"/>
    <cellStyle name="Normal 14 4 9 2" xfId="7276"/>
    <cellStyle name="Normal 14 5" xfId="7277"/>
    <cellStyle name="Normal 14 5 10" xfId="7278"/>
    <cellStyle name="Normal 14 5 10 2" xfId="7279"/>
    <cellStyle name="Normal 14 5 11" xfId="7280"/>
    <cellStyle name="Normal 14 5 2" xfId="7281"/>
    <cellStyle name="Normal 14 5 2 2" xfId="7282"/>
    <cellStyle name="Normal 14 5 3" xfId="7283"/>
    <cellStyle name="Normal 14 5 3 2" xfId="7284"/>
    <cellStyle name="Normal 14 5 4" xfId="7285"/>
    <cellStyle name="Normal 14 5 4 2" xfId="7286"/>
    <cellStyle name="Normal 14 5 5" xfId="7287"/>
    <cellStyle name="Normal 14 5 5 2" xfId="7288"/>
    <cellStyle name="Normal 14 5 6" xfId="7289"/>
    <cellStyle name="Normal 14 5 6 2" xfId="7290"/>
    <cellStyle name="Normal 14 5 7" xfId="7291"/>
    <cellStyle name="Normal 14 5 7 2" xfId="7292"/>
    <cellStyle name="Normal 14 5 8" xfId="7293"/>
    <cellStyle name="Normal 14 5 8 2" xfId="7294"/>
    <cellStyle name="Normal 14 5 9" xfId="7295"/>
    <cellStyle name="Normal 14 5 9 2" xfId="7296"/>
    <cellStyle name="Normal 14 6" xfId="7297"/>
    <cellStyle name="Normal 14 6 2" xfId="7298"/>
    <cellStyle name="Normal 14 7" xfId="7299"/>
    <cellStyle name="Normal 14 7 2" xfId="7300"/>
    <cellStyle name="Normal 14 8" xfId="7301"/>
    <cellStyle name="Normal 14 8 2" xfId="7302"/>
    <cellStyle name="Normal 14 9" xfId="7303"/>
    <cellStyle name="Normal 14 9 2" xfId="7304"/>
    <cellStyle name="Normal 15" xfId="79"/>
    <cellStyle name="Normal 15 10" xfId="7306"/>
    <cellStyle name="Normal 15 10 2" xfId="7307"/>
    <cellStyle name="Normal 15 11" xfId="7308"/>
    <cellStyle name="Normal 15 11 2" xfId="7309"/>
    <cellStyle name="Normal 15 12" xfId="7310"/>
    <cellStyle name="Normal 15 12 2" xfId="7311"/>
    <cellStyle name="Normal 15 13" xfId="7312"/>
    <cellStyle name="Normal 15 13 2" xfId="7313"/>
    <cellStyle name="Normal 15 14" xfId="7314"/>
    <cellStyle name="Normal 15 14 2" xfId="7315"/>
    <cellStyle name="Normal 15 15" xfId="7316"/>
    <cellStyle name="Normal 15 16" xfId="7305"/>
    <cellStyle name="Normal 15 2" xfId="80"/>
    <cellStyle name="Normal 15 2 2" xfId="81"/>
    <cellStyle name="Normal 15 3" xfId="82"/>
    <cellStyle name="Normal 15 4" xfId="7317"/>
    <cellStyle name="Normal 15 4 10" xfId="7318"/>
    <cellStyle name="Normal 15 4 10 2" xfId="7319"/>
    <cellStyle name="Normal 15 4 11" xfId="7320"/>
    <cellStyle name="Normal 15 4 11 2" xfId="7321"/>
    <cellStyle name="Normal 15 4 12" xfId="7322"/>
    <cellStyle name="Normal 15 4 2" xfId="7323"/>
    <cellStyle name="Normal 15 4 2 10" xfId="7324"/>
    <cellStyle name="Normal 15 4 2 10 2" xfId="7325"/>
    <cellStyle name="Normal 15 4 2 11" xfId="7326"/>
    <cellStyle name="Normal 15 4 2 2" xfId="7327"/>
    <cellStyle name="Normal 15 4 2 2 2" xfId="7328"/>
    <cellStyle name="Normal 15 4 2 3" xfId="7329"/>
    <cellStyle name="Normal 15 4 2 3 2" xfId="7330"/>
    <cellStyle name="Normal 15 4 2 4" xfId="7331"/>
    <cellStyle name="Normal 15 4 2 4 2" xfId="7332"/>
    <cellStyle name="Normal 15 4 2 5" xfId="7333"/>
    <cellStyle name="Normal 15 4 2 5 2" xfId="7334"/>
    <cellStyle name="Normal 15 4 2 6" xfId="7335"/>
    <cellStyle name="Normal 15 4 2 6 2" xfId="7336"/>
    <cellStyle name="Normal 15 4 2 7" xfId="7337"/>
    <cellStyle name="Normal 15 4 2 7 2" xfId="7338"/>
    <cellStyle name="Normal 15 4 2 8" xfId="7339"/>
    <cellStyle name="Normal 15 4 2 8 2" xfId="7340"/>
    <cellStyle name="Normal 15 4 2 9" xfId="7341"/>
    <cellStyle name="Normal 15 4 2 9 2" xfId="7342"/>
    <cellStyle name="Normal 15 4 3" xfId="7343"/>
    <cellStyle name="Normal 15 4 3 2" xfId="7344"/>
    <cellStyle name="Normal 15 4 4" xfId="7345"/>
    <cellStyle name="Normal 15 4 4 2" xfId="7346"/>
    <cellStyle name="Normal 15 4 5" xfId="7347"/>
    <cellStyle name="Normal 15 4 5 2" xfId="7348"/>
    <cellStyle name="Normal 15 4 6" xfId="7349"/>
    <cellStyle name="Normal 15 4 6 2" xfId="7350"/>
    <cellStyle name="Normal 15 4 7" xfId="7351"/>
    <cellStyle name="Normal 15 4 7 2" xfId="7352"/>
    <cellStyle name="Normal 15 4 8" xfId="7353"/>
    <cellStyle name="Normal 15 4 8 2" xfId="7354"/>
    <cellStyle name="Normal 15 4 9" xfId="7355"/>
    <cellStyle name="Normal 15 4 9 2" xfId="7356"/>
    <cellStyle name="Normal 15 5" xfId="7357"/>
    <cellStyle name="Normal 15 5 10" xfId="7358"/>
    <cellStyle name="Normal 15 5 10 2" xfId="7359"/>
    <cellStyle name="Normal 15 5 11" xfId="7360"/>
    <cellStyle name="Normal 15 5 2" xfId="7361"/>
    <cellStyle name="Normal 15 5 2 2" xfId="7362"/>
    <cellStyle name="Normal 15 5 3" xfId="7363"/>
    <cellStyle name="Normal 15 5 3 2" xfId="7364"/>
    <cellStyle name="Normal 15 5 4" xfId="7365"/>
    <cellStyle name="Normal 15 5 4 2" xfId="7366"/>
    <cellStyle name="Normal 15 5 5" xfId="7367"/>
    <cellStyle name="Normal 15 5 5 2" xfId="7368"/>
    <cellStyle name="Normal 15 5 6" xfId="7369"/>
    <cellStyle name="Normal 15 5 6 2" xfId="7370"/>
    <cellStyle name="Normal 15 5 7" xfId="7371"/>
    <cellStyle name="Normal 15 5 7 2" xfId="7372"/>
    <cellStyle name="Normal 15 5 8" xfId="7373"/>
    <cellStyle name="Normal 15 5 8 2" xfId="7374"/>
    <cellStyle name="Normal 15 5 9" xfId="7375"/>
    <cellStyle name="Normal 15 5 9 2" xfId="7376"/>
    <cellStyle name="Normal 15 6" xfId="7377"/>
    <cellStyle name="Normal 15 6 2" xfId="7378"/>
    <cellStyle name="Normal 15 7" xfId="7379"/>
    <cellStyle name="Normal 15 7 2" xfId="7380"/>
    <cellStyle name="Normal 15 8" xfId="7381"/>
    <cellStyle name="Normal 15 8 2" xfId="7382"/>
    <cellStyle name="Normal 15 9" xfId="7383"/>
    <cellStyle name="Normal 15 9 2" xfId="7384"/>
    <cellStyle name="Normal 16" xfId="83"/>
    <cellStyle name="Normal 16 10" xfId="7385"/>
    <cellStyle name="Normal 16 11" xfId="7386"/>
    <cellStyle name="Normal 16 12" xfId="7387"/>
    <cellStyle name="Normal 16 13" xfId="7388"/>
    <cellStyle name="Normal 16 14" xfId="7389"/>
    <cellStyle name="Normal 16 15" xfId="7390"/>
    <cellStyle name="Normal 16 2" xfId="84"/>
    <cellStyle name="Normal 16 3" xfId="7391"/>
    <cellStyle name="Normal 16 4" xfId="7392"/>
    <cellStyle name="Normal 16 5" xfId="7393"/>
    <cellStyle name="Normal 16 6" xfId="7394"/>
    <cellStyle name="Normal 16 7" xfId="7395"/>
    <cellStyle name="Normal 16 8" xfId="7396"/>
    <cellStyle name="Normal 16 9" xfId="7397"/>
    <cellStyle name="Normal 17" xfId="85"/>
    <cellStyle name="Normal 17 10" xfId="7399"/>
    <cellStyle name="Normal 17 10 2" xfId="7400"/>
    <cellStyle name="Normal 17 11" xfId="7401"/>
    <cellStyle name="Normal 17 11 2" xfId="7402"/>
    <cellStyle name="Normal 17 12" xfId="7403"/>
    <cellStyle name="Normal 17 12 2" xfId="7404"/>
    <cellStyle name="Normal 17 13" xfId="7405"/>
    <cellStyle name="Normal 17 14" xfId="7398"/>
    <cellStyle name="Normal 17 2" xfId="86"/>
    <cellStyle name="Normal 17 2 10" xfId="7407"/>
    <cellStyle name="Normal 17 2 10 2" xfId="7408"/>
    <cellStyle name="Normal 17 2 11" xfId="7409"/>
    <cellStyle name="Normal 17 2 11 2" xfId="7410"/>
    <cellStyle name="Normal 17 2 12" xfId="7411"/>
    <cellStyle name="Normal 17 2 13" xfId="7406"/>
    <cellStyle name="Normal 17 2 2" xfId="7412"/>
    <cellStyle name="Normal 17 2 2 10" xfId="7413"/>
    <cellStyle name="Normal 17 2 2 10 2" xfId="7414"/>
    <cellStyle name="Normal 17 2 2 11" xfId="7415"/>
    <cellStyle name="Normal 17 2 2 2" xfId="7416"/>
    <cellStyle name="Normal 17 2 2 2 2" xfId="7417"/>
    <cellStyle name="Normal 17 2 2 3" xfId="7418"/>
    <cellStyle name="Normal 17 2 2 3 2" xfId="7419"/>
    <cellStyle name="Normal 17 2 2 4" xfId="7420"/>
    <cellStyle name="Normal 17 2 2 4 2" xfId="7421"/>
    <cellStyle name="Normal 17 2 2 5" xfId="7422"/>
    <cellStyle name="Normal 17 2 2 5 2" xfId="7423"/>
    <cellStyle name="Normal 17 2 2 6" xfId="7424"/>
    <cellStyle name="Normal 17 2 2 6 2" xfId="7425"/>
    <cellStyle name="Normal 17 2 2 7" xfId="7426"/>
    <cellStyle name="Normal 17 2 2 7 2" xfId="7427"/>
    <cellStyle name="Normal 17 2 2 8" xfId="7428"/>
    <cellStyle name="Normal 17 2 2 8 2" xfId="7429"/>
    <cellStyle name="Normal 17 2 2 9" xfId="7430"/>
    <cellStyle name="Normal 17 2 2 9 2" xfId="7431"/>
    <cellStyle name="Normal 17 2 3" xfId="7432"/>
    <cellStyle name="Normal 17 2 3 2" xfId="7433"/>
    <cellStyle name="Normal 17 2 4" xfId="7434"/>
    <cellStyle name="Normal 17 2 4 2" xfId="7435"/>
    <cellStyle name="Normal 17 2 5" xfId="7436"/>
    <cellStyle name="Normal 17 2 5 2" xfId="7437"/>
    <cellStyle name="Normal 17 2 6" xfId="7438"/>
    <cellStyle name="Normal 17 2 6 2" xfId="7439"/>
    <cellStyle name="Normal 17 2 7" xfId="7440"/>
    <cellStyle name="Normal 17 2 7 2" xfId="7441"/>
    <cellStyle name="Normal 17 2 8" xfId="7442"/>
    <cellStyle name="Normal 17 2 8 2" xfId="7443"/>
    <cellStyle name="Normal 17 2 9" xfId="7444"/>
    <cellStyle name="Normal 17 2 9 2" xfId="7445"/>
    <cellStyle name="Normal 17 3" xfId="7446"/>
    <cellStyle name="Normal 17 3 10" xfId="7447"/>
    <cellStyle name="Normal 17 3 10 2" xfId="7448"/>
    <cellStyle name="Normal 17 3 11" xfId="7449"/>
    <cellStyle name="Normal 17 3 2" xfId="7450"/>
    <cellStyle name="Normal 17 3 2 2" xfId="7451"/>
    <cellStyle name="Normal 17 3 3" xfId="7452"/>
    <cellStyle name="Normal 17 3 3 2" xfId="7453"/>
    <cellStyle name="Normal 17 3 4" xfId="7454"/>
    <cellStyle name="Normal 17 3 4 2" xfId="7455"/>
    <cellStyle name="Normal 17 3 5" xfId="7456"/>
    <cellStyle name="Normal 17 3 5 2" xfId="7457"/>
    <cellStyle name="Normal 17 3 6" xfId="7458"/>
    <cellStyle name="Normal 17 3 6 2" xfId="7459"/>
    <cellStyle name="Normal 17 3 7" xfId="7460"/>
    <cellStyle name="Normal 17 3 7 2" xfId="7461"/>
    <cellStyle name="Normal 17 3 8" xfId="7462"/>
    <cellStyle name="Normal 17 3 8 2" xfId="7463"/>
    <cellStyle name="Normal 17 3 9" xfId="7464"/>
    <cellStyle name="Normal 17 3 9 2" xfId="7465"/>
    <cellStyle name="Normal 17 4" xfId="7466"/>
    <cellStyle name="Normal 17 4 2" xfId="7467"/>
    <cellStyle name="Normal 17 5" xfId="7468"/>
    <cellStyle name="Normal 17 5 2" xfId="7469"/>
    <cellStyle name="Normal 17 6" xfId="7470"/>
    <cellStyle name="Normal 17 6 2" xfId="7471"/>
    <cellStyle name="Normal 17 7" xfId="7472"/>
    <cellStyle name="Normal 17 7 2" xfId="7473"/>
    <cellStyle name="Normal 17 8" xfId="7474"/>
    <cellStyle name="Normal 17 8 2" xfId="7475"/>
    <cellStyle name="Normal 17 9" xfId="7476"/>
    <cellStyle name="Normal 17 9 2" xfId="7477"/>
    <cellStyle name="Normal 18" xfId="87"/>
    <cellStyle name="Normal 18 10" xfId="7478"/>
    <cellStyle name="Normal 18 11" xfId="7479"/>
    <cellStyle name="Normal 18 12" xfId="7480"/>
    <cellStyle name="Normal 18 13" xfId="7481"/>
    <cellStyle name="Normal 18 14" xfId="7482"/>
    <cellStyle name="Normal 18 15" xfId="7483"/>
    <cellStyle name="Normal 18 16" xfId="7484"/>
    <cellStyle name="Normal 18 2" xfId="88"/>
    <cellStyle name="Normal 18 2 10" xfId="7485"/>
    <cellStyle name="Normal 18 2 11" xfId="7486"/>
    <cellStyle name="Normal 18 2 12" xfId="7487"/>
    <cellStyle name="Normal 18 2 13" xfId="7488"/>
    <cellStyle name="Normal 18 2 14" xfId="7489"/>
    <cellStyle name="Normal 18 2 2" xfId="7490"/>
    <cellStyle name="Normal 18 2 3" xfId="7491"/>
    <cellStyle name="Normal 18 2 4" xfId="7492"/>
    <cellStyle name="Normal 18 2 5" xfId="7493"/>
    <cellStyle name="Normal 18 2 6" xfId="7494"/>
    <cellStyle name="Normal 18 2 7" xfId="7495"/>
    <cellStyle name="Normal 18 2 8" xfId="7496"/>
    <cellStyle name="Normal 18 2 9" xfId="7497"/>
    <cellStyle name="Normal 18 3" xfId="7498"/>
    <cellStyle name="Normal 18 4" xfId="7499"/>
    <cellStyle name="Normal 18 5" xfId="7500"/>
    <cellStyle name="Normal 18 6" xfId="7501"/>
    <cellStyle name="Normal 18 7" xfId="7502"/>
    <cellStyle name="Normal 18 8" xfId="7503"/>
    <cellStyle name="Normal 18 9" xfId="7504"/>
    <cellStyle name="Normal 19" xfId="89"/>
    <cellStyle name="Normal 19 10" xfId="7505"/>
    <cellStyle name="Normal 19 11" xfId="7506"/>
    <cellStyle name="Normal 19 12" xfId="7507"/>
    <cellStyle name="Normal 19 13" xfId="7508"/>
    <cellStyle name="Normal 19 14" xfId="7509"/>
    <cellStyle name="Normal 19 15" xfId="7510"/>
    <cellStyle name="Normal 19 2" xfId="90"/>
    <cellStyle name="Normal 19 3" xfId="7511"/>
    <cellStyle name="Normal 19 4" xfId="7512"/>
    <cellStyle name="Normal 19 5" xfId="7513"/>
    <cellStyle name="Normal 19 6" xfId="7514"/>
    <cellStyle name="Normal 19 7" xfId="7515"/>
    <cellStyle name="Normal 19 8" xfId="7516"/>
    <cellStyle name="Normal 19 9" xfId="7517"/>
    <cellStyle name="Normal 2" xfId="91"/>
    <cellStyle name="Normal 2 10" xfId="92"/>
    <cellStyle name="Normal 2 10 10" xfId="7518"/>
    <cellStyle name="Normal 2 10 10 2" xfId="7519"/>
    <cellStyle name="Normal 2 10 11" xfId="7520"/>
    <cellStyle name="Normal 2 10 11 2" xfId="7521"/>
    <cellStyle name="Normal 2 10 12" xfId="7522"/>
    <cellStyle name="Normal 2 10 12 2" xfId="7523"/>
    <cellStyle name="Normal 2 10 13" xfId="7524"/>
    <cellStyle name="Normal 2 10 2" xfId="7525"/>
    <cellStyle name="Normal 2 10 2 10" xfId="7526"/>
    <cellStyle name="Normal 2 10 2 10 2" xfId="7527"/>
    <cellStyle name="Normal 2 10 2 11" xfId="7528"/>
    <cellStyle name="Normal 2 10 2 11 2" xfId="7529"/>
    <cellStyle name="Normal 2 10 2 12" xfId="7530"/>
    <cellStyle name="Normal 2 10 2 2" xfId="7531"/>
    <cellStyle name="Normal 2 10 2 2 10" xfId="7532"/>
    <cellStyle name="Normal 2 10 2 2 10 2" xfId="7533"/>
    <cellStyle name="Normal 2 10 2 2 11" xfId="7534"/>
    <cellStyle name="Normal 2 10 2 2 2" xfId="7535"/>
    <cellStyle name="Normal 2 10 2 2 2 2" xfId="7536"/>
    <cellStyle name="Normal 2 10 2 2 3" xfId="7537"/>
    <cellStyle name="Normal 2 10 2 2 3 2" xfId="7538"/>
    <cellStyle name="Normal 2 10 2 2 4" xfId="7539"/>
    <cellStyle name="Normal 2 10 2 2 4 2" xfId="7540"/>
    <cellStyle name="Normal 2 10 2 2 5" xfId="7541"/>
    <cellStyle name="Normal 2 10 2 2 5 2" xfId="7542"/>
    <cellStyle name="Normal 2 10 2 2 6" xfId="7543"/>
    <cellStyle name="Normal 2 10 2 2 6 2" xfId="7544"/>
    <cellStyle name="Normal 2 10 2 2 7" xfId="7545"/>
    <cellStyle name="Normal 2 10 2 2 7 2" xfId="7546"/>
    <cellStyle name="Normal 2 10 2 2 8" xfId="7547"/>
    <cellStyle name="Normal 2 10 2 2 8 2" xfId="7548"/>
    <cellStyle name="Normal 2 10 2 2 9" xfId="7549"/>
    <cellStyle name="Normal 2 10 2 2 9 2" xfId="7550"/>
    <cellStyle name="Normal 2 10 2 3" xfId="7551"/>
    <cellStyle name="Normal 2 10 2 3 2" xfId="7552"/>
    <cellStyle name="Normal 2 10 2 4" xfId="7553"/>
    <cellStyle name="Normal 2 10 2 4 2" xfId="7554"/>
    <cellStyle name="Normal 2 10 2 5" xfId="7555"/>
    <cellStyle name="Normal 2 10 2 5 2" xfId="7556"/>
    <cellStyle name="Normal 2 10 2 6" xfId="7557"/>
    <cellStyle name="Normal 2 10 2 6 2" xfId="7558"/>
    <cellStyle name="Normal 2 10 2 7" xfId="7559"/>
    <cellStyle name="Normal 2 10 2 7 2" xfId="7560"/>
    <cellStyle name="Normal 2 10 2 8" xfId="7561"/>
    <cellStyle name="Normal 2 10 2 8 2" xfId="7562"/>
    <cellStyle name="Normal 2 10 2 9" xfId="7563"/>
    <cellStyle name="Normal 2 10 2 9 2" xfId="7564"/>
    <cellStyle name="Normal 2 10 3" xfId="7565"/>
    <cellStyle name="Normal 2 10 3 10" xfId="7566"/>
    <cellStyle name="Normal 2 10 3 10 2" xfId="7567"/>
    <cellStyle name="Normal 2 10 3 11" xfId="7568"/>
    <cellStyle name="Normal 2 10 3 2" xfId="7569"/>
    <cellStyle name="Normal 2 10 3 2 2" xfId="7570"/>
    <cellStyle name="Normal 2 10 3 3" xfId="7571"/>
    <cellStyle name="Normal 2 10 3 3 2" xfId="7572"/>
    <cellStyle name="Normal 2 10 3 4" xfId="7573"/>
    <cellStyle name="Normal 2 10 3 4 2" xfId="7574"/>
    <cellStyle name="Normal 2 10 3 5" xfId="7575"/>
    <cellStyle name="Normal 2 10 3 5 2" xfId="7576"/>
    <cellStyle name="Normal 2 10 3 6" xfId="7577"/>
    <cellStyle name="Normal 2 10 3 6 2" xfId="7578"/>
    <cellStyle name="Normal 2 10 3 7" xfId="7579"/>
    <cellStyle name="Normal 2 10 3 7 2" xfId="7580"/>
    <cellStyle name="Normal 2 10 3 8" xfId="7581"/>
    <cellStyle name="Normal 2 10 3 8 2" xfId="7582"/>
    <cellStyle name="Normal 2 10 3 9" xfId="7583"/>
    <cellStyle name="Normal 2 10 3 9 2" xfId="7584"/>
    <cellStyle name="Normal 2 10 4" xfId="7585"/>
    <cellStyle name="Normal 2 10 4 2" xfId="7586"/>
    <cellStyle name="Normal 2 10 5" xfId="7587"/>
    <cellStyle name="Normal 2 10 5 2" xfId="7588"/>
    <cellStyle name="Normal 2 10 6" xfId="7589"/>
    <cellStyle name="Normal 2 10 6 2" xfId="7590"/>
    <cellStyle name="Normal 2 10 7" xfId="7591"/>
    <cellStyle name="Normal 2 10 7 2" xfId="7592"/>
    <cellStyle name="Normal 2 10 8" xfId="7593"/>
    <cellStyle name="Normal 2 10 8 2" xfId="7594"/>
    <cellStyle name="Normal 2 10 9" xfId="7595"/>
    <cellStyle name="Normal 2 10 9 2" xfId="7596"/>
    <cellStyle name="Normal 2 11" xfId="93"/>
    <cellStyle name="Normal 2 11 2" xfId="94"/>
    <cellStyle name="Normal 2 11 2 10" xfId="7597"/>
    <cellStyle name="Normal 2 11 2 10 2" xfId="7598"/>
    <cellStyle name="Normal 2 11 2 11" xfId="7599"/>
    <cellStyle name="Normal 2 11 2 11 2" xfId="7600"/>
    <cellStyle name="Normal 2 11 2 12" xfId="7601"/>
    <cellStyle name="Normal 2 11 2 12 2" xfId="7602"/>
    <cellStyle name="Normal 2 11 2 13" xfId="7603"/>
    <cellStyle name="Normal 2 11 2 13 2" xfId="7604"/>
    <cellStyle name="Normal 2 11 2 14" xfId="7605"/>
    <cellStyle name="Normal 2 11 2 14 2" xfId="7606"/>
    <cellStyle name="Normal 2 11 2 15" xfId="7607"/>
    <cellStyle name="Normal 2 11 2 15 2" xfId="7608"/>
    <cellStyle name="Normal 2 11 2 16" xfId="7609"/>
    <cellStyle name="Normal 2 11 2 16 2" xfId="7610"/>
    <cellStyle name="Normal 2 11 2 17" xfId="7611"/>
    <cellStyle name="Normal 2 11 2 2" xfId="95"/>
    <cellStyle name="Normal 2 11 2 2 2" xfId="96"/>
    <cellStyle name="Normal 2 11 2 2 2 10" xfId="7612"/>
    <cellStyle name="Normal 2 11 2 2 2 10 2" xfId="7613"/>
    <cellStyle name="Normal 2 11 2 2 2 11" xfId="7614"/>
    <cellStyle name="Normal 2 11 2 2 2 11 2" xfId="7615"/>
    <cellStyle name="Normal 2 11 2 2 2 12" xfId="7616"/>
    <cellStyle name="Normal 2 11 2 2 2 12 2" xfId="7617"/>
    <cellStyle name="Normal 2 11 2 2 2 13" xfId="7618"/>
    <cellStyle name="Normal 2 11 2 2 2 2" xfId="7619"/>
    <cellStyle name="Normal 2 11 2 2 2 2 10" xfId="7620"/>
    <cellStyle name="Normal 2 11 2 2 2 2 10 2" xfId="7621"/>
    <cellStyle name="Normal 2 11 2 2 2 2 11" xfId="7622"/>
    <cellStyle name="Normal 2 11 2 2 2 2 11 2" xfId="7623"/>
    <cellStyle name="Normal 2 11 2 2 2 2 12" xfId="7624"/>
    <cellStyle name="Normal 2 11 2 2 2 2 2" xfId="7625"/>
    <cellStyle name="Normal 2 11 2 2 2 2 2 10" xfId="7626"/>
    <cellStyle name="Normal 2 11 2 2 2 2 2 10 2" xfId="7627"/>
    <cellStyle name="Normal 2 11 2 2 2 2 2 11" xfId="7628"/>
    <cellStyle name="Normal 2 11 2 2 2 2 2 2" xfId="7629"/>
    <cellStyle name="Normal 2 11 2 2 2 2 2 2 2" xfId="7630"/>
    <cellStyle name="Normal 2 11 2 2 2 2 2 3" xfId="7631"/>
    <cellStyle name="Normal 2 11 2 2 2 2 2 3 2" xfId="7632"/>
    <cellStyle name="Normal 2 11 2 2 2 2 2 4" xfId="7633"/>
    <cellStyle name="Normal 2 11 2 2 2 2 2 4 2" xfId="7634"/>
    <cellStyle name="Normal 2 11 2 2 2 2 2 5" xfId="7635"/>
    <cellStyle name="Normal 2 11 2 2 2 2 2 5 2" xfId="7636"/>
    <cellStyle name="Normal 2 11 2 2 2 2 2 6" xfId="7637"/>
    <cellStyle name="Normal 2 11 2 2 2 2 2 6 2" xfId="7638"/>
    <cellStyle name="Normal 2 11 2 2 2 2 2 7" xfId="7639"/>
    <cellStyle name="Normal 2 11 2 2 2 2 2 7 2" xfId="7640"/>
    <cellStyle name="Normal 2 11 2 2 2 2 2 8" xfId="7641"/>
    <cellStyle name="Normal 2 11 2 2 2 2 2 8 2" xfId="7642"/>
    <cellStyle name="Normal 2 11 2 2 2 2 2 9" xfId="7643"/>
    <cellStyle name="Normal 2 11 2 2 2 2 2 9 2" xfId="7644"/>
    <cellStyle name="Normal 2 11 2 2 2 2 3" xfId="7645"/>
    <cellStyle name="Normal 2 11 2 2 2 2 3 2" xfId="7646"/>
    <cellStyle name="Normal 2 11 2 2 2 2 4" xfId="7647"/>
    <cellStyle name="Normal 2 11 2 2 2 2 4 2" xfId="7648"/>
    <cellStyle name="Normal 2 11 2 2 2 2 5" xfId="7649"/>
    <cellStyle name="Normal 2 11 2 2 2 2 5 2" xfId="7650"/>
    <cellStyle name="Normal 2 11 2 2 2 2 6" xfId="7651"/>
    <cellStyle name="Normal 2 11 2 2 2 2 6 2" xfId="7652"/>
    <cellStyle name="Normal 2 11 2 2 2 2 7" xfId="7653"/>
    <cellStyle name="Normal 2 11 2 2 2 2 7 2" xfId="7654"/>
    <cellStyle name="Normal 2 11 2 2 2 2 8" xfId="7655"/>
    <cellStyle name="Normal 2 11 2 2 2 2 8 2" xfId="7656"/>
    <cellStyle name="Normal 2 11 2 2 2 2 9" xfId="7657"/>
    <cellStyle name="Normal 2 11 2 2 2 2 9 2" xfId="7658"/>
    <cellStyle name="Normal 2 11 2 2 2 3" xfId="7659"/>
    <cellStyle name="Normal 2 11 2 2 2 3 10" xfId="7660"/>
    <cellStyle name="Normal 2 11 2 2 2 3 10 2" xfId="7661"/>
    <cellStyle name="Normal 2 11 2 2 2 3 11" xfId="7662"/>
    <cellStyle name="Normal 2 11 2 2 2 3 2" xfId="7663"/>
    <cellStyle name="Normal 2 11 2 2 2 3 2 2" xfId="7664"/>
    <cellStyle name="Normal 2 11 2 2 2 3 3" xfId="7665"/>
    <cellStyle name="Normal 2 11 2 2 2 3 3 2" xfId="7666"/>
    <cellStyle name="Normal 2 11 2 2 2 3 4" xfId="7667"/>
    <cellStyle name="Normal 2 11 2 2 2 3 4 2" xfId="7668"/>
    <cellStyle name="Normal 2 11 2 2 2 3 5" xfId="7669"/>
    <cellStyle name="Normal 2 11 2 2 2 3 5 2" xfId="7670"/>
    <cellStyle name="Normal 2 11 2 2 2 3 6" xfId="7671"/>
    <cellStyle name="Normal 2 11 2 2 2 3 6 2" xfId="7672"/>
    <cellStyle name="Normal 2 11 2 2 2 3 7" xfId="7673"/>
    <cellStyle name="Normal 2 11 2 2 2 3 7 2" xfId="7674"/>
    <cellStyle name="Normal 2 11 2 2 2 3 8" xfId="7675"/>
    <cellStyle name="Normal 2 11 2 2 2 3 8 2" xfId="7676"/>
    <cellStyle name="Normal 2 11 2 2 2 3 9" xfId="7677"/>
    <cellStyle name="Normal 2 11 2 2 2 3 9 2" xfId="7678"/>
    <cellStyle name="Normal 2 11 2 2 2 4" xfId="7679"/>
    <cellStyle name="Normal 2 11 2 2 2 4 2" xfId="7680"/>
    <cellStyle name="Normal 2 11 2 2 2 5" xfId="7681"/>
    <cellStyle name="Normal 2 11 2 2 2 5 2" xfId="7682"/>
    <cellStyle name="Normal 2 11 2 2 2 6" xfId="7683"/>
    <cellStyle name="Normal 2 11 2 2 2 6 2" xfId="7684"/>
    <cellStyle name="Normal 2 11 2 2 2 7" xfId="7685"/>
    <cellStyle name="Normal 2 11 2 2 2 7 2" xfId="7686"/>
    <cellStyle name="Normal 2 11 2 2 2 8" xfId="7687"/>
    <cellStyle name="Normal 2 11 2 2 2 8 2" xfId="7688"/>
    <cellStyle name="Normal 2 11 2 2 2 9" xfId="7689"/>
    <cellStyle name="Normal 2 11 2 2 2 9 2" xfId="7690"/>
    <cellStyle name="Normal 2 11 2 2 3" xfId="97"/>
    <cellStyle name="Normal 2 11 2 2 3 10" xfId="7691"/>
    <cellStyle name="Normal 2 11 2 2 3 10 2" xfId="7692"/>
    <cellStyle name="Normal 2 11 2 2 3 11" xfId="7693"/>
    <cellStyle name="Normal 2 11 2 2 3 11 2" xfId="7694"/>
    <cellStyle name="Normal 2 11 2 2 3 12" xfId="7695"/>
    <cellStyle name="Normal 2 11 2 2 3 12 2" xfId="7696"/>
    <cellStyle name="Normal 2 11 2 2 3 13" xfId="7697"/>
    <cellStyle name="Normal 2 11 2 2 3 2" xfId="7698"/>
    <cellStyle name="Normal 2 11 2 2 3 2 10" xfId="7699"/>
    <cellStyle name="Normal 2 11 2 2 3 2 10 2" xfId="7700"/>
    <cellStyle name="Normal 2 11 2 2 3 2 11" xfId="7701"/>
    <cellStyle name="Normal 2 11 2 2 3 2 11 2" xfId="7702"/>
    <cellStyle name="Normal 2 11 2 2 3 2 12" xfId="7703"/>
    <cellStyle name="Normal 2 11 2 2 3 2 2" xfId="7704"/>
    <cellStyle name="Normal 2 11 2 2 3 2 2 10" xfId="7705"/>
    <cellStyle name="Normal 2 11 2 2 3 2 2 10 2" xfId="7706"/>
    <cellStyle name="Normal 2 11 2 2 3 2 2 11" xfId="7707"/>
    <cellStyle name="Normal 2 11 2 2 3 2 2 2" xfId="7708"/>
    <cellStyle name="Normal 2 11 2 2 3 2 2 2 2" xfId="7709"/>
    <cellStyle name="Normal 2 11 2 2 3 2 2 3" xfId="7710"/>
    <cellStyle name="Normal 2 11 2 2 3 2 2 3 2" xfId="7711"/>
    <cellStyle name="Normal 2 11 2 2 3 2 2 4" xfId="7712"/>
    <cellStyle name="Normal 2 11 2 2 3 2 2 4 2" xfId="7713"/>
    <cellStyle name="Normal 2 11 2 2 3 2 2 5" xfId="7714"/>
    <cellStyle name="Normal 2 11 2 2 3 2 2 5 2" xfId="7715"/>
    <cellStyle name="Normal 2 11 2 2 3 2 2 6" xfId="7716"/>
    <cellStyle name="Normal 2 11 2 2 3 2 2 6 2" xfId="7717"/>
    <cellStyle name="Normal 2 11 2 2 3 2 2 7" xfId="7718"/>
    <cellStyle name="Normal 2 11 2 2 3 2 2 7 2" xfId="7719"/>
    <cellStyle name="Normal 2 11 2 2 3 2 2 8" xfId="7720"/>
    <cellStyle name="Normal 2 11 2 2 3 2 2 8 2" xfId="7721"/>
    <cellStyle name="Normal 2 11 2 2 3 2 2 9" xfId="7722"/>
    <cellStyle name="Normal 2 11 2 2 3 2 2 9 2" xfId="7723"/>
    <cellStyle name="Normal 2 11 2 2 3 2 3" xfId="7724"/>
    <cellStyle name="Normal 2 11 2 2 3 2 3 2" xfId="7725"/>
    <cellStyle name="Normal 2 11 2 2 3 2 4" xfId="7726"/>
    <cellStyle name="Normal 2 11 2 2 3 2 4 2" xfId="7727"/>
    <cellStyle name="Normal 2 11 2 2 3 2 5" xfId="7728"/>
    <cellStyle name="Normal 2 11 2 2 3 2 5 2" xfId="7729"/>
    <cellStyle name="Normal 2 11 2 2 3 2 6" xfId="7730"/>
    <cellStyle name="Normal 2 11 2 2 3 2 6 2" xfId="7731"/>
    <cellStyle name="Normal 2 11 2 2 3 2 7" xfId="7732"/>
    <cellStyle name="Normal 2 11 2 2 3 2 7 2" xfId="7733"/>
    <cellStyle name="Normal 2 11 2 2 3 2 8" xfId="7734"/>
    <cellStyle name="Normal 2 11 2 2 3 2 8 2" xfId="7735"/>
    <cellStyle name="Normal 2 11 2 2 3 2 9" xfId="7736"/>
    <cellStyle name="Normal 2 11 2 2 3 2 9 2" xfId="7737"/>
    <cellStyle name="Normal 2 11 2 2 3 3" xfId="7738"/>
    <cellStyle name="Normal 2 11 2 2 3 3 10" xfId="7739"/>
    <cellStyle name="Normal 2 11 2 2 3 3 10 2" xfId="7740"/>
    <cellStyle name="Normal 2 11 2 2 3 3 11" xfId="7741"/>
    <cellStyle name="Normal 2 11 2 2 3 3 2" xfId="7742"/>
    <cellStyle name="Normal 2 11 2 2 3 3 2 2" xfId="7743"/>
    <cellStyle name="Normal 2 11 2 2 3 3 3" xfId="7744"/>
    <cellStyle name="Normal 2 11 2 2 3 3 3 2" xfId="7745"/>
    <cellStyle name="Normal 2 11 2 2 3 3 4" xfId="7746"/>
    <cellStyle name="Normal 2 11 2 2 3 3 4 2" xfId="7747"/>
    <cellStyle name="Normal 2 11 2 2 3 3 5" xfId="7748"/>
    <cellStyle name="Normal 2 11 2 2 3 3 5 2" xfId="7749"/>
    <cellStyle name="Normal 2 11 2 2 3 3 6" xfId="7750"/>
    <cellStyle name="Normal 2 11 2 2 3 3 6 2" xfId="7751"/>
    <cellStyle name="Normal 2 11 2 2 3 3 7" xfId="7752"/>
    <cellStyle name="Normal 2 11 2 2 3 3 7 2" xfId="7753"/>
    <cellStyle name="Normal 2 11 2 2 3 3 8" xfId="7754"/>
    <cellStyle name="Normal 2 11 2 2 3 3 8 2" xfId="7755"/>
    <cellStyle name="Normal 2 11 2 2 3 3 9" xfId="7756"/>
    <cellStyle name="Normal 2 11 2 2 3 3 9 2" xfId="7757"/>
    <cellStyle name="Normal 2 11 2 2 3 4" xfId="7758"/>
    <cellStyle name="Normal 2 11 2 2 3 4 2" xfId="7759"/>
    <cellStyle name="Normal 2 11 2 2 3 5" xfId="7760"/>
    <cellStyle name="Normal 2 11 2 2 3 5 2" xfId="7761"/>
    <cellStyle name="Normal 2 11 2 2 3 6" xfId="7762"/>
    <cellStyle name="Normal 2 11 2 2 3 6 2" xfId="7763"/>
    <cellStyle name="Normal 2 11 2 2 3 7" xfId="7764"/>
    <cellStyle name="Normal 2 11 2 2 3 7 2" xfId="7765"/>
    <cellStyle name="Normal 2 11 2 2 3 8" xfId="7766"/>
    <cellStyle name="Normal 2 11 2 2 3 8 2" xfId="7767"/>
    <cellStyle name="Normal 2 11 2 2 3 9" xfId="7768"/>
    <cellStyle name="Normal 2 11 2 2 3 9 2" xfId="7769"/>
    <cellStyle name="Normal 2 11 2 2 4" xfId="98"/>
    <cellStyle name="Normal 2 11 2 2 4 10" xfId="7770"/>
    <cellStyle name="Normal 2 11 2 2 4 10 2" xfId="7771"/>
    <cellStyle name="Normal 2 11 2 2 4 11" xfId="7772"/>
    <cellStyle name="Normal 2 11 2 2 4 11 2" xfId="7773"/>
    <cellStyle name="Normal 2 11 2 2 4 12" xfId="7774"/>
    <cellStyle name="Normal 2 11 2 2 4 12 2" xfId="7775"/>
    <cellStyle name="Normal 2 11 2 2 4 13" xfId="7776"/>
    <cellStyle name="Normal 2 11 2 2 4 2" xfId="7777"/>
    <cellStyle name="Normal 2 11 2 2 4 2 10" xfId="7778"/>
    <cellStyle name="Normal 2 11 2 2 4 2 10 2" xfId="7779"/>
    <cellStyle name="Normal 2 11 2 2 4 2 11" xfId="7780"/>
    <cellStyle name="Normal 2 11 2 2 4 2 11 2" xfId="7781"/>
    <cellStyle name="Normal 2 11 2 2 4 2 12" xfId="7782"/>
    <cellStyle name="Normal 2 11 2 2 4 2 2" xfId="7783"/>
    <cellStyle name="Normal 2 11 2 2 4 2 2 10" xfId="7784"/>
    <cellStyle name="Normal 2 11 2 2 4 2 2 10 2" xfId="7785"/>
    <cellStyle name="Normal 2 11 2 2 4 2 2 11" xfId="7786"/>
    <cellStyle name="Normal 2 11 2 2 4 2 2 2" xfId="7787"/>
    <cellStyle name="Normal 2 11 2 2 4 2 2 2 2" xfId="7788"/>
    <cellStyle name="Normal 2 11 2 2 4 2 2 3" xfId="7789"/>
    <cellStyle name="Normal 2 11 2 2 4 2 2 3 2" xfId="7790"/>
    <cellStyle name="Normal 2 11 2 2 4 2 2 4" xfId="7791"/>
    <cellStyle name="Normal 2 11 2 2 4 2 2 4 2" xfId="7792"/>
    <cellStyle name="Normal 2 11 2 2 4 2 2 5" xfId="7793"/>
    <cellStyle name="Normal 2 11 2 2 4 2 2 5 2" xfId="7794"/>
    <cellStyle name="Normal 2 11 2 2 4 2 2 6" xfId="7795"/>
    <cellStyle name="Normal 2 11 2 2 4 2 2 6 2" xfId="7796"/>
    <cellStyle name="Normal 2 11 2 2 4 2 2 7" xfId="7797"/>
    <cellStyle name="Normal 2 11 2 2 4 2 2 7 2" xfId="7798"/>
    <cellStyle name="Normal 2 11 2 2 4 2 2 8" xfId="7799"/>
    <cellStyle name="Normal 2 11 2 2 4 2 2 8 2" xfId="7800"/>
    <cellStyle name="Normal 2 11 2 2 4 2 2 9" xfId="7801"/>
    <cellStyle name="Normal 2 11 2 2 4 2 2 9 2" xfId="7802"/>
    <cellStyle name="Normal 2 11 2 2 4 2 3" xfId="7803"/>
    <cellStyle name="Normal 2 11 2 2 4 2 3 2" xfId="7804"/>
    <cellStyle name="Normal 2 11 2 2 4 2 4" xfId="7805"/>
    <cellStyle name="Normal 2 11 2 2 4 2 4 2" xfId="7806"/>
    <cellStyle name="Normal 2 11 2 2 4 2 5" xfId="7807"/>
    <cellStyle name="Normal 2 11 2 2 4 2 5 2" xfId="7808"/>
    <cellStyle name="Normal 2 11 2 2 4 2 6" xfId="7809"/>
    <cellStyle name="Normal 2 11 2 2 4 2 6 2" xfId="7810"/>
    <cellStyle name="Normal 2 11 2 2 4 2 7" xfId="7811"/>
    <cellStyle name="Normal 2 11 2 2 4 2 7 2" xfId="7812"/>
    <cellStyle name="Normal 2 11 2 2 4 2 8" xfId="7813"/>
    <cellStyle name="Normal 2 11 2 2 4 2 8 2" xfId="7814"/>
    <cellStyle name="Normal 2 11 2 2 4 2 9" xfId="7815"/>
    <cellStyle name="Normal 2 11 2 2 4 2 9 2" xfId="7816"/>
    <cellStyle name="Normal 2 11 2 2 4 3" xfId="7817"/>
    <cellStyle name="Normal 2 11 2 2 4 3 10" xfId="7818"/>
    <cellStyle name="Normal 2 11 2 2 4 3 10 2" xfId="7819"/>
    <cellStyle name="Normal 2 11 2 2 4 3 11" xfId="7820"/>
    <cellStyle name="Normal 2 11 2 2 4 3 2" xfId="7821"/>
    <cellStyle name="Normal 2 11 2 2 4 3 2 2" xfId="7822"/>
    <cellStyle name="Normal 2 11 2 2 4 3 3" xfId="7823"/>
    <cellStyle name="Normal 2 11 2 2 4 3 3 2" xfId="7824"/>
    <cellStyle name="Normal 2 11 2 2 4 3 4" xfId="7825"/>
    <cellStyle name="Normal 2 11 2 2 4 3 4 2" xfId="7826"/>
    <cellStyle name="Normal 2 11 2 2 4 3 5" xfId="7827"/>
    <cellStyle name="Normal 2 11 2 2 4 3 5 2" xfId="7828"/>
    <cellStyle name="Normal 2 11 2 2 4 3 6" xfId="7829"/>
    <cellStyle name="Normal 2 11 2 2 4 3 6 2" xfId="7830"/>
    <cellStyle name="Normal 2 11 2 2 4 3 7" xfId="7831"/>
    <cellStyle name="Normal 2 11 2 2 4 3 7 2" xfId="7832"/>
    <cellStyle name="Normal 2 11 2 2 4 3 8" xfId="7833"/>
    <cellStyle name="Normal 2 11 2 2 4 3 8 2" xfId="7834"/>
    <cellStyle name="Normal 2 11 2 2 4 3 9" xfId="7835"/>
    <cellStyle name="Normal 2 11 2 2 4 3 9 2" xfId="7836"/>
    <cellStyle name="Normal 2 11 2 2 4 4" xfId="7837"/>
    <cellStyle name="Normal 2 11 2 2 4 4 2" xfId="7838"/>
    <cellStyle name="Normal 2 11 2 2 4 5" xfId="7839"/>
    <cellStyle name="Normal 2 11 2 2 4 5 2" xfId="7840"/>
    <cellStyle name="Normal 2 11 2 2 4 6" xfId="7841"/>
    <cellStyle name="Normal 2 11 2 2 4 6 2" xfId="7842"/>
    <cellStyle name="Normal 2 11 2 2 4 7" xfId="7843"/>
    <cellStyle name="Normal 2 11 2 2 4 7 2" xfId="7844"/>
    <cellStyle name="Normal 2 11 2 2 4 8" xfId="7845"/>
    <cellStyle name="Normal 2 11 2 2 4 8 2" xfId="7846"/>
    <cellStyle name="Normal 2 11 2 2 4 9" xfId="7847"/>
    <cellStyle name="Normal 2 11 2 2 4 9 2" xfId="7848"/>
    <cellStyle name="Normal 2 11 2 2 5" xfId="99"/>
    <cellStyle name="Normal 2 11 2 2 5 10" xfId="7849"/>
    <cellStyle name="Normal 2 11 2 2 5 10 2" xfId="7850"/>
    <cellStyle name="Normal 2 11 2 2 5 11" xfId="7851"/>
    <cellStyle name="Normal 2 11 2 2 5 11 2" xfId="7852"/>
    <cellStyle name="Normal 2 11 2 2 5 12" xfId="7853"/>
    <cellStyle name="Normal 2 11 2 2 5 12 2" xfId="7854"/>
    <cellStyle name="Normal 2 11 2 2 5 13" xfId="7855"/>
    <cellStyle name="Normal 2 11 2 2 5 2" xfId="7856"/>
    <cellStyle name="Normal 2 11 2 2 5 2 10" xfId="7857"/>
    <cellStyle name="Normal 2 11 2 2 5 2 10 2" xfId="7858"/>
    <cellStyle name="Normal 2 11 2 2 5 2 11" xfId="7859"/>
    <cellStyle name="Normal 2 11 2 2 5 2 11 2" xfId="7860"/>
    <cellStyle name="Normal 2 11 2 2 5 2 12" xfId="7861"/>
    <cellStyle name="Normal 2 11 2 2 5 2 2" xfId="7862"/>
    <cellStyle name="Normal 2 11 2 2 5 2 2 10" xfId="7863"/>
    <cellStyle name="Normal 2 11 2 2 5 2 2 10 2" xfId="7864"/>
    <cellStyle name="Normal 2 11 2 2 5 2 2 11" xfId="7865"/>
    <cellStyle name="Normal 2 11 2 2 5 2 2 2" xfId="7866"/>
    <cellStyle name="Normal 2 11 2 2 5 2 2 2 2" xfId="7867"/>
    <cellStyle name="Normal 2 11 2 2 5 2 2 3" xfId="7868"/>
    <cellStyle name="Normal 2 11 2 2 5 2 2 3 2" xfId="7869"/>
    <cellStyle name="Normal 2 11 2 2 5 2 2 4" xfId="7870"/>
    <cellStyle name="Normal 2 11 2 2 5 2 2 4 2" xfId="7871"/>
    <cellStyle name="Normal 2 11 2 2 5 2 2 5" xfId="7872"/>
    <cellStyle name="Normal 2 11 2 2 5 2 2 5 2" xfId="7873"/>
    <cellStyle name="Normal 2 11 2 2 5 2 2 6" xfId="7874"/>
    <cellStyle name="Normal 2 11 2 2 5 2 2 6 2" xfId="7875"/>
    <cellStyle name="Normal 2 11 2 2 5 2 2 7" xfId="7876"/>
    <cellStyle name="Normal 2 11 2 2 5 2 2 7 2" xfId="7877"/>
    <cellStyle name="Normal 2 11 2 2 5 2 2 8" xfId="7878"/>
    <cellStyle name="Normal 2 11 2 2 5 2 2 8 2" xfId="7879"/>
    <cellStyle name="Normal 2 11 2 2 5 2 2 9" xfId="7880"/>
    <cellStyle name="Normal 2 11 2 2 5 2 2 9 2" xfId="7881"/>
    <cellStyle name="Normal 2 11 2 2 5 2 3" xfId="7882"/>
    <cellStyle name="Normal 2 11 2 2 5 2 3 2" xfId="7883"/>
    <cellStyle name="Normal 2 11 2 2 5 2 4" xfId="7884"/>
    <cellStyle name="Normal 2 11 2 2 5 2 4 2" xfId="7885"/>
    <cellStyle name="Normal 2 11 2 2 5 2 5" xfId="7886"/>
    <cellStyle name="Normal 2 11 2 2 5 2 5 2" xfId="7887"/>
    <cellStyle name="Normal 2 11 2 2 5 2 6" xfId="7888"/>
    <cellStyle name="Normal 2 11 2 2 5 2 6 2" xfId="7889"/>
    <cellStyle name="Normal 2 11 2 2 5 2 7" xfId="7890"/>
    <cellStyle name="Normal 2 11 2 2 5 2 7 2" xfId="7891"/>
    <cellStyle name="Normal 2 11 2 2 5 2 8" xfId="7892"/>
    <cellStyle name="Normal 2 11 2 2 5 2 8 2" xfId="7893"/>
    <cellStyle name="Normal 2 11 2 2 5 2 9" xfId="7894"/>
    <cellStyle name="Normal 2 11 2 2 5 2 9 2" xfId="7895"/>
    <cellStyle name="Normal 2 11 2 2 5 3" xfId="7896"/>
    <cellStyle name="Normal 2 11 2 2 5 3 10" xfId="7897"/>
    <cellStyle name="Normal 2 11 2 2 5 3 10 2" xfId="7898"/>
    <cellStyle name="Normal 2 11 2 2 5 3 11" xfId="7899"/>
    <cellStyle name="Normal 2 11 2 2 5 3 2" xfId="7900"/>
    <cellStyle name="Normal 2 11 2 2 5 3 2 2" xfId="7901"/>
    <cellStyle name="Normal 2 11 2 2 5 3 3" xfId="7902"/>
    <cellStyle name="Normal 2 11 2 2 5 3 3 2" xfId="7903"/>
    <cellStyle name="Normal 2 11 2 2 5 3 4" xfId="7904"/>
    <cellStyle name="Normal 2 11 2 2 5 3 4 2" xfId="7905"/>
    <cellStyle name="Normal 2 11 2 2 5 3 5" xfId="7906"/>
    <cellStyle name="Normal 2 11 2 2 5 3 5 2" xfId="7907"/>
    <cellStyle name="Normal 2 11 2 2 5 3 6" xfId="7908"/>
    <cellStyle name="Normal 2 11 2 2 5 3 6 2" xfId="7909"/>
    <cellStyle name="Normal 2 11 2 2 5 3 7" xfId="7910"/>
    <cellStyle name="Normal 2 11 2 2 5 3 7 2" xfId="7911"/>
    <cellStyle name="Normal 2 11 2 2 5 3 8" xfId="7912"/>
    <cellStyle name="Normal 2 11 2 2 5 3 8 2" xfId="7913"/>
    <cellStyle name="Normal 2 11 2 2 5 3 9" xfId="7914"/>
    <cellStyle name="Normal 2 11 2 2 5 3 9 2" xfId="7915"/>
    <cellStyle name="Normal 2 11 2 2 5 4" xfId="7916"/>
    <cellStyle name="Normal 2 11 2 2 5 4 2" xfId="7917"/>
    <cellStyle name="Normal 2 11 2 2 5 5" xfId="7918"/>
    <cellStyle name="Normal 2 11 2 2 5 5 2" xfId="7919"/>
    <cellStyle name="Normal 2 11 2 2 5 6" xfId="7920"/>
    <cellStyle name="Normal 2 11 2 2 5 6 2" xfId="7921"/>
    <cellStyle name="Normal 2 11 2 2 5 7" xfId="7922"/>
    <cellStyle name="Normal 2 11 2 2 5 7 2" xfId="7923"/>
    <cellStyle name="Normal 2 11 2 2 5 8" xfId="7924"/>
    <cellStyle name="Normal 2 11 2 2 5 8 2" xfId="7925"/>
    <cellStyle name="Normal 2 11 2 2 5 9" xfId="7926"/>
    <cellStyle name="Normal 2 11 2 2 5 9 2" xfId="7927"/>
    <cellStyle name="Normal 2 11 2 2 6" xfId="100"/>
    <cellStyle name="Normal 2 11 2 3" xfId="101"/>
    <cellStyle name="Normal 2 11 2 3 2" xfId="102"/>
    <cellStyle name="Normal 2 11 2 4" xfId="103"/>
    <cellStyle name="Normal 2 11 2 4 2" xfId="104"/>
    <cellStyle name="Normal 2 11 2 5" xfId="105"/>
    <cellStyle name="Normal 2 11 2 5 2" xfId="106"/>
    <cellStyle name="Normal 2 11 2 6" xfId="7928"/>
    <cellStyle name="Normal 2 11 2 6 10" xfId="7929"/>
    <cellStyle name="Normal 2 11 2 6 10 2" xfId="7930"/>
    <cellStyle name="Normal 2 11 2 6 11" xfId="7931"/>
    <cellStyle name="Normal 2 11 2 6 11 2" xfId="7932"/>
    <cellStyle name="Normal 2 11 2 6 12" xfId="7933"/>
    <cellStyle name="Normal 2 11 2 6 2" xfId="7934"/>
    <cellStyle name="Normal 2 11 2 6 2 10" xfId="7935"/>
    <cellStyle name="Normal 2 11 2 6 2 10 2" xfId="7936"/>
    <cellStyle name="Normal 2 11 2 6 2 11" xfId="7937"/>
    <cellStyle name="Normal 2 11 2 6 2 2" xfId="7938"/>
    <cellStyle name="Normal 2 11 2 6 2 2 2" xfId="7939"/>
    <cellStyle name="Normal 2 11 2 6 2 3" xfId="7940"/>
    <cellStyle name="Normal 2 11 2 6 2 3 2" xfId="7941"/>
    <cellStyle name="Normal 2 11 2 6 2 4" xfId="7942"/>
    <cellStyle name="Normal 2 11 2 6 2 4 2" xfId="7943"/>
    <cellStyle name="Normal 2 11 2 6 2 5" xfId="7944"/>
    <cellStyle name="Normal 2 11 2 6 2 5 2" xfId="7945"/>
    <cellStyle name="Normal 2 11 2 6 2 6" xfId="7946"/>
    <cellStyle name="Normal 2 11 2 6 2 6 2" xfId="7947"/>
    <cellStyle name="Normal 2 11 2 6 2 7" xfId="7948"/>
    <cellStyle name="Normal 2 11 2 6 2 7 2" xfId="7949"/>
    <cellStyle name="Normal 2 11 2 6 2 8" xfId="7950"/>
    <cellStyle name="Normal 2 11 2 6 2 8 2" xfId="7951"/>
    <cellStyle name="Normal 2 11 2 6 2 9" xfId="7952"/>
    <cellStyle name="Normal 2 11 2 6 2 9 2" xfId="7953"/>
    <cellStyle name="Normal 2 11 2 6 3" xfId="7954"/>
    <cellStyle name="Normal 2 11 2 6 3 2" xfId="7955"/>
    <cellStyle name="Normal 2 11 2 6 4" xfId="7956"/>
    <cellStyle name="Normal 2 11 2 6 4 2" xfId="7957"/>
    <cellStyle name="Normal 2 11 2 6 5" xfId="7958"/>
    <cellStyle name="Normal 2 11 2 6 5 2" xfId="7959"/>
    <cellStyle name="Normal 2 11 2 6 6" xfId="7960"/>
    <cellStyle name="Normal 2 11 2 6 6 2" xfId="7961"/>
    <cellStyle name="Normal 2 11 2 6 7" xfId="7962"/>
    <cellStyle name="Normal 2 11 2 6 7 2" xfId="7963"/>
    <cellStyle name="Normal 2 11 2 6 8" xfId="7964"/>
    <cellStyle name="Normal 2 11 2 6 8 2" xfId="7965"/>
    <cellStyle name="Normal 2 11 2 6 9" xfId="7966"/>
    <cellStyle name="Normal 2 11 2 6 9 2" xfId="7967"/>
    <cellStyle name="Normal 2 11 2 7" xfId="7968"/>
    <cellStyle name="Normal 2 11 2 7 10" xfId="7969"/>
    <cellStyle name="Normal 2 11 2 7 10 2" xfId="7970"/>
    <cellStyle name="Normal 2 11 2 7 11" xfId="7971"/>
    <cellStyle name="Normal 2 11 2 7 2" xfId="7972"/>
    <cellStyle name="Normal 2 11 2 7 2 2" xfId="7973"/>
    <cellStyle name="Normal 2 11 2 7 3" xfId="7974"/>
    <cellStyle name="Normal 2 11 2 7 3 2" xfId="7975"/>
    <cellStyle name="Normal 2 11 2 7 4" xfId="7976"/>
    <cellStyle name="Normal 2 11 2 7 4 2" xfId="7977"/>
    <cellStyle name="Normal 2 11 2 7 5" xfId="7978"/>
    <cellStyle name="Normal 2 11 2 7 5 2" xfId="7979"/>
    <cellStyle name="Normal 2 11 2 7 6" xfId="7980"/>
    <cellStyle name="Normal 2 11 2 7 6 2" xfId="7981"/>
    <cellStyle name="Normal 2 11 2 7 7" xfId="7982"/>
    <cellStyle name="Normal 2 11 2 7 7 2" xfId="7983"/>
    <cellStyle name="Normal 2 11 2 7 8" xfId="7984"/>
    <cellStyle name="Normal 2 11 2 7 8 2" xfId="7985"/>
    <cellStyle name="Normal 2 11 2 7 9" xfId="7986"/>
    <cellStyle name="Normal 2 11 2 7 9 2" xfId="7987"/>
    <cellStyle name="Normal 2 11 2 8" xfId="7988"/>
    <cellStyle name="Normal 2 11 2 8 2" xfId="7989"/>
    <cellStyle name="Normal 2 11 2 9" xfId="7990"/>
    <cellStyle name="Normal 2 11 2 9 2" xfId="7991"/>
    <cellStyle name="Normal 2 11 3" xfId="107"/>
    <cellStyle name="Normal 2 11 3 10" xfId="7992"/>
    <cellStyle name="Normal 2 11 3 10 2" xfId="7993"/>
    <cellStyle name="Normal 2 11 3 11" xfId="7994"/>
    <cellStyle name="Normal 2 11 3 11 2" xfId="7995"/>
    <cellStyle name="Normal 2 11 3 12" xfId="7996"/>
    <cellStyle name="Normal 2 11 3 12 2" xfId="7997"/>
    <cellStyle name="Normal 2 11 3 13" xfId="7998"/>
    <cellStyle name="Normal 2 11 3 2" xfId="7999"/>
    <cellStyle name="Normal 2 11 3 2 10" xfId="8000"/>
    <cellStyle name="Normal 2 11 3 2 10 2" xfId="8001"/>
    <cellStyle name="Normal 2 11 3 2 11" xfId="8002"/>
    <cellStyle name="Normal 2 11 3 2 11 2" xfId="8003"/>
    <cellStyle name="Normal 2 11 3 2 12" xfId="8004"/>
    <cellStyle name="Normal 2 11 3 2 2" xfId="8005"/>
    <cellStyle name="Normal 2 11 3 2 2 10" xfId="8006"/>
    <cellStyle name="Normal 2 11 3 2 2 10 2" xfId="8007"/>
    <cellStyle name="Normal 2 11 3 2 2 11" xfId="8008"/>
    <cellStyle name="Normal 2 11 3 2 2 2" xfId="8009"/>
    <cellStyle name="Normal 2 11 3 2 2 2 2" xfId="8010"/>
    <cellStyle name="Normal 2 11 3 2 2 3" xfId="8011"/>
    <cellStyle name="Normal 2 11 3 2 2 3 2" xfId="8012"/>
    <cellStyle name="Normal 2 11 3 2 2 4" xfId="8013"/>
    <cellStyle name="Normal 2 11 3 2 2 4 2" xfId="8014"/>
    <cellStyle name="Normal 2 11 3 2 2 5" xfId="8015"/>
    <cellStyle name="Normal 2 11 3 2 2 5 2" xfId="8016"/>
    <cellStyle name="Normal 2 11 3 2 2 6" xfId="8017"/>
    <cellStyle name="Normal 2 11 3 2 2 6 2" xfId="8018"/>
    <cellStyle name="Normal 2 11 3 2 2 7" xfId="8019"/>
    <cellStyle name="Normal 2 11 3 2 2 7 2" xfId="8020"/>
    <cellStyle name="Normal 2 11 3 2 2 8" xfId="8021"/>
    <cellStyle name="Normal 2 11 3 2 2 8 2" xfId="8022"/>
    <cellStyle name="Normal 2 11 3 2 2 9" xfId="8023"/>
    <cellStyle name="Normal 2 11 3 2 2 9 2" xfId="8024"/>
    <cellStyle name="Normal 2 11 3 2 3" xfId="8025"/>
    <cellStyle name="Normal 2 11 3 2 3 2" xfId="8026"/>
    <cellStyle name="Normal 2 11 3 2 4" xfId="8027"/>
    <cellStyle name="Normal 2 11 3 2 4 2" xfId="8028"/>
    <cellStyle name="Normal 2 11 3 2 5" xfId="8029"/>
    <cellStyle name="Normal 2 11 3 2 5 2" xfId="8030"/>
    <cellStyle name="Normal 2 11 3 2 6" xfId="8031"/>
    <cellStyle name="Normal 2 11 3 2 6 2" xfId="8032"/>
    <cellStyle name="Normal 2 11 3 2 7" xfId="8033"/>
    <cellStyle name="Normal 2 11 3 2 7 2" xfId="8034"/>
    <cellStyle name="Normal 2 11 3 2 8" xfId="8035"/>
    <cellStyle name="Normal 2 11 3 2 8 2" xfId="8036"/>
    <cellStyle name="Normal 2 11 3 2 9" xfId="8037"/>
    <cellStyle name="Normal 2 11 3 2 9 2" xfId="8038"/>
    <cellStyle name="Normal 2 11 3 3" xfId="8039"/>
    <cellStyle name="Normal 2 11 3 3 10" xfId="8040"/>
    <cellStyle name="Normal 2 11 3 3 10 2" xfId="8041"/>
    <cellStyle name="Normal 2 11 3 3 11" xfId="8042"/>
    <cellStyle name="Normal 2 11 3 3 2" xfId="8043"/>
    <cellStyle name="Normal 2 11 3 3 2 2" xfId="8044"/>
    <cellStyle name="Normal 2 11 3 3 3" xfId="8045"/>
    <cellStyle name="Normal 2 11 3 3 3 2" xfId="8046"/>
    <cellStyle name="Normal 2 11 3 3 4" xfId="8047"/>
    <cellStyle name="Normal 2 11 3 3 4 2" xfId="8048"/>
    <cellStyle name="Normal 2 11 3 3 5" xfId="8049"/>
    <cellStyle name="Normal 2 11 3 3 5 2" xfId="8050"/>
    <cellStyle name="Normal 2 11 3 3 6" xfId="8051"/>
    <cellStyle name="Normal 2 11 3 3 6 2" xfId="8052"/>
    <cellStyle name="Normal 2 11 3 3 7" xfId="8053"/>
    <cellStyle name="Normal 2 11 3 3 7 2" xfId="8054"/>
    <cellStyle name="Normal 2 11 3 3 8" xfId="8055"/>
    <cellStyle name="Normal 2 11 3 3 8 2" xfId="8056"/>
    <cellStyle name="Normal 2 11 3 3 9" xfId="8057"/>
    <cellStyle name="Normal 2 11 3 3 9 2" xfId="8058"/>
    <cellStyle name="Normal 2 11 3 4" xfId="8059"/>
    <cellStyle name="Normal 2 11 3 4 2" xfId="8060"/>
    <cellStyle name="Normal 2 11 3 5" xfId="8061"/>
    <cellStyle name="Normal 2 11 3 5 2" xfId="8062"/>
    <cellStyle name="Normal 2 11 3 6" xfId="8063"/>
    <cellStyle name="Normal 2 11 3 6 2" xfId="8064"/>
    <cellStyle name="Normal 2 11 3 7" xfId="8065"/>
    <cellStyle name="Normal 2 11 3 7 2" xfId="8066"/>
    <cellStyle name="Normal 2 11 3 8" xfId="8067"/>
    <cellStyle name="Normal 2 11 3 8 2" xfId="8068"/>
    <cellStyle name="Normal 2 11 3 9" xfId="8069"/>
    <cellStyle name="Normal 2 11 3 9 2" xfId="8070"/>
    <cellStyle name="Normal 2 11 4" xfId="108"/>
    <cellStyle name="Normal 2 11 4 10" xfId="8071"/>
    <cellStyle name="Normal 2 11 4 10 2" xfId="8072"/>
    <cellStyle name="Normal 2 11 4 11" xfId="8073"/>
    <cellStyle name="Normal 2 11 4 11 2" xfId="8074"/>
    <cellStyle name="Normal 2 11 4 12" xfId="8075"/>
    <cellStyle name="Normal 2 11 4 12 2" xfId="8076"/>
    <cellStyle name="Normal 2 11 4 13" xfId="8077"/>
    <cellStyle name="Normal 2 11 4 2" xfId="8078"/>
    <cellStyle name="Normal 2 11 4 2 10" xfId="8079"/>
    <cellStyle name="Normal 2 11 4 2 10 2" xfId="8080"/>
    <cellStyle name="Normal 2 11 4 2 11" xfId="8081"/>
    <cellStyle name="Normal 2 11 4 2 11 2" xfId="8082"/>
    <cellStyle name="Normal 2 11 4 2 12" xfId="8083"/>
    <cellStyle name="Normal 2 11 4 2 2" xfId="8084"/>
    <cellStyle name="Normal 2 11 4 2 2 10" xfId="8085"/>
    <cellStyle name="Normal 2 11 4 2 2 10 2" xfId="8086"/>
    <cellStyle name="Normal 2 11 4 2 2 11" xfId="8087"/>
    <cellStyle name="Normal 2 11 4 2 2 2" xfId="8088"/>
    <cellStyle name="Normal 2 11 4 2 2 2 2" xfId="8089"/>
    <cellStyle name="Normal 2 11 4 2 2 3" xfId="8090"/>
    <cellStyle name="Normal 2 11 4 2 2 3 2" xfId="8091"/>
    <cellStyle name="Normal 2 11 4 2 2 4" xfId="8092"/>
    <cellStyle name="Normal 2 11 4 2 2 4 2" xfId="8093"/>
    <cellStyle name="Normal 2 11 4 2 2 5" xfId="8094"/>
    <cellStyle name="Normal 2 11 4 2 2 5 2" xfId="8095"/>
    <cellStyle name="Normal 2 11 4 2 2 6" xfId="8096"/>
    <cellStyle name="Normal 2 11 4 2 2 6 2" xfId="8097"/>
    <cellStyle name="Normal 2 11 4 2 2 7" xfId="8098"/>
    <cellStyle name="Normal 2 11 4 2 2 7 2" xfId="8099"/>
    <cellStyle name="Normal 2 11 4 2 2 8" xfId="8100"/>
    <cellStyle name="Normal 2 11 4 2 2 8 2" xfId="8101"/>
    <cellStyle name="Normal 2 11 4 2 2 9" xfId="8102"/>
    <cellStyle name="Normal 2 11 4 2 2 9 2" xfId="8103"/>
    <cellStyle name="Normal 2 11 4 2 3" xfId="8104"/>
    <cellStyle name="Normal 2 11 4 2 3 2" xfId="8105"/>
    <cellStyle name="Normal 2 11 4 2 4" xfId="8106"/>
    <cellStyle name="Normal 2 11 4 2 4 2" xfId="8107"/>
    <cellStyle name="Normal 2 11 4 2 5" xfId="8108"/>
    <cellStyle name="Normal 2 11 4 2 5 2" xfId="8109"/>
    <cellStyle name="Normal 2 11 4 2 6" xfId="8110"/>
    <cellStyle name="Normal 2 11 4 2 6 2" xfId="8111"/>
    <cellStyle name="Normal 2 11 4 2 7" xfId="8112"/>
    <cellStyle name="Normal 2 11 4 2 7 2" xfId="8113"/>
    <cellStyle name="Normal 2 11 4 2 8" xfId="8114"/>
    <cellStyle name="Normal 2 11 4 2 8 2" xfId="8115"/>
    <cellStyle name="Normal 2 11 4 2 9" xfId="8116"/>
    <cellStyle name="Normal 2 11 4 2 9 2" xfId="8117"/>
    <cellStyle name="Normal 2 11 4 3" xfId="8118"/>
    <cellStyle name="Normal 2 11 4 3 10" xfId="8119"/>
    <cellStyle name="Normal 2 11 4 3 10 2" xfId="8120"/>
    <cellStyle name="Normal 2 11 4 3 11" xfId="8121"/>
    <cellStyle name="Normal 2 11 4 3 2" xfId="8122"/>
    <cellStyle name="Normal 2 11 4 3 2 2" xfId="8123"/>
    <cellStyle name="Normal 2 11 4 3 3" xfId="8124"/>
    <cellStyle name="Normal 2 11 4 3 3 2" xfId="8125"/>
    <cellStyle name="Normal 2 11 4 3 4" xfId="8126"/>
    <cellStyle name="Normal 2 11 4 3 4 2" xfId="8127"/>
    <cellStyle name="Normal 2 11 4 3 5" xfId="8128"/>
    <cellStyle name="Normal 2 11 4 3 5 2" xfId="8129"/>
    <cellStyle name="Normal 2 11 4 3 6" xfId="8130"/>
    <cellStyle name="Normal 2 11 4 3 6 2" xfId="8131"/>
    <cellStyle name="Normal 2 11 4 3 7" xfId="8132"/>
    <cellStyle name="Normal 2 11 4 3 7 2" xfId="8133"/>
    <cellStyle name="Normal 2 11 4 3 8" xfId="8134"/>
    <cellStyle name="Normal 2 11 4 3 8 2" xfId="8135"/>
    <cellStyle name="Normal 2 11 4 3 9" xfId="8136"/>
    <cellStyle name="Normal 2 11 4 3 9 2" xfId="8137"/>
    <cellStyle name="Normal 2 11 4 4" xfId="8138"/>
    <cellStyle name="Normal 2 11 4 4 2" xfId="8139"/>
    <cellStyle name="Normal 2 11 4 5" xfId="8140"/>
    <cellStyle name="Normal 2 11 4 5 2" xfId="8141"/>
    <cellStyle name="Normal 2 11 4 6" xfId="8142"/>
    <cellStyle name="Normal 2 11 4 6 2" xfId="8143"/>
    <cellStyle name="Normal 2 11 4 7" xfId="8144"/>
    <cellStyle name="Normal 2 11 4 7 2" xfId="8145"/>
    <cellStyle name="Normal 2 11 4 8" xfId="8146"/>
    <cellStyle name="Normal 2 11 4 8 2" xfId="8147"/>
    <cellStyle name="Normal 2 11 4 9" xfId="8148"/>
    <cellStyle name="Normal 2 11 4 9 2" xfId="8149"/>
    <cellStyle name="Normal 2 11 5" xfId="109"/>
    <cellStyle name="Normal 2 11 5 10" xfId="8150"/>
    <cellStyle name="Normal 2 11 5 10 2" xfId="8151"/>
    <cellStyle name="Normal 2 11 5 11" xfId="8152"/>
    <cellStyle name="Normal 2 11 5 11 2" xfId="8153"/>
    <cellStyle name="Normal 2 11 5 12" xfId="8154"/>
    <cellStyle name="Normal 2 11 5 12 2" xfId="8155"/>
    <cellStyle name="Normal 2 11 5 13" xfId="8156"/>
    <cellStyle name="Normal 2 11 5 2" xfId="8157"/>
    <cellStyle name="Normal 2 11 5 2 10" xfId="8158"/>
    <cellStyle name="Normal 2 11 5 2 10 2" xfId="8159"/>
    <cellStyle name="Normal 2 11 5 2 11" xfId="8160"/>
    <cellStyle name="Normal 2 11 5 2 11 2" xfId="8161"/>
    <cellStyle name="Normal 2 11 5 2 12" xfId="8162"/>
    <cellStyle name="Normal 2 11 5 2 2" xfId="8163"/>
    <cellStyle name="Normal 2 11 5 2 2 10" xfId="8164"/>
    <cellStyle name="Normal 2 11 5 2 2 10 2" xfId="8165"/>
    <cellStyle name="Normal 2 11 5 2 2 11" xfId="8166"/>
    <cellStyle name="Normal 2 11 5 2 2 2" xfId="8167"/>
    <cellStyle name="Normal 2 11 5 2 2 2 2" xfId="8168"/>
    <cellStyle name="Normal 2 11 5 2 2 3" xfId="8169"/>
    <cellStyle name="Normal 2 11 5 2 2 3 2" xfId="8170"/>
    <cellStyle name="Normal 2 11 5 2 2 4" xfId="8171"/>
    <cellStyle name="Normal 2 11 5 2 2 4 2" xfId="8172"/>
    <cellStyle name="Normal 2 11 5 2 2 5" xfId="8173"/>
    <cellStyle name="Normal 2 11 5 2 2 5 2" xfId="8174"/>
    <cellStyle name="Normal 2 11 5 2 2 6" xfId="8175"/>
    <cellStyle name="Normal 2 11 5 2 2 6 2" xfId="8176"/>
    <cellStyle name="Normal 2 11 5 2 2 7" xfId="8177"/>
    <cellStyle name="Normal 2 11 5 2 2 7 2" xfId="8178"/>
    <cellStyle name="Normal 2 11 5 2 2 8" xfId="8179"/>
    <cellStyle name="Normal 2 11 5 2 2 8 2" xfId="8180"/>
    <cellStyle name="Normal 2 11 5 2 2 9" xfId="8181"/>
    <cellStyle name="Normal 2 11 5 2 2 9 2" xfId="8182"/>
    <cellStyle name="Normal 2 11 5 2 3" xfId="8183"/>
    <cellStyle name="Normal 2 11 5 2 3 2" xfId="8184"/>
    <cellStyle name="Normal 2 11 5 2 4" xfId="8185"/>
    <cellStyle name="Normal 2 11 5 2 4 2" xfId="8186"/>
    <cellStyle name="Normal 2 11 5 2 5" xfId="8187"/>
    <cellStyle name="Normal 2 11 5 2 5 2" xfId="8188"/>
    <cellStyle name="Normal 2 11 5 2 6" xfId="8189"/>
    <cellStyle name="Normal 2 11 5 2 6 2" xfId="8190"/>
    <cellStyle name="Normal 2 11 5 2 7" xfId="8191"/>
    <cellStyle name="Normal 2 11 5 2 7 2" xfId="8192"/>
    <cellStyle name="Normal 2 11 5 2 8" xfId="8193"/>
    <cellStyle name="Normal 2 11 5 2 8 2" xfId="8194"/>
    <cellStyle name="Normal 2 11 5 2 9" xfId="8195"/>
    <cellStyle name="Normal 2 11 5 2 9 2" xfId="8196"/>
    <cellStyle name="Normal 2 11 5 3" xfId="8197"/>
    <cellStyle name="Normal 2 11 5 3 10" xfId="8198"/>
    <cellStyle name="Normal 2 11 5 3 10 2" xfId="8199"/>
    <cellStyle name="Normal 2 11 5 3 11" xfId="8200"/>
    <cellStyle name="Normal 2 11 5 3 2" xfId="8201"/>
    <cellStyle name="Normal 2 11 5 3 2 2" xfId="8202"/>
    <cellStyle name="Normal 2 11 5 3 3" xfId="8203"/>
    <cellStyle name="Normal 2 11 5 3 3 2" xfId="8204"/>
    <cellStyle name="Normal 2 11 5 3 4" xfId="8205"/>
    <cellStyle name="Normal 2 11 5 3 4 2" xfId="8206"/>
    <cellStyle name="Normal 2 11 5 3 5" xfId="8207"/>
    <cellStyle name="Normal 2 11 5 3 5 2" xfId="8208"/>
    <cellStyle name="Normal 2 11 5 3 6" xfId="8209"/>
    <cellStyle name="Normal 2 11 5 3 6 2" xfId="8210"/>
    <cellStyle name="Normal 2 11 5 3 7" xfId="8211"/>
    <cellStyle name="Normal 2 11 5 3 7 2" xfId="8212"/>
    <cellStyle name="Normal 2 11 5 3 8" xfId="8213"/>
    <cellStyle name="Normal 2 11 5 3 8 2" xfId="8214"/>
    <cellStyle name="Normal 2 11 5 3 9" xfId="8215"/>
    <cellStyle name="Normal 2 11 5 3 9 2" xfId="8216"/>
    <cellStyle name="Normal 2 11 5 4" xfId="8217"/>
    <cellStyle name="Normal 2 11 5 4 2" xfId="8218"/>
    <cellStyle name="Normal 2 11 5 5" xfId="8219"/>
    <cellStyle name="Normal 2 11 5 5 2" xfId="8220"/>
    <cellStyle name="Normal 2 11 5 6" xfId="8221"/>
    <cellStyle name="Normal 2 11 5 6 2" xfId="8222"/>
    <cellStyle name="Normal 2 11 5 7" xfId="8223"/>
    <cellStyle name="Normal 2 11 5 7 2" xfId="8224"/>
    <cellStyle name="Normal 2 11 5 8" xfId="8225"/>
    <cellStyle name="Normal 2 11 5 8 2" xfId="8226"/>
    <cellStyle name="Normal 2 11 5 9" xfId="8227"/>
    <cellStyle name="Normal 2 11 5 9 2" xfId="8228"/>
    <cellStyle name="Normal 2 11 6" xfId="110"/>
    <cellStyle name="Normal 2 11 6 10" xfId="8229"/>
    <cellStyle name="Normal 2 11 6 10 2" xfId="8230"/>
    <cellStyle name="Normal 2 11 6 11" xfId="8231"/>
    <cellStyle name="Normal 2 11 6 11 2" xfId="8232"/>
    <cellStyle name="Normal 2 11 6 12" xfId="8233"/>
    <cellStyle name="Normal 2 11 6 12 2" xfId="8234"/>
    <cellStyle name="Normal 2 11 6 13" xfId="8235"/>
    <cellStyle name="Normal 2 11 6 2" xfId="8236"/>
    <cellStyle name="Normal 2 11 6 2 10" xfId="8237"/>
    <cellStyle name="Normal 2 11 6 2 10 2" xfId="8238"/>
    <cellStyle name="Normal 2 11 6 2 11" xfId="8239"/>
    <cellStyle name="Normal 2 11 6 2 11 2" xfId="8240"/>
    <cellStyle name="Normal 2 11 6 2 12" xfId="8241"/>
    <cellStyle name="Normal 2 11 6 2 2" xfId="8242"/>
    <cellStyle name="Normal 2 11 6 2 2 10" xfId="8243"/>
    <cellStyle name="Normal 2 11 6 2 2 10 2" xfId="8244"/>
    <cellStyle name="Normal 2 11 6 2 2 11" xfId="8245"/>
    <cellStyle name="Normal 2 11 6 2 2 2" xfId="8246"/>
    <cellStyle name="Normal 2 11 6 2 2 2 2" xfId="8247"/>
    <cellStyle name="Normal 2 11 6 2 2 3" xfId="8248"/>
    <cellStyle name="Normal 2 11 6 2 2 3 2" xfId="8249"/>
    <cellStyle name="Normal 2 11 6 2 2 4" xfId="8250"/>
    <cellStyle name="Normal 2 11 6 2 2 4 2" xfId="8251"/>
    <cellStyle name="Normal 2 11 6 2 2 5" xfId="8252"/>
    <cellStyle name="Normal 2 11 6 2 2 5 2" xfId="8253"/>
    <cellStyle name="Normal 2 11 6 2 2 6" xfId="8254"/>
    <cellStyle name="Normal 2 11 6 2 2 6 2" xfId="8255"/>
    <cellStyle name="Normal 2 11 6 2 2 7" xfId="8256"/>
    <cellStyle name="Normal 2 11 6 2 2 7 2" xfId="8257"/>
    <cellStyle name="Normal 2 11 6 2 2 8" xfId="8258"/>
    <cellStyle name="Normal 2 11 6 2 2 8 2" xfId="8259"/>
    <cellStyle name="Normal 2 11 6 2 2 9" xfId="8260"/>
    <cellStyle name="Normal 2 11 6 2 2 9 2" xfId="8261"/>
    <cellStyle name="Normal 2 11 6 2 3" xfId="8262"/>
    <cellStyle name="Normal 2 11 6 2 3 2" xfId="8263"/>
    <cellStyle name="Normal 2 11 6 2 4" xfId="8264"/>
    <cellStyle name="Normal 2 11 6 2 4 2" xfId="8265"/>
    <cellStyle name="Normal 2 11 6 2 5" xfId="8266"/>
    <cellStyle name="Normal 2 11 6 2 5 2" xfId="8267"/>
    <cellStyle name="Normal 2 11 6 2 6" xfId="8268"/>
    <cellStyle name="Normal 2 11 6 2 6 2" xfId="8269"/>
    <cellStyle name="Normal 2 11 6 2 7" xfId="8270"/>
    <cellStyle name="Normal 2 11 6 2 7 2" xfId="8271"/>
    <cellStyle name="Normal 2 11 6 2 8" xfId="8272"/>
    <cellStyle name="Normal 2 11 6 2 8 2" xfId="8273"/>
    <cellStyle name="Normal 2 11 6 2 9" xfId="8274"/>
    <cellStyle name="Normal 2 11 6 2 9 2" xfId="8275"/>
    <cellStyle name="Normal 2 11 6 3" xfId="8276"/>
    <cellStyle name="Normal 2 11 6 3 10" xfId="8277"/>
    <cellStyle name="Normal 2 11 6 3 10 2" xfId="8278"/>
    <cellStyle name="Normal 2 11 6 3 11" xfId="8279"/>
    <cellStyle name="Normal 2 11 6 3 2" xfId="8280"/>
    <cellStyle name="Normal 2 11 6 3 2 2" xfId="8281"/>
    <cellStyle name="Normal 2 11 6 3 3" xfId="8282"/>
    <cellStyle name="Normal 2 11 6 3 3 2" xfId="8283"/>
    <cellStyle name="Normal 2 11 6 3 4" xfId="8284"/>
    <cellStyle name="Normal 2 11 6 3 4 2" xfId="8285"/>
    <cellStyle name="Normal 2 11 6 3 5" xfId="8286"/>
    <cellStyle name="Normal 2 11 6 3 5 2" xfId="8287"/>
    <cellStyle name="Normal 2 11 6 3 6" xfId="8288"/>
    <cellStyle name="Normal 2 11 6 3 6 2" xfId="8289"/>
    <cellStyle name="Normal 2 11 6 3 7" xfId="8290"/>
    <cellStyle name="Normal 2 11 6 3 7 2" xfId="8291"/>
    <cellStyle name="Normal 2 11 6 3 8" xfId="8292"/>
    <cellStyle name="Normal 2 11 6 3 8 2" xfId="8293"/>
    <cellStyle name="Normal 2 11 6 3 9" xfId="8294"/>
    <cellStyle name="Normal 2 11 6 3 9 2" xfId="8295"/>
    <cellStyle name="Normal 2 11 6 4" xfId="8296"/>
    <cellStyle name="Normal 2 11 6 4 2" xfId="8297"/>
    <cellStyle name="Normal 2 11 6 5" xfId="8298"/>
    <cellStyle name="Normal 2 11 6 5 2" xfId="8299"/>
    <cellStyle name="Normal 2 11 6 6" xfId="8300"/>
    <cellStyle name="Normal 2 11 6 6 2" xfId="8301"/>
    <cellStyle name="Normal 2 11 6 7" xfId="8302"/>
    <cellStyle name="Normal 2 11 6 7 2" xfId="8303"/>
    <cellStyle name="Normal 2 11 6 8" xfId="8304"/>
    <cellStyle name="Normal 2 11 6 8 2" xfId="8305"/>
    <cellStyle name="Normal 2 11 6 9" xfId="8306"/>
    <cellStyle name="Normal 2 11 6 9 2" xfId="8307"/>
    <cellStyle name="Normal 2 11 7" xfId="111"/>
    <cellStyle name="Normal 2 12" xfId="112"/>
    <cellStyle name="Normal 2 12 10" xfId="8308"/>
    <cellStyle name="Normal 2 12 10 2" xfId="8309"/>
    <cellStyle name="Normal 2 12 11" xfId="8310"/>
    <cellStyle name="Normal 2 12 11 2" xfId="8311"/>
    <cellStyle name="Normal 2 12 12" xfId="8312"/>
    <cellStyle name="Normal 2 12 12 2" xfId="8313"/>
    <cellStyle name="Normal 2 12 13" xfId="8314"/>
    <cellStyle name="Normal 2 12 2" xfId="8315"/>
    <cellStyle name="Normal 2 12 2 10" xfId="8316"/>
    <cellStyle name="Normal 2 12 2 10 2" xfId="8317"/>
    <cellStyle name="Normal 2 12 2 11" xfId="8318"/>
    <cellStyle name="Normal 2 12 2 11 2" xfId="8319"/>
    <cellStyle name="Normal 2 12 2 12" xfId="8320"/>
    <cellStyle name="Normal 2 12 2 2" xfId="8321"/>
    <cellStyle name="Normal 2 12 2 2 10" xfId="8322"/>
    <cellStyle name="Normal 2 12 2 2 10 2" xfId="8323"/>
    <cellStyle name="Normal 2 12 2 2 11" xfId="8324"/>
    <cellStyle name="Normal 2 12 2 2 2" xfId="8325"/>
    <cellStyle name="Normal 2 12 2 2 2 2" xfId="8326"/>
    <cellStyle name="Normal 2 12 2 2 3" xfId="8327"/>
    <cellStyle name="Normal 2 12 2 2 3 2" xfId="8328"/>
    <cellStyle name="Normal 2 12 2 2 4" xfId="8329"/>
    <cellStyle name="Normal 2 12 2 2 4 2" xfId="8330"/>
    <cellStyle name="Normal 2 12 2 2 5" xfId="8331"/>
    <cellStyle name="Normal 2 12 2 2 5 2" xfId="8332"/>
    <cellStyle name="Normal 2 12 2 2 6" xfId="8333"/>
    <cellStyle name="Normal 2 12 2 2 6 2" xfId="8334"/>
    <cellStyle name="Normal 2 12 2 2 7" xfId="8335"/>
    <cellStyle name="Normal 2 12 2 2 7 2" xfId="8336"/>
    <cellStyle name="Normal 2 12 2 2 8" xfId="8337"/>
    <cellStyle name="Normal 2 12 2 2 8 2" xfId="8338"/>
    <cellStyle name="Normal 2 12 2 2 9" xfId="8339"/>
    <cellStyle name="Normal 2 12 2 2 9 2" xfId="8340"/>
    <cellStyle name="Normal 2 12 2 3" xfId="8341"/>
    <cellStyle name="Normal 2 12 2 3 2" xfId="8342"/>
    <cellStyle name="Normal 2 12 2 4" xfId="8343"/>
    <cellStyle name="Normal 2 12 2 4 2" xfId="8344"/>
    <cellStyle name="Normal 2 12 2 5" xfId="8345"/>
    <cellStyle name="Normal 2 12 2 5 2" xfId="8346"/>
    <cellStyle name="Normal 2 12 2 6" xfId="8347"/>
    <cellStyle name="Normal 2 12 2 6 2" xfId="8348"/>
    <cellStyle name="Normal 2 12 2 7" xfId="8349"/>
    <cellStyle name="Normal 2 12 2 7 2" xfId="8350"/>
    <cellStyle name="Normal 2 12 2 8" xfId="8351"/>
    <cellStyle name="Normal 2 12 2 8 2" xfId="8352"/>
    <cellStyle name="Normal 2 12 2 9" xfId="8353"/>
    <cellStyle name="Normal 2 12 2 9 2" xfId="8354"/>
    <cellStyle name="Normal 2 12 3" xfId="8355"/>
    <cellStyle name="Normal 2 12 3 10" xfId="8356"/>
    <cellStyle name="Normal 2 12 3 10 2" xfId="8357"/>
    <cellStyle name="Normal 2 12 3 11" xfId="8358"/>
    <cellStyle name="Normal 2 12 3 2" xfId="8359"/>
    <cellStyle name="Normal 2 12 3 2 2" xfId="8360"/>
    <cellStyle name="Normal 2 12 3 3" xfId="8361"/>
    <cellStyle name="Normal 2 12 3 3 2" xfId="8362"/>
    <cellStyle name="Normal 2 12 3 4" xfId="8363"/>
    <cellStyle name="Normal 2 12 3 4 2" xfId="8364"/>
    <cellStyle name="Normal 2 12 3 5" xfId="8365"/>
    <cellStyle name="Normal 2 12 3 5 2" xfId="8366"/>
    <cellStyle name="Normal 2 12 3 6" xfId="8367"/>
    <cellStyle name="Normal 2 12 3 6 2" xfId="8368"/>
    <cellStyle name="Normal 2 12 3 7" xfId="8369"/>
    <cellStyle name="Normal 2 12 3 7 2" xfId="8370"/>
    <cellStyle name="Normal 2 12 3 8" xfId="8371"/>
    <cellStyle name="Normal 2 12 3 8 2" xfId="8372"/>
    <cellStyle name="Normal 2 12 3 9" xfId="8373"/>
    <cellStyle name="Normal 2 12 3 9 2" xfId="8374"/>
    <cellStyle name="Normal 2 12 4" xfId="8375"/>
    <cellStyle name="Normal 2 12 4 2" xfId="8376"/>
    <cellStyle name="Normal 2 12 5" xfId="8377"/>
    <cellStyle name="Normal 2 12 5 2" xfId="8378"/>
    <cellStyle name="Normal 2 12 6" xfId="8379"/>
    <cellStyle name="Normal 2 12 6 2" xfId="8380"/>
    <cellStyle name="Normal 2 12 7" xfId="8381"/>
    <cellStyle name="Normal 2 12 7 2" xfId="8382"/>
    <cellStyle name="Normal 2 12 8" xfId="8383"/>
    <cellStyle name="Normal 2 12 8 2" xfId="8384"/>
    <cellStyle name="Normal 2 12 9" xfId="8385"/>
    <cellStyle name="Normal 2 12 9 2" xfId="8386"/>
    <cellStyle name="Normal 2 13" xfId="113"/>
    <cellStyle name="Normal 2 13 10" xfId="8387"/>
    <cellStyle name="Normal 2 13 10 2" xfId="8388"/>
    <cellStyle name="Normal 2 13 11" xfId="8389"/>
    <cellStyle name="Normal 2 13 11 2" xfId="8390"/>
    <cellStyle name="Normal 2 13 12" xfId="8391"/>
    <cellStyle name="Normal 2 13 12 2" xfId="8392"/>
    <cellStyle name="Normal 2 13 13" xfId="8393"/>
    <cellStyle name="Normal 2 13 2" xfId="8394"/>
    <cellStyle name="Normal 2 13 2 10" xfId="8395"/>
    <cellStyle name="Normal 2 13 2 10 2" xfId="8396"/>
    <cellStyle name="Normal 2 13 2 11" xfId="8397"/>
    <cellStyle name="Normal 2 13 2 11 2" xfId="8398"/>
    <cellStyle name="Normal 2 13 2 12" xfId="8399"/>
    <cellStyle name="Normal 2 13 2 2" xfId="8400"/>
    <cellStyle name="Normal 2 13 2 2 10" xfId="8401"/>
    <cellStyle name="Normal 2 13 2 2 10 2" xfId="8402"/>
    <cellStyle name="Normal 2 13 2 2 11" xfId="8403"/>
    <cellStyle name="Normal 2 13 2 2 2" xfId="8404"/>
    <cellStyle name="Normal 2 13 2 2 2 2" xfId="8405"/>
    <cellStyle name="Normal 2 13 2 2 3" xfId="8406"/>
    <cellStyle name="Normal 2 13 2 2 3 2" xfId="8407"/>
    <cellStyle name="Normal 2 13 2 2 4" xfId="8408"/>
    <cellStyle name="Normal 2 13 2 2 4 2" xfId="8409"/>
    <cellStyle name="Normal 2 13 2 2 5" xfId="8410"/>
    <cellStyle name="Normal 2 13 2 2 5 2" xfId="8411"/>
    <cellStyle name="Normal 2 13 2 2 6" xfId="8412"/>
    <cellStyle name="Normal 2 13 2 2 6 2" xfId="8413"/>
    <cellStyle name="Normal 2 13 2 2 7" xfId="8414"/>
    <cellStyle name="Normal 2 13 2 2 7 2" xfId="8415"/>
    <cellStyle name="Normal 2 13 2 2 8" xfId="8416"/>
    <cellStyle name="Normal 2 13 2 2 8 2" xfId="8417"/>
    <cellStyle name="Normal 2 13 2 2 9" xfId="8418"/>
    <cellStyle name="Normal 2 13 2 2 9 2" xfId="8419"/>
    <cellStyle name="Normal 2 13 2 3" xfId="8420"/>
    <cellStyle name="Normal 2 13 2 3 2" xfId="8421"/>
    <cellStyle name="Normal 2 13 2 4" xfId="8422"/>
    <cellStyle name="Normal 2 13 2 4 2" xfId="8423"/>
    <cellStyle name="Normal 2 13 2 5" xfId="8424"/>
    <cellStyle name="Normal 2 13 2 5 2" xfId="8425"/>
    <cellStyle name="Normal 2 13 2 6" xfId="8426"/>
    <cellStyle name="Normal 2 13 2 6 2" xfId="8427"/>
    <cellStyle name="Normal 2 13 2 7" xfId="8428"/>
    <cellStyle name="Normal 2 13 2 7 2" xfId="8429"/>
    <cellStyle name="Normal 2 13 2 8" xfId="8430"/>
    <cellStyle name="Normal 2 13 2 8 2" xfId="8431"/>
    <cellStyle name="Normal 2 13 2 9" xfId="8432"/>
    <cellStyle name="Normal 2 13 2 9 2" xfId="8433"/>
    <cellStyle name="Normal 2 13 3" xfId="8434"/>
    <cellStyle name="Normal 2 13 3 10" xfId="8435"/>
    <cellStyle name="Normal 2 13 3 10 2" xfId="8436"/>
    <cellStyle name="Normal 2 13 3 11" xfId="8437"/>
    <cellStyle name="Normal 2 13 3 2" xfId="8438"/>
    <cellStyle name="Normal 2 13 3 2 2" xfId="8439"/>
    <cellStyle name="Normal 2 13 3 3" xfId="8440"/>
    <cellStyle name="Normal 2 13 3 3 2" xfId="8441"/>
    <cellStyle name="Normal 2 13 3 4" xfId="8442"/>
    <cellStyle name="Normal 2 13 3 4 2" xfId="8443"/>
    <cellStyle name="Normal 2 13 3 5" xfId="8444"/>
    <cellStyle name="Normal 2 13 3 5 2" xfId="8445"/>
    <cellStyle name="Normal 2 13 3 6" xfId="8446"/>
    <cellStyle name="Normal 2 13 3 6 2" xfId="8447"/>
    <cellStyle name="Normal 2 13 3 7" xfId="8448"/>
    <cellStyle name="Normal 2 13 3 7 2" xfId="8449"/>
    <cellStyle name="Normal 2 13 3 8" xfId="8450"/>
    <cellStyle name="Normal 2 13 3 8 2" xfId="8451"/>
    <cellStyle name="Normal 2 13 3 9" xfId="8452"/>
    <cellStyle name="Normal 2 13 3 9 2" xfId="8453"/>
    <cellStyle name="Normal 2 13 4" xfId="8454"/>
    <cellStyle name="Normal 2 13 4 2" xfId="8455"/>
    <cellStyle name="Normal 2 13 5" xfId="8456"/>
    <cellStyle name="Normal 2 13 5 2" xfId="8457"/>
    <cellStyle name="Normal 2 13 6" xfId="8458"/>
    <cellStyle name="Normal 2 13 6 2" xfId="8459"/>
    <cellStyle name="Normal 2 13 7" xfId="8460"/>
    <cellStyle name="Normal 2 13 7 2" xfId="8461"/>
    <cellStyle name="Normal 2 13 8" xfId="8462"/>
    <cellStyle name="Normal 2 13 8 2" xfId="8463"/>
    <cellStyle name="Normal 2 13 9" xfId="8464"/>
    <cellStyle name="Normal 2 13 9 2" xfId="8465"/>
    <cellStyle name="Normal 2 14" xfId="114"/>
    <cellStyle name="Normal 2 14 10" xfId="8466"/>
    <cellStyle name="Normal 2 14 10 2" xfId="8467"/>
    <cellStyle name="Normal 2 14 11" xfId="8468"/>
    <cellStyle name="Normal 2 14 11 2" xfId="8469"/>
    <cellStyle name="Normal 2 14 12" xfId="8470"/>
    <cellStyle name="Normal 2 14 12 2" xfId="8471"/>
    <cellStyle name="Normal 2 14 13" xfId="8472"/>
    <cellStyle name="Normal 2 14 2" xfId="8473"/>
    <cellStyle name="Normal 2 14 2 10" xfId="8474"/>
    <cellStyle name="Normal 2 14 2 10 2" xfId="8475"/>
    <cellStyle name="Normal 2 14 2 11" xfId="8476"/>
    <cellStyle name="Normal 2 14 2 11 2" xfId="8477"/>
    <cellStyle name="Normal 2 14 2 12" xfId="8478"/>
    <cellStyle name="Normal 2 14 2 2" xfId="8479"/>
    <cellStyle name="Normal 2 14 2 2 10" xfId="8480"/>
    <cellStyle name="Normal 2 14 2 2 10 2" xfId="8481"/>
    <cellStyle name="Normal 2 14 2 2 11" xfId="8482"/>
    <cellStyle name="Normal 2 14 2 2 2" xfId="8483"/>
    <cellStyle name="Normal 2 14 2 2 2 2" xfId="8484"/>
    <cellStyle name="Normal 2 14 2 2 3" xfId="8485"/>
    <cellStyle name="Normal 2 14 2 2 3 2" xfId="8486"/>
    <cellStyle name="Normal 2 14 2 2 4" xfId="8487"/>
    <cellStyle name="Normal 2 14 2 2 4 2" xfId="8488"/>
    <cellStyle name="Normal 2 14 2 2 5" xfId="8489"/>
    <cellStyle name="Normal 2 14 2 2 5 2" xfId="8490"/>
    <cellStyle name="Normal 2 14 2 2 6" xfId="8491"/>
    <cellStyle name="Normal 2 14 2 2 6 2" xfId="8492"/>
    <cellStyle name="Normal 2 14 2 2 7" xfId="8493"/>
    <cellStyle name="Normal 2 14 2 2 7 2" xfId="8494"/>
    <cellStyle name="Normal 2 14 2 2 8" xfId="8495"/>
    <cellStyle name="Normal 2 14 2 2 8 2" xfId="8496"/>
    <cellStyle name="Normal 2 14 2 2 9" xfId="8497"/>
    <cellStyle name="Normal 2 14 2 2 9 2" xfId="8498"/>
    <cellStyle name="Normal 2 14 2 3" xfId="8499"/>
    <cellStyle name="Normal 2 14 2 3 2" xfId="8500"/>
    <cellStyle name="Normal 2 14 2 4" xfId="8501"/>
    <cellStyle name="Normal 2 14 2 4 2" xfId="8502"/>
    <cellStyle name="Normal 2 14 2 5" xfId="8503"/>
    <cellStyle name="Normal 2 14 2 5 2" xfId="8504"/>
    <cellStyle name="Normal 2 14 2 6" xfId="8505"/>
    <cellStyle name="Normal 2 14 2 6 2" xfId="8506"/>
    <cellStyle name="Normal 2 14 2 7" xfId="8507"/>
    <cellStyle name="Normal 2 14 2 7 2" xfId="8508"/>
    <cellStyle name="Normal 2 14 2 8" xfId="8509"/>
    <cellStyle name="Normal 2 14 2 8 2" xfId="8510"/>
    <cellStyle name="Normal 2 14 2 9" xfId="8511"/>
    <cellStyle name="Normal 2 14 2 9 2" xfId="8512"/>
    <cellStyle name="Normal 2 14 3" xfId="8513"/>
    <cellStyle name="Normal 2 14 3 10" xfId="8514"/>
    <cellStyle name="Normal 2 14 3 10 2" xfId="8515"/>
    <cellStyle name="Normal 2 14 3 11" xfId="8516"/>
    <cellStyle name="Normal 2 14 3 2" xfId="8517"/>
    <cellStyle name="Normal 2 14 3 2 2" xfId="8518"/>
    <cellStyle name="Normal 2 14 3 3" xfId="8519"/>
    <cellStyle name="Normal 2 14 3 3 2" xfId="8520"/>
    <cellStyle name="Normal 2 14 3 4" xfId="8521"/>
    <cellStyle name="Normal 2 14 3 4 2" xfId="8522"/>
    <cellStyle name="Normal 2 14 3 5" xfId="8523"/>
    <cellStyle name="Normal 2 14 3 5 2" xfId="8524"/>
    <cellStyle name="Normal 2 14 3 6" xfId="8525"/>
    <cellStyle name="Normal 2 14 3 6 2" xfId="8526"/>
    <cellStyle name="Normal 2 14 3 7" xfId="8527"/>
    <cellStyle name="Normal 2 14 3 7 2" xfId="8528"/>
    <cellStyle name="Normal 2 14 3 8" xfId="8529"/>
    <cellStyle name="Normal 2 14 3 8 2" xfId="8530"/>
    <cellStyle name="Normal 2 14 3 9" xfId="8531"/>
    <cellStyle name="Normal 2 14 3 9 2" xfId="8532"/>
    <cellStyle name="Normal 2 14 4" xfId="8533"/>
    <cellStyle name="Normal 2 14 4 2" xfId="8534"/>
    <cellStyle name="Normal 2 14 5" xfId="8535"/>
    <cellStyle name="Normal 2 14 5 2" xfId="8536"/>
    <cellStyle name="Normal 2 14 6" xfId="8537"/>
    <cellStyle name="Normal 2 14 6 2" xfId="8538"/>
    <cellStyle name="Normal 2 14 7" xfId="8539"/>
    <cellStyle name="Normal 2 14 7 2" xfId="8540"/>
    <cellStyle name="Normal 2 14 8" xfId="8541"/>
    <cellStyle name="Normal 2 14 8 2" xfId="8542"/>
    <cellStyle name="Normal 2 14 9" xfId="8543"/>
    <cellStyle name="Normal 2 14 9 2" xfId="8544"/>
    <cellStyle name="Normal 2 15" xfId="115"/>
    <cellStyle name="Normal 2 15 2" xfId="116"/>
    <cellStyle name="Normal 2 15 2 10" xfId="8545"/>
    <cellStyle name="Normal 2 15 2 10 2" xfId="8546"/>
    <cellStyle name="Normal 2 15 2 11" xfId="8547"/>
    <cellStyle name="Normal 2 15 2 11 2" xfId="8548"/>
    <cellStyle name="Normal 2 15 2 12" xfId="8549"/>
    <cellStyle name="Normal 2 15 2 12 2" xfId="8550"/>
    <cellStyle name="Normal 2 15 2 13" xfId="8551"/>
    <cellStyle name="Normal 2 15 2 2" xfId="8552"/>
    <cellStyle name="Normal 2 15 2 2 10" xfId="8553"/>
    <cellStyle name="Normal 2 15 2 2 10 2" xfId="8554"/>
    <cellStyle name="Normal 2 15 2 2 11" xfId="8555"/>
    <cellStyle name="Normal 2 15 2 2 11 2" xfId="8556"/>
    <cellStyle name="Normal 2 15 2 2 12" xfId="8557"/>
    <cellStyle name="Normal 2 15 2 2 2" xfId="8558"/>
    <cellStyle name="Normal 2 15 2 2 2 10" xfId="8559"/>
    <cellStyle name="Normal 2 15 2 2 2 10 2" xfId="8560"/>
    <cellStyle name="Normal 2 15 2 2 2 11" xfId="8561"/>
    <cellStyle name="Normal 2 15 2 2 2 2" xfId="8562"/>
    <cellStyle name="Normal 2 15 2 2 2 2 2" xfId="8563"/>
    <cellStyle name="Normal 2 15 2 2 2 3" xfId="8564"/>
    <cellStyle name="Normal 2 15 2 2 2 3 2" xfId="8565"/>
    <cellStyle name="Normal 2 15 2 2 2 4" xfId="8566"/>
    <cellStyle name="Normal 2 15 2 2 2 4 2" xfId="8567"/>
    <cellStyle name="Normal 2 15 2 2 2 5" xfId="8568"/>
    <cellStyle name="Normal 2 15 2 2 2 5 2" xfId="8569"/>
    <cellStyle name="Normal 2 15 2 2 2 6" xfId="8570"/>
    <cellStyle name="Normal 2 15 2 2 2 6 2" xfId="8571"/>
    <cellStyle name="Normal 2 15 2 2 2 7" xfId="8572"/>
    <cellStyle name="Normal 2 15 2 2 2 7 2" xfId="8573"/>
    <cellStyle name="Normal 2 15 2 2 2 8" xfId="8574"/>
    <cellStyle name="Normal 2 15 2 2 2 8 2" xfId="8575"/>
    <cellStyle name="Normal 2 15 2 2 2 9" xfId="8576"/>
    <cellStyle name="Normal 2 15 2 2 2 9 2" xfId="8577"/>
    <cellStyle name="Normal 2 15 2 2 3" xfId="8578"/>
    <cellStyle name="Normal 2 15 2 2 3 2" xfId="8579"/>
    <cellStyle name="Normal 2 15 2 2 4" xfId="8580"/>
    <cellStyle name="Normal 2 15 2 2 4 2" xfId="8581"/>
    <cellStyle name="Normal 2 15 2 2 5" xfId="8582"/>
    <cellStyle name="Normal 2 15 2 2 5 2" xfId="8583"/>
    <cellStyle name="Normal 2 15 2 2 6" xfId="8584"/>
    <cellStyle name="Normal 2 15 2 2 6 2" xfId="8585"/>
    <cellStyle name="Normal 2 15 2 2 7" xfId="8586"/>
    <cellStyle name="Normal 2 15 2 2 7 2" xfId="8587"/>
    <cellStyle name="Normal 2 15 2 2 8" xfId="8588"/>
    <cellStyle name="Normal 2 15 2 2 8 2" xfId="8589"/>
    <cellStyle name="Normal 2 15 2 2 9" xfId="8590"/>
    <cellStyle name="Normal 2 15 2 2 9 2" xfId="8591"/>
    <cellStyle name="Normal 2 15 2 3" xfId="8592"/>
    <cellStyle name="Normal 2 15 2 3 10" xfId="8593"/>
    <cellStyle name="Normal 2 15 2 3 10 2" xfId="8594"/>
    <cellStyle name="Normal 2 15 2 3 11" xfId="8595"/>
    <cellStyle name="Normal 2 15 2 3 2" xfId="8596"/>
    <cellStyle name="Normal 2 15 2 3 2 2" xfId="8597"/>
    <cellStyle name="Normal 2 15 2 3 3" xfId="8598"/>
    <cellStyle name="Normal 2 15 2 3 3 2" xfId="8599"/>
    <cellStyle name="Normal 2 15 2 3 4" xfId="8600"/>
    <cellStyle name="Normal 2 15 2 3 4 2" xfId="8601"/>
    <cellStyle name="Normal 2 15 2 3 5" xfId="8602"/>
    <cellStyle name="Normal 2 15 2 3 5 2" xfId="8603"/>
    <cellStyle name="Normal 2 15 2 3 6" xfId="8604"/>
    <cellStyle name="Normal 2 15 2 3 6 2" xfId="8605"/>
    <cellStyle name="Normal 2 15 2 3 7" xfId="8606"/>
    <cellStyle name="Normal 2 15 2 3 7 2" xfId="8607"/>
    <cellStyle name="Normal 2 15 2 3 8" xfId="8608"/>
    <cellStyle name="Normal 2 15 2 3 8 2" xfId="8609"/>
    <cellStyle name="Normal 2 15 2 3 9" xfId="8610"/>
    <cellStyle name="Normal 2 15 2 3 9 2" xfId="8611"/>
    <cellStyle name="Normal 2 15 2 4" xfId="8612"/>
    <cellStyle name="Normal 2 15 2 4 2" xfId="8613"/>
    <cellStyle name="Normal 2 15 2 5" xfId="8614"/>
    <cellStyle name="Normal 2 15 2 5 2" xfId="8615"/>
    <cellStyle name="Normal 2 15 2 6" xfId="8616"/>
    <cellStyle name="Normal 2 15 2 6 2" xfId="8617"/>
    <cellStyle name="Normal 2 15 2 7" xfId="8618"/>
    <cellStyle name="Normal 2 15 2 7 2" xfId="8619"/>
    <cellStyle name="Normal 2 15 2 8" xfId="8620"/>
    <cellStyle name="Normal 2 15 2 8 2" xfId="8621"/>
    <cellStyle name="Normal 2 15 2 9" xfId="8622"/>
    <cellStyle name="Normal 2 15 2 9 2" xfId="8623"/>
    <cellStyle name="Normal 2 15 3" xfId="117"/>
    <cellStyle name="Normal 2 15 3 10" xfId="8624"/>
    <cellStyle name="Normal 2 15 3 10 2" xfId="8625"/>
    <cellStyle name="Normal 2 15 3 11" xfId="8626"/>
    <cellStyle name="Normal 2 15 3 11 2" xfId="8627"/>
    <cellStyle name="Normal 2 15 3 12" xfId="8628"/>
    <cellStyle name="Normal 2 15 3 12 2" xfId="8629"/>
    <cellStyle name="Normal 2 15 3 13" xfId="8630"/>
    <cellStyle name="Normal 2 15 3 2" xfId="8631"/>
    <cellStyle name="Normal 2 15 3 2 10" xfId="8632"/>
    <cellStyle name="Normal 2 15 3 2 10 2" xfId="8633"/>
    <cellStyle name="Normal 2 15 3 2 11" xfId="8634"/>
    <cellStyle name="Normal 2 15 3 2 11 2" xfId="8635"/>
    <cellStyle name="Normal 2 15 3 2 12" xfId="8636"/>
    <cellStyle name="Normal 2 15 3 2 2" xfId="8637"/>
    <cellStyle name="Normal 2 15 3 2 2 10" xfId="8638"/>
    <cellStyle name="Normal 2 15 3 2 2 10 2" xfId="8639"/>
    <cellStyle name="Normal 2 15 3 2 2 11" xfId="8640"/>
    <cellStyle name="Normal 2 15 3 2 2 2" xfId="8641"/>
    <cellStyle name="Normal 2 15 3 2 2 2 2" xfId="8642"/>
    <cellStyle name="Normal 2 15 3 2 2 3" xfId="8643"/>
    <cellStyle name="Normal 2 15 3 2 2 3 2" xfId="8644"/>
    <cellStyle name="Normal 2 15 3 2 2 4" xfId="8645"/>
    <cellStyle name="Normal 2 15 3 2 2 4 2" xfId="8646"/>
    <cellStyle name="Normal 2 15 3 2 2 5" xfId="8647"/>
    <cellStyle name="Normal 2 15 3 2 2 5 2" xfId="8648"/>
    <cellStyle name="Normal 2 15 3 2 2 6" xfId="8649"/>
    <cellStyle name="Normal 2 15 3 2 2 6 2" xfId="8650"/>
    <cellStyle name="Normal 2 15 3 2 2 7" xfId="8651"/>
    <cellStyle name="Normal 2 15 3 2 2 7 2" xfId="8652"/>
    <cellStyle name="Normal 2 15 3 2 2 8" xfId="8653"/>
    <cellStyle name="Normal 2 15 3 2 2 8 2" xfId="8654"/>
    <cellStyle name="Normal 2 15 3 2 2 9" xfId="8655"/>
    <cellStyle name="Normal 2 15 3 2 2 9 2" xfId="8656"/>
    <cellStyle name="Normal 2 15 3 2 3" xfId="8657"/>
    <cellStyle name="Normal 2 15 3 2 3 2" xfId="8658"/>
    <cellStyle name="Normal 2 15 3 2 4" xfId="8659"/>
    <cellStyle name="Normal 2 15 3 2 4 2" xfId="8660"/>
    <cellStyle name="Normal 2 15 3 2 5" xfId="8661"/>
    <cellStyle name="Normal 2 15 3 2 5 2" xfId="8662"/>
    <cellStyle name="Normal 2 15 3 2 6" xfId="8663"/>
    <cellStyle name="Normal 2 15 3 2 6 2" xfId="8664"/>
    <cellStyle name="Normal 2 15 3 2 7" xfId="8665"/>
    <cellStyle name="Normal 2 15 3 2 7 2" xfId="8666"/>
    <cellStyle name="Normal 2 15 3 2 8" xfId="8667"/>
    <cellStyle name="Normal 2 15 3 2 8 2" xfId="8668"/>
    <cellStyle name="Normal 2 15 3 2 9" xfId="8669"/>
    <cellStyle name="Normal 2 15 3 2 9 2" xfId="8670"/>
    <cellStyle name="Normal 2 15 3 3" xfId="8671"/>
    <cellStyle name="Normal 2 15 3 3 10" xfId="8672"/>
    <cellStyle name="Normal 2 15 3 3 10 2" xfId="8673"/>
    <cellStyle name="Normal 2 15 3 3 11" xfId="8674"/>
    <cellStyle name="Normal 2 15 3 3 2" xfId="8675"/>
    <cellStyle name="Normal 2 15 3 3 2 2" xfId="8676"/>
    <cellStyle name="Normal 2 15 3 3 3" xfId="8677"/>
    <cellStyle name="Normal 2 15 3 3 3 2" xfId="8678"/>
    <cellStyle name="Normal 2 15 3 3 4" xfId="8679"/>
    <cellStyle name="Normal 2 15 3 3 4 2" xfId="8680"/>
    <cellStyle name="Normal 2 15 3 3 5" xfId="8681"/>
    <cellStyle name="Normal 2 15 3 3 5 2" xfId="8682"/>
    <cellStyle name="Normal 2 15 3 3 6" xfId="8683"/>
    <cellStyle name="Normal 2 15 3 3 6 2" xfId="8684"/>
    <cellStyle name="Normal 2 15 3 3 7" xfId="8685"/>
    <cellStyle name="Normal 2 15 3 3 7 2" xfId="8686"/>
    <cellStyle name="Normal 2 15 3 3 8" xfId="8687"/>
    <cellStyle name="Normal 2 15 3 3 8 2" xfId="8688"/>
    <cellStyle name="Normal 2 15 3 3 9" xfId="8689"/>
    <cellStyle name="Normal 2 15 3 3 9 2" xfId="8690"/>
    <cellStyle name="Normal 2 15 3 4" xfId="8691"/>
    <cellStyle name="Normal 2 15 3 4 2" xfId="8692"/>
    <cellStyle name="Normal 2 15 3 5" xfId="8693"/>
    <cellStyle name="Normal 2 15 3 5 2" xfId="8694"/>
    <cellStyle name="Normal 2 15 3 6" xfId="8695"/>
    <cellStyle name="Normal 2 15 3 6 2" xfId="8696"/>
    <cellStyle name="Normal 2 15 3 7" xfId="8697"/>
    <cellStyle name="Normal 2 15 3 7 2" xfId="8698"/>
    <cellStyle name="Normal 2 15 3 8" xfId="8699"/>
    <cellStyle name="Normal 2 15 3 8 2" xfId="8700"/>
    <cellStyle name="Normal 2 15 3 9" xfId="8701"/>
    <cellStyle name="Normal 2 15 3 9 2" xfId="8702"/>
    <cellStyle name="Normal 2 15 4" xfId="118"/>
    <cellStyle name="Normal 2 15 4 10" xfId="8703"/>
    <cellStyle name="Normal 2 15 4 10 2" xfId="8704"/>
    <cellStyle name="Normal 2 15 4 11" xfId="8705"/>
    <cellStyle name="Normal 2 15 4 11 2" xfId="8706"/>
    <cellStyle name="Normal 2 15 4 12" xfId="8707"/>
    <cellStyle name="Normal 2 15 4 12 2" xfId="8708"/>
    <cellStyle name="Normal 2 15 4 13" xfId="8709"/>
    <cellStyle name="Normal 2 15 4 2" xfId="8710"/>
    <cellStyle name="Normal 2 15 4 2 10" xfId="8711"/>
    <cellStyle name="Normal 2 15 4 2 10 2" xfId="8712"/>
    <cellStyle name="Normal 2 15 4 2 11" xfId="8713"/>
    <cellStyle name="Normal 2 15 4 2 11 2" xfId="8714"/>
    <cellStyle name="Normal 2 15 4 2 12" xfId="8715"/>
    <cellStyle name="Normal 2 15 4 2 2" xfId="8716"/>
    <cellStyle name="Normal 2 15 4 2 2 10" xfId="8717"/>
    <cellStyle name="Normal 2 15 4 2 2 10 2" xfId="8718"/>
    <cellStyle name="Normal 2 15 4 2 2 11" xfId="8719"/>
    <cellStyle name="Normal 2 15 4 2 2 2" xfId="8720"/>
    <cellStyle name="Normal 2 15 4 2 2 2 2" xfId="8721"/>
    <cellStyle name="Normal 2 15 4 2 2 3" xfId="8722"/>
    <cellStyle name="Normal 2 15 4 2 2 3 2" xfId="8723"/>
    <cellStyle name="Normal 2 15 4 2 2 4" xfId="8724"/>
    <cellStyle name="Normal 2 15 4 2 2 4 2" xfId="8725"/>
    <cellStyle name="Normal 2 15 4 2 2 5" xfId="8726"/>
    <cellStyle name="Normal 2 15 4 2 2 5 2" xfId="8727"/>
    <cellStyle name="Normal 2 15 4 2 2 6" xfId="8728"/>
    <cellStyle name="Normal 2 15 4 2 2 6 2" xfId="8729"/>
    <cellStyle name="Normal 2 15 4 2 2 7" xfId="8730"/>
    <cellStyle name="Normal 2 15 4 2 2 7 2" xfId="8731"/>
    <cellStyle name="Normal 2 15 4 2 2 8" xfId="8732"/>
    <cellStyle name="Normal 2 15 4 2 2 8 2" xfId="8733"/>
    <cellStyle name="Normal 2 15 4 2 2 9" xfId="8734"/>
    <cellStyle name="Normal 2 15 4 2 2 9 2" xfId="8735"/>
    <cellStyle name="Normal 2 15 4 2 3" xfId="8736"/>
    <cellStyle name="Normal 2 15 4 2 3 2" xfId="8737"/>
    <cellStyle name="Normal 2 15 4 2 4" xfId="8738"/>
    <cellStyle name="Normal 2 15 4 2 4 2" xfId="8739"/>
    <cellStyle name="Normal 2 15 4 2 5" xfId="8740"/>
    <cellStyle name="Normal 2 15 4 2 5 2" xfId="8741"/>
    <cellStyle name="Normal 2 15 4 2 6" xfId="8742"/>
    <cellStyle name="Normal 2 15 4 2 6 2" xfId="8743"/>
    <cellStyle name="Normal 2 15 4 2 7" xfId="8744"/>
    <cellStyle name="Normal 2 15 4 2 7 2" xfId="8745"/>
    <cellStyle name="Normal 2 15 4 2 8" xfId="8746"/>
    <cellStyle name="Normal 2 15 4 2 8 2" xfId="8747"/>
    <cellStyle name="Normal 2 15 4 2 9" xfId="8748"/>
    <cellStyle name="Normal 2 15 4 2 9 2" xfId="8749"/>
    <cellStyle name="Normal 2 15 4 3" xfId="8750"/>
    <cellStyle name="Normal 2 15 4 3 10" xfId="8751"/>
    <cellStyle name="Normal 2 15 4 3 10 2" xfId="8752"/>
    <cellStyle name="Normal 2 15 4 3 11" xfId="8753"/>
    <cellStyle name="Normal 2 15 4 3 2" xfId="8754"/>
    <cellStyle name="Normal 2 15 4 3 2 2" xfId="8755"/>
    <cellStyle name="Normal 2 15 4 3 3" xfId="8756"/>
    <cellStyle name="Normal 2 15 4 3 3 2" xfId="8757"/>
    <cellStyle name="Normal 2 15 4 3 4" xfId="8758"/>
    <cellStyle name="Normal 2 15 4 3 4 2" xfId="8759"/>
    <cellStyle name="Normal 2 15 4 3 5" xfId="8760"/>
    <cellStyle name="Normal 2 15 4 3 5 2" xfId="8761"/>
    <cellStyle name="Normal 2 15 4 3 6" xfId="8762"/>
    <cellStyle name="Normal 2 15 4 3 6 2" xfId="8763"/>
    <cellStyle name="Normal 2 15 4 3 7" xfId="8764"/>
    <cellStyle name="Normal 2 15 4 3 7 2" xfId="8765"/>
    <cellStyle name="Normal 2 15 4 3 8" xfId="8766"/>
    <cellStyle name="Normal 2 15 4 3 8 2" xfId="8767"/>
    <cellStyle name="Normal 2 15 4 3 9" xfId="8768"/>
    <cellStyle name="Normal 2 15 4 3 9 2" xfId="8769"/>
    <cellStyle name="Normal 2 15 4 4" xfId="8770"/>
    <cellStyle name="Normal 2 15 4 4 2" xfId="8771"/>
    <cellStyle name="Normal 2 15 4 5" xfId="8772"/>
    <cellStyle name="Normal 2 15 4 5 2" xfId="8773"/>
    <cellStyle name="Normal 2 15 4 6" xfId="8774"/>
    <cellStyle name="Normal 2 15 4 6 2" xfId="8775"/>
    <cellStyle name="Normal 2 15 4 7" xfId="8776"/>
    <cellStyle name="Normal 2 15 4 7 2" xfId="8777"/>
    <cellStyle name="Normal 2 15 4 8" xfId="8778"/>
    <cellStyle name="Normal 2 15 4 8 2" xfId="8779"/>
    <cellStyle name="Normal 2 15 4 9" xfId="8780"/>
    <cellStyle name="Normal 2 15 4 9 2" xfId="8781"/>
    <cellStyle name="Normal 2 15 5" xfId="119"/>
    <cellStyle name="Normal 2 15 5 10" xfId="8782"/>
    <cellStyle name="Normal 2 15 5 10 2" xfId="8783"/>
    <cellStyle name="Normal 2 15 5 11" xfId="8784"/>
    <cellStyle name="Normal 2 15 5 11 2" xfId="8785"/>
    <cellStyle name="Normal 2 15 5 12" xfId="8786"/>
    <cellStyle name="Normal 2 15 5 12 2" xfId="8787"/>
    <cellStyle name="Normal 2 15 5 13" xfId="8788"/>
    <cellStyle name="Normal 2 15 5 2" xfId="8789"/>
    <cellStyle name="Normal 2 15 5 2 10" xfId="8790"/>
    <cellStyle name="Normal 2 15 5 2 10 2" xfId="8791"/>
    <cellStyle name="Normal 2 15 5 2 11" xfId="8792"/>
    <cellStyle name="Normal 2 15 5 2 11 2" xfId="8793"/>
    <cellStyle name="Normal 2 15 5 2 12" xfId="8794"/>
    <cellStyle name="Normal 2 15 5 2 2" xfId="8795"/>
    <cellStyle name="Normal 2 15 5 2 2 10" xfId="8796"/>
    <cellStyle name="Normal 2 15 5 2 2 10 2" xfId="8797"/>
    <cellStyle name="Normal 2 15 5 2 2 11" xfId="8798"/>
    <cellStyle name="Normal 2 15 5 2 2 2" xfId="8799"/>
    <cellStyle name="Normal 2 15 5 2 2 2 2" xfId="8800"/>
    <cellStyle name="Normal 2 15 5 2 2 3" xfId="8801"/>
    <cellStyle name="Normal 2 15 5 2 2 3 2" xfId="8802"/>
    <cellStyle name="Normal 2 15 5 2 2 4" xfId="8803"/>
    <cellStyle name="Normal 2 15 5 2 2 4 2" xfId="8804"/>
    <cellStyle name="Normal 2 15 5 2 2 5" xfId="8805"/>
    <cellStyle name="Normal 2 15 5 2 2 5 2" xfId="8806"/>
    <cellStyle name="Normal 2 15 5 2 2 6" xfId="8807"/>
    <cellStyle name="Normal 2 15 5 2 2 6 2" xfId="8808"/>
    <cellStyle name="Normal 2 15 5 2 2 7" xfId="8809"/>
    <cellStyle name="Normal 2 15 5 2 2 7 2" xfId="8810"/>
    <cellStyle name="Normal 2 15 5 2 2 8" xfId="8811"/>
    <cellStyle name="Normal 2 15 5 2 2 8 2" xfId="8812"/>
    <cellStyle name="Normal 2 15 5 2 2 9" xfId="8813"/>
    <cellStyle name="Normal 2 15 5 2 2 9 2" xfId="8814"/>
    <cellStyle name="Normal 2 15 5 2 3" xfId="8815"/>
    <cellStyle name="Normal 2 15 5 2 3 2" xfId="8816"/>
    <cellStyle name="Normal 2 15 5 2 4" xfId="8817"/>
    <cellStyle name="Normal 2 15 5 2 4 2" xfId="8818"/>
    <cellStyle name="Normal 2 15 5 2 5" xfId="8819"/>
    <cellStyle name="Normal 2 15 5 2 5 2" xfId="8820"/>
    <cellStyle name="Normal 2 15 5 2 6" xfId="8821"/>
    <cellStyle name="Normal 2 15 5 2 6 2" xfId="8822"/>
    <cellStyle name="Normal 2 15 5 2 7" xfId="8823"/>
    <cellStyle name="Normal 2 15 5 2 7 2" xfId="8824"/>
    <cellStyle name="Normal 2 15 5 2 8" xfId="8825"/>
    <cellStyle name="Normal 2 15 5 2 8 2" xfId="8826"/>
    <cellStyle name="Normal 2 15 5 2 9" xfId="8827"/>
    <cellStyle name="Normal 2 15 5 2 9 2" xfId="8828"/>
    <cellStyle name="Normal 2 15 5 3" xfId="8829"/>
    <cellStyle name="Normal 2 15 5 3 10" xfId="8830"/>
    <cellStyle name="Normal 2 15 5 3 10 2" xfId="8831"/>
    <cellStyle name="Normal 2 15 5 3 11" xfId="8832"/>
    <cellStyle name="Normal 2 15 5 3 2" xfId="8833"/>
    <cellStyle name="Normal 2 15 5 3 2 2" xfId="8834"/>
    <cellStyle name="Normal 2 15 5 3 3" xfId="8835"/>
    <cellStyle name="Normal 2 15 5 3 3 2" xfId="8836"/>
    <cellStyle name="Normal 2 15 5 3 4" xfId="8837"/>
    <cellStyle name="Normal 2 15 5 3 4 2" xfId="8838"/>
    <cellStyle name="Normal 2 15 5 3 5" xfId="8839"/>
    <cellStyle name="Normal 2 15 5 3 5 2" xfId="8840"/>
    <cellStyle name="Normal 2 15 5 3 6" xfId="8841"/>
    <cellStyle name="Normal 2 15 5 3 6 2" xfId="8842"/>
    <cellStyle name="Normal 2 15 5 3 7" xfId="8843"/>
    <cellStyle name="Normal 2 15 5 3 7 2" xfId="8844"/>
    <cellStyle name="Normal 2 15 5 3 8" xfId="8845"/>
    <cellStyle name="Normal 2 15 5 3 8 2" xfId="8846"/>
    <cellStyle name="Normal 2 15 5 3 9" xfId="8847"/>
    <cellStyle name="Normal 2 15 5 3 9 2" xfId="8848"/>
    <cellStyle name="Normal 2 15 5 4" xfId="8849"/>
    <cellStyle name="Normal 2 15 5 4 2" xfId="8850"/>
    <cellStyle name="Normal 2 15 5 5" xfId="8851"/>
    <cellStyle name="Normal 2 15 5 5 2" xfId="8852"/>
    <cellStyle name="Normal 2 15 5 6" xfId="8853"/>
    <cellStyle name="Normal 2 15 5 6 2" xfId="8854"/>
    <cellStyle name="Normal 2 15 5 7" xfId="8855"/>
    <cellStyle name="Normal 2 15 5 7 2" xfId="8856"/>
    <cellStyle name="Normal 2 15 5 8" xfId="8857"/>
    <cellStyle name="Normal 2 15 5 8 2" xfId="8858"/>
    <cellStyle name="Normal 2 15 5 9" xfId="8859"/>
    <cellStyle name="Normal 2 15 5 9 2" xfId="8860"/>
    <cellStyle name="Normal 2 15 6" xfId="120"/>
    <cellStyle name="Normal 2 16" xfId="121"/>
    <cellStyle name="Normal 2 16 2" xfId="122"/>
    <cellStyle name="Normal 2 17" xfId="123"/>
    <cellStyle name="Normal 2 17 2" xfId="124"/>
    <cellStyle name="Normal 2 18" xfId="125"/>
    <cellStyle name="Normal 2 18 2" xfId="126"/>
    <cellStyle name="Normal 2 19" xfId="127"/>
    <cellStyle name="Normal 2 2" xfId="128"/>
    <cellStyle name="Normal 2 2 10" xfId="129"/>
    <cellStyle name="Normal 2 2 10 2" xfId="130"/>
    <cellStyle name="Normal 2 2 11" xfId="131"/>
    <cellStyle name="Normal 2 2 11 10" xfId="8861"/>
    <cellStyle name="Normal 2 2 11 10 2" xfId="8862"/>
    <cellStyle name="Normal 2 2 11 11" xfId="8863"/>
    <cellStyle name="Normal 2 2 11 11 2" xfId="8864"/>
    <cellStyle name="Normal 2 2 11 12" xfId="8865"/>
    <cellStyle name="Normal 2 2 11 12 2" xfId="8866"/>
    <cellStyle name="Normal 2 2 11 13" xfId="8867"/>
    <cellStyle name="Normal 2 2 11 13 2" xfId="8868"/>
    <cellStyle name="Normal 2 2 11 14" xfId="8869"/>
    <cellStyle name="Normal 2 2 11 14 2" xfId="8870"/>
    <cellStyle name="Normal 2 2 11 15" xfId="8871"/>
    <cellStyle name="Normal 2 2 11 15 2" xfId="8872"/>
    <cellStyle name="Normal 2 2 11 16" xfId="8873"/>
    <cellStyle name="Normal 2 2 11 16 2" xfId="8874"/>
    <cellStyle name="Normal 2 2 11 17" xfId="8875"/>
    <cellStyle name="Normal 2 2 11 17 2" xfId="8876"/>
    <cellStyle name="Normal 2 2 11 18" xfId="8877"/>
    <cellStyle name="Normal 2 2 11 2" xfId="132"/>
    <cellStyle name="Normal 2 2 11 2 2" xfId="133"/>
    <cellStyle name="Normal 2 2 11 2 2 10" xfId="8878"/>
    <cellStyle name="Normal 2 2 11 2 2 10 2" xfId="8879"/>
    <cellStyle name="Normal 2 2 11 2 2 11" xfId="8880"/>
    <cellStyle name="Normal 2 2 11 2 2 11 2" xfId="8881"/>
    <cellStyle name="Normal 2 2 11 2 2 12" xfId="8882"/>
    <cellStyle name="Normal 2 2 11 2 2 12 2" xfId="8883"/>
    <cellStyle name="Normal 2 2 11 2 2 13" xfId="8884"/>
    <cellStyle name="Normal 2 2 11 2 2 13 2" xfId="8885"/>
    <cellStyle name="Normal 2 2 11 2 2 14" xfId="8886"/>
    <cellStyle name="Normal 2 2 11 2 2 14 2" xfId="8887"/>
    <cellStyle name="Normal 2 2 11 2 2 15" xfId="8888"/>
    <cellStyle name="Normal 2 2 11 2 2 15 2" xfId="8889"/>
    <cellStyle name="Normal 2 2 11 2 2 16" xfId="8890"/>
    <cellStyle name="Normal 2 2 11 2 2 16 2" xfId="8891"/>
    <cellStyle name="Normal 2 2 11 2 2 17" xfId="8892"/>
    <cellStyle name="Normal 2 2 11 2 2 2" xfId="134"/>
    <cellStyle name="Normal 2 2 11 2 2 2 2" xfId="135"/>
    <cellStyle name="Normal 2 2 11 2 2 3" xfId="136"/>
    <cellStyle name="Normal 2 2 11 2 2 3 2" xfId="137"/>
    <cellStyle name="Normal 2 2 11 2 2 4" xfId="138"/>
    <cellStyle name="Normal 2 2 11 2 2 4 2" xfId="139"/>
    <cellStyle name="Normal 2 2 11 2 2 5" xfId="140"/>
    <cellStyle name="Normal 2 2 11 2 2 5 2" xfId="141"/>
    <cellStyle name="Normal 2 2 11 2 2 6" xfId="8893"/>
    <cellStyle name="Normal 2 2 11 2 2 6 10" xfId="8894"/>
    <cellStyle name="Normal 2 2 11 2 2 6 10 2" xfId="8895"/>
    <cellStyle name="Normal 2 2 11 2 2 6 11" xfId="8896"/>
    <cellStyle name="Normal 2 2 11 2 2 6 11 2" xfId="8897"/>
    <cellStyle name="Normal 2 2 11 2 2 6 12" xfId="8898"/>
    <cellStyle name="Normal 2 2 11 2 2 6 2" xfId="8899"/>
    <cellStyle name="Normal 2 2 11 2 2 6 2 10" xfId="8900"/>
    <cellStyle name="Normal 2 2 11 2 2 6 2 10 2" xfId="8901"/>
    <cellStyle name="Normal 2 2 11 2 2 6 2 11" xfId="8902"/>
    <cellStyle name="Normal 2 2 11 2 2 6 2 2" xfId="8903"/>
    <cellStyle name="Normal 2 2 11 2 2 6 2 2 2" xfId="8904"/>
    <cellStyle name="Normal 2 2 11 2 2 6 2 3" xfId="8905"/>
    <cellStyle name="Normal 2 2 11 2 2 6 2 3 2" xfId="8906"/>
    <cellStyle name="Normal 2 2 11 2 2 6 2 4" xfId="8907"/>
    <cellStyle name="Normal 2 2 11 2 2 6 2 4 2" xfId="8908"/>
    <cellStyle name="Normal 2 2 11 2 2 6 2 5" xfId="8909"/>
    <cellStyle name="Normal 2 2 11 2 2 6 2 5 2" xfId="8910"/>
    <cellStyle name="Normal 2 2 11 2 2 6 2 6" xfId="8911"/>
    <cellStyle name="Normal 2 2 11 2 2 6 2 6 2" xfId="8912"/>
    <cellStyle name="Normal 2 2 11 2 2 6 2 7" xfId="8913"/>
    <cellStyle name="Normal 2 2 11 2 2 6 2 7 2" xfId="8914"/>
    <cellStyle name="Normal 2 2 11 2 2 6 2 8" xfId="8915"/>
    <cellStyle name="Normal 2 2 11 2 2 6 2 8 2" xfId="8916"/>
    <cellStyle name="Normal 2 2 11 2 2 6 2 9" xfId="8917"/>
    <cellStyle name="Normal 2 2 11 2 2 6 2 9 2" xfId="8918"/>
    <cellStyle name="Normal 2 2 11 2 2 6 3" xfId="8919"/>
    <cellStyle name="Normal 2 2 11 2 2 6 3 2" xfId="8920"/>
    <cellStyle name="Normal 2 2 11 2 2 6 4" xfId="8921"/>
    <cellStyle name="Normal 2 2 11 2 2 6 4 2" xfId="8922"/>
    <cellStyle name="Normal 2 2 11 2 2 6 5" xfId="8923"/>
    <cellStyle name="Normal 2 2 11 2 2 6 5 2" xfId="8924"/>
    <cellStyle name="Normal 2 2 11 2 2 6 6" xfId="8925"/>
    <cellStyle name="Normal 2 2 11 2 2 6 6 2" xfId="8926"/>
    <cellStyle name="Normal 2 2 11 2 2 6 7" xfId="8927"/>
    <cellStyle name="Normal 2 2 11 2 2 6 7 2" xfId="8928"/>
    <cellStyle name="Normal 2 2 11 2 2 6 8" xfId="8929"/>
    <cellStyle name="Normal 2 2 11 2 2 6 8 2" xfId="8930"/>
    <cellStyle name="Normal 2 2 11 2 2 6 9" xfId="8931"/>
    <cellStyle name="Normal 2 2 11 2 2 6 9 2" xfId="8932"/>
    <cellStyle name="Normal 2 2 11 2 2 7" xfId="8933"/>
    <cellStyle name="Normal 2 2 11 2 2 7 10" xfId="8934"/>
    <cellStyle name="Normal 2 2 11 2 2 7 10 2" xfId="8935"/>
    <cellStyle name="Normal 2 2 11 2 2 7 11" xfId="8936"/>
    <cellStyle name="Normal 2 2 11 2 2 7 2" xfId="8937"/>
    <cellStyle name="Normal 2 2 11 2 2 7 2 2" xfId="8938"/>
    <cellStyle name="Normal 2 2 11 2 2 7 3" xfId="8939"/>
    <cellStyle name="Normal 2 2 11 2 2 7 3 2" xfId="8940"/>
    <cellStyle name="Normal 2 2 11 2 2 7 4" xfId="8941"/>
    <cellStyle name="Normal 2 2 11 2 2 7 4 2" xfId="8942"/>
    <cellStyle name="Normal 2 2 11 2 2 7 5" xfId="8943"/>
    <cellStyle name="Normal 2 2 11 2 2 7 5 2" xfId="8944"/>
    <cellStyle name="Normal 2 2 11 2 2 7 6" xfId="8945"/>
    <cellStyle name="Normal 2 2 11 2 2 7 6 2" xfId="8946"/>
    <cellStyle name="Normal 2 2 11 2 2 7 7" xfId="8947"/>
    <cellStyle name="Normal 2 2 11 2 2 7 7 2" xfId="8948"/>
    <cellStyle name="Normal 2 2 11 2 2 7 8" xfId="8949"/>
    <cellStyle name="Normal 2 2 11 2 2 7 8 2" xfId="8950"/>
    <cellStyle name="Normal 2 2 11 2 2 7 9" xfId="8951"/>
    <cellStyle name="Normal 2 2 11 2 2 7 9 2" xfId="8952"/>
    <cellStyle name="Normal 2 2 11 2 2 8" xfId="8953"/>
    <cellStyle name="Normal 2 2 11 2 2 8 2" xfId="8954"/>
    <cellStyle name="Normal 2 2 11 2 2 9" xfId="8955"/>
    <cellStyle name="Normal 2 2 11 2 2 9 2" xfId="8956"/>
    <cellStyle name="Normal 2 2 11 2 3" xfId="142"/>
    <cellStyle name="Normal 2 2 11 2 3 10" xfId="8957"/>
    <cellStyle name="Normal 2 2 11 2 3 10 2" xfId="8958"/>
    <cellStyle name="Normal 2 2 11 2 3 11" xfId="8959"/>
    <cellStyle name="Normal 2 2 11 2 3 11 2" xfId="8960"/>
    <cellStyle name="Normal 2 2 11 2 3 12" xfId="8961"/>
    <cellStyle name="Normal 2 2 11 2 3 12 2" xfId="8962"/>
    <cellStyle name="Normal 2 2 11 2 3 13" xfId="8963"/>
    <cellStyle name="Normal 2 2 11 2 3 2" xfId="8964"/>
    <cellStyle name="Normal 2 2 11 2 3 2 10" xfId="8965"/>
    <cellStyle name="Normal 2 2 11 2 3 2 10 2" xfId="8966"/>
    <cellStyle name="Normal 2 2 11 2 3 2 11" xfId="8967"/>
    <cellStyle name="Normal 2 2 11 2 3 2 11 2" xfId="8968"/>
    <cellStyle name="Normal 2 2 11 2 3 2 12" xfId="8969"/>
    <cellStyle name="Normal 2 2 11 2 3 2 2" xfId="8970"/>
    <cellStyle name="Normal 2 2 11 2 3 2 2 10" xfId="8971"/>
    <cellStyle name="Normal 2 2 11 2 3 2 2 10 2" xfId="8972"/>
    <cellStyle name="Normal 2 2 11 2 3 2 2 11" xfId="8973"/>
    <cellStyle name="Normal 2 2 11 2 3 2 2 2" xfId="8974"/>
    <cellStyle name="Normal 2 2 11 2 3 2 2 2 2" xfId="8975"/>
    <cellStyle name="Normal 2 2 11 2 3 2 2 3" xfId="8976"/>
    <cellStyle name="Normal 2 2 11 2 3 2 2 3 2" xfId="8977"/>
    <cellStyle name="Normal 2 2 11 2 3 2 2 4" xfId="8978"/>
    <cellStyle name="Normal 2 2 11 2 3 2 2 4 2" xfId="8979"/>
    <cellStyle name="Normal 2 2 11 2 3 2 2 5" xfId="8980"/>
    <cellStyle name="Normal 2 2 11 2 3 2 2 5 2" xfId="8981"/>
    <cellStyle name="Normal 2 2 11 2 3 2 2 6" xfId="8982"/>
    <cellStyle name="Normal 2 2 11 2 3 2 2 6 2" xfId="8983"/>
    <cellStyle name="Normal 2 2 11 2 3 2 2 7" xfId="8984"/>
    <cellStyle name="Normal 2 2 11 2 3 2 2 7 2" xfId="8985"/>
    <cellStyle name="Normal 2 2 11 2 3 2 2 8" xfId="8986"/>
    <cellStyle name="Normal 2 2 11 2 3 2 2 8 2" xfId="8987"/>
    <cellStyle name="Normal 2 2 11 2 3 2 2 9" xfId="8988"/>
    <cellStyle name="Normal 2 2 11 2 3 2 2 9 2" xfId="8989"/>
    <cellStyle name="Normal 2 2 11 2 3 2 3" xfId="8990"/>
    <cellStyle name="Normal 2 2 11 2 3 2 3 2" xfId="8991"/>
    <cellStyle name="Normal 2 2 11 2 3 2 4" xfId="8992"/>
    <cellStyle name="Normal 2 2 11 2 3 2 4 2" xfId="8993"/>
    <cellStyle name="Normal 2 2 11 2 3 2 5" xfId="8994"/>
    <cellStyle name="Normal 2 2 11 2 3 2 5 2" xfId="8995"/>
    <cellStyle name="Normal 2 2 11 2 3 2 6" xfId="8996"/>
    <cellStyle name="Normal 2 2 11 2 3 2 6 2" xfId="8997"/>
    <cellStyle name="Normal 2 2 11 2 3 2 7" xfId="8998"/>
    <cellStyle name="Normal 2 2 11 2 3 2 7 2" xfId="8999"/>
    <cellStyle name="Normal 2 2 11 2 3 2 8" xfId="9000"/>
    <cellStyle name="Normal 2 2 11 2 3 2 8 2" xfId="9001"/>
    <cellStyle name="Normal 2 2 11 2 3 2 9" xfId="9002"/>
    <cellStyle name="Normal 2 2 11 2 3 2 9 2" xfId="9003"/>
    <cellStyle name="Normal 2 2 11 2 3 3" xfId="9004"/>
    <cellStyle name="Normal 2 2 11 2 3 3 10" xfId="9005"/>
    <cellStyle name="Normal 2 2 11 2 3 3 10 2" xfId="9006"/>
    <cellStyle name="Normal 2 2 11 2 3 3 11" xfId="9007"/>
    <cellStyle name="Normal 2 2 11 2 3 3 2" xfId="9008"/>
    <cellStyle name="Normal 2 2 11 2 3 3 2 2" xfId="9009"/>
    <cellStyle name="Normal 2 2 11 2 3 3 3" xfId="9010"/>
    <cellStyle name="Normal 2 2 11 2 3 3 3 2" xfId="9011"/>
    <cellStyle name="Normal 2 2 11 2 3 3 4" xfId="9012"/>
    <cellStyle name="Normal 2 2 11 2 3 3 4 2" xfId="9013"/>
    <cellStyle name="Normal 2 2 11 2 3 3 5" xfId="9014"/>
    <cellStyle name="Normal 2 2 11 2 3 3 5 2" xfId="9015"/>
    <cellStyle name="Normal 2 2 11 2 3 3 6" xfId="9016"/>
    <cellStyle name="Normal 2 2 11 2 3 3 6 2" xfId="9017"/>
    <cellStyle name="Normal 2 2 11 2 3 3 7" xfId="9018"/>
    <cellStyle name="Normal 2 2 11 2 3 3 7 2" xfId="9019"/>
    <cellStyle name="Normal 2 2 11 2 3 3 8" xfId="9020"/>
    <cellStyle name="Normal 2 2 11 2 3 3 8 2" xfId="9021"/>
    <cellStyle name="Normal 2 2 11 2 3 3 9" xfId="9022"/>
    <cellStyle name="Normal 2 2 11 2 3 3 9 2" xfId="9023"/>
    <cellStyle name="Normal 2 2 11 2 3 4" xfId="9024"/>
    <cellStyle name="Normal 2 2 11 2 3 4 2" xfId="9025"/>
    <cellStyle name="Normal 2 2 11 2 3 5" xfId="9026"/>
    <cellStyle name="Normal 2 2 11 2 3 5 2" xfId="9027"/>
    <cellStyle name="Normal 2 2 11 2 3 6" xfId="9028"/>
    <cellStyle name="Normal 2 2 11 2 3 6 2" xfId="9029"/>
    <cellStyle name="Normal 2 2 11 2 3 7" xfId="9030"/>
    <cellStyle name="Normal 2 2 11 2 3 7 2" xfId="9031"/>
    <cellStyle name="Normal 2 2 11 2 3 8" xfId="9032"/>
    <cellStyle name="Normal 2 2 11 2 3 8 2" xfId="9033"/>
    <cellStyle name="Normal 2 2 11 2 3 9" xfId="9034"/>
    <cellStyle name="Normal 2 2 11 2 3 9 2" xfId="9035"/>
    <cellStyle name="Normal 2 2 11 2 4" xfId="143"/>
    <cellStyle name="Normal 2 2 11 2 4 10" xfId="9036"/>
    <cellStyle name="Normal 2 2 11 2 4 10 2" xfId="9037"/>
    <cellStyle name="Normal 2 2 11 2 4 11" xfId="9038"/>
    <cellStyle name="Normal 2 2 11 2 4 11 2" xfId="9039"/>
    <cellStyle name="Normal 2 2 11 2 4 12" xfId="9040"/>
    <cellStyle name="Normal 2 2 11 2 4 12 2" xfId="9041"/>
    <cellStyle name="Normal 2 2 11 2 4 13" xfId="9042"/>
    <cellStyle name="Normal 2 2 11 2 4 2" xfId="9043"/>
    <cellStyle name="Normal 2 2 11 2 4 2 10" xfId="9044"/>
    <cellStyle name="Normal 2 2 11 2 4 2 10 2" xfId="9045"/>
    <cellStyle name="Normal 2 2 11 2 4 2 11" xfId="9046"/>
    <cellStyle name="Normal 2 2 11 2 4 2 11 2" xfId="9047"/>
    <cellStyle name="Normal 2 2 11 2 4 2 12" xfId="9048"/>
    <cellStyle name="Normal 2 2 11 2 4 2 2" xfId="9049"/>
    <cellStyle name="Normal 2 2 11 2 4 2 2 10" xfId="9050"/>
    <cellStyle name="Normal 2 2 11 2 4 2 2 10 2" xfId="9051"/>
    <cellStyle name="Normal 2 2 11 2 4 2 2 11" xfId="9052"/>
    <cellStyle name="Normal 2 2 11 2 4 2 2 2" xfId="9053"/>
    <cellStyle name="Normal 2 2 11 2 4 2 2 2 2" xfId="9054"/>
    <cellStyle name="Normal 2 2 11 2 4 2 2 3" xfId="9055"/>
    <cellStyle name="Normal 2 2 11 2 4 2 2 3 2" xfId="9056"/>
    <cellStyle name="Normal 2 2 11 2 4 2 2 4" xfId="9057"/>
    <cellStyle name="Normal 2 2 11 2 4 2 2 4 2" xfId="9058"/>
    <cellStyle name="Normal 2 2 11 2 4 2 2 5" xfId="9059"/>
    <cellStyle name="Normal 2 2 11 2 4 2 2 5 2" xfId="9060"/>
    <cellStyle name="Normal 2 2 11 2 4 2 2 6" xfId="9061"/>
    <cellStyle name="Normal 2 2 11 2 4 2 2 6 2" xfId="9062"/>
    <cellStyle name="Normal 2 2 11 2 4 2 2 7" xfId="9063"/>
    <cellStyle name="Normal 2 2 11 2 4 2 2 7 2" xfId="9064"/>
    <cellStyle name="Normal 2 2 11 2 4 2 2 8" xfId="9065"/>
    <cellStyle name="Normal 2 2 11 2 4 2 2 8 2" xfId="9066"/>
    <cellStyle name="Normal 2 2 11 2 4 2 2 9" xfId="9067"/>
    <cellStyle name="Normal 2 2 11 2 4 2 2 9 2" xfId="9068"/>
    <cellStyle name="Normal 2 2 11 2 4 2 3" xfId="9069"/>
    <cellStyle name="Normal 2 2 11 2 4 2 3 2" xfId="9070"/>
    <cellStyle name="Normal 2 2 11 2 4 2 4" xfId="9071"/>
    <cellStyle name="Normal 2 2 11 2 4 2 4 2" xfId="9072"/>
    <cellStyle name="Normal 2 2 11 2 4 2 5" xfId="9073"/>
    <cellStyle name="Normal 2 2 11 2 4 2 5 2" xfId="9074"/>
    <cellStyle name="Normal 2 2 11 2 4 2 6" xfId="9075"/>
    <cellStyle name="Normal 2 2 11 2 4 2 6 2" xfId="9076"/>
    <cellStyle name="Normal 2 2 11 2 4 2 7" xfId="9077"/>
    <cellStyle name="Normal 2 2 11 2 4 2 7 2" xfId="9078"/>
    <cellStyle name="Normal 2 2 11 2 4 2 8" xfId="9079"/>
    <cellStyle name="Normal 2 2 11 2 4 2 8 2" xfId="9080"/>
    <cellStyle name="Normal 2 2 11 2 4 2 9" xfId="9081"/>
    <cellStyle name="Normal 2 2 11 2 4 2 9 2" xfId="9082"/>
    <cellStyle name="Normal 2 2 11 2 4 3" xfId="9083"/>
    <cellStyle name="Normal 2 2 11 2 4 3 10" xfId="9084"/>
    <cellStyle name="Normal 2 2 11 2 4 3 10 2" xfId="9085"/>
    <cellStyle name="Normal 2 2 11 2 4 3 11" xfId="9086"/>
    <cellStyle name="Normal 2 2 11 2 4 3 2" xfId="9087"/>
    <cellStyle name="Normal 2 2 11 2 4 3 2 2" xfId="9088"/>
    <cellStyle name="Normal 2 2 11 2 4 3 3" xfId="9089"/>
    <cellStyle name="Normal 2 2 11 2 4 3 3 2" xfId="9090"/>
    <cellStyle name="Normal 2 2 11 2 4 3 4" xfId="9091"/>
    <cellStyle name="Normal 2 2 11 2 4 3 4 2" xfId="9092"/>
    <cellStyle name="Normal 2 2 11 2 4 3 5" xfId="9093"/>
    <cellStyle name="Normal 2 2 11 2 4 3 5 2" xfId="9094"/>
    <cellStyle name="Normal 2 2 11 2 4 3 6" xfId="9095"/>
    <cellStyle name="Normal 2 2 11 2 4 3 6 2" xfId="9096"/>
    <cellStyle name="Normal 2 2 11 2 4 3 7" xfId="9097"/>
    <cellStyle name="Normal 2 2 11 2 4 3 7 2" xfId="9098"/>
    <cellStyle name="Normal 2 2 11 2 4 3 8" xfId="9099"/>
    <cellStyle name="Normal 2 2 11 2 4 3 8 2" xfId="9100"/>
    <cellStyle name="Normal 2 2 11 2 4 3 9" xfId="9101"/>
    <cellStyle name="Normal 2 2 11 2 4 3 9 2" xfId="9102"/>
    <cellStyle name="Normal 2 2 11 2 4 4" xfId="9103"/>
    <cellStyle name="Normal 2 2 11 2 4 4 2" xfId="9104"/>
    <cellStyle name="Normal 2 2 11 2 4 5" xfId="9105"/>
    <cellStyle name="Normal 2 2 11 2 4 5 2" xfId="9106"/>
    <cellStyle name="Normal 2 2 11 2 4 6" xfId="9107"/>
    <cellStyle name="Normal 2 2 11 2 4 6 2" xfId="9108"/>
    <cellStyle name="Normal 2 2 11 2 4 7" xfId="9109"/>
    <cellStyle name="Normal 2 2 11 2 4 7 2" xfId="9110"/>
    <cellStyle name="Normal 2 2 11 2 4 8" xfId="9111"/>
    <cellStyle name="Normal 2 2 11 2 4 8 2" xfId="9112"/>
    <cellStyle name="Normal 2 2 11 2 4 9" xfId="9113"/>
    <cellStyle name="Normal 2 2 11 2 4 9 2" xfId="9114"/>
    <cellStyle name="Normal 2 2 11 2 5" xfId="144"/>
    <cellStyle name="Normal 2 2 11 2 5 10" xfId="9115"/>
    <cellStyle name="Normal 2 2 11 2 5 10 2" xfId="9116"/>
    <cellStyle name="Normal 2 2 11 2 5 11" xfId="9117"/>
    <cellStyle name="Normal 2 2 11 2 5 11 2" xfId="9118"/>
    <cellStyle name="Normal 2 2 11 2 5 12" xfId="9119"/>
    <cellStyle name="Normal 2 2 11 2 5 12 2" xfId="9120"/>
    <cellStyle name="Normal 2 2 11 2 5 13" xfId="9121"/>
    <cellStyle name="Normal 2 2 11 2 5 2" xfId="9122"/>
    <cellStyle name="Normal 2 2 11 2 5 2 10" xfId="9123"/>
    <cellStyle name="Normal 2 2 11 2 5 2 10 2" xfId="9124"/>
    <cellStyle name="Normal 2 2 11 2 5 2 11" xfId="9125"/>
    <cellStyle name="Normal 2 2 11 2 5 2 11 2" xfId="9126"/>
    <cellStyle name="Normal 2 2 11 2 5 2 12" xfId="9127"/>
    <cellStyle name="Normal 2 2 11 2 5 2 2" xfId="9128"/>
    <cellStyle name="Normal 2 2 11 2 5 2 2 10" xfId="9129"/>
    <cellStyle name="Normal 2 2 11 2 5 2 2 10 2" xfId="9130"/>
    <cellStyle name="Normal 2 2 11 2 5 2 2 11" xfId="9131"/>
    <cellStyle name="Normal 2 2 11 2 5 2 2 2" xfId="9132"/>
    <cellStyle name="Normal 2 2 11 2 5 2 2 2 2" xfId="9133"/>
    <cellStyle name="Normal 2 2 11 2 5 2 2 3" xfId="9134"/>
    <cellStyle name="Normal 2 2 11 2 5 2 2 3 2" xfId="9135"/>
    <cellStyle name="Normal 2 2 11 2 5 2 2 4" xfId="9136"/>
    <cellStyle name="Normal 2 2 11 2 5 2 2 4 2" xfId="9137"/>
    <cellStyle name="Normal 2 2 11 2 5 2 2 5" xfId="9138"/>
    <cellStyle name="Normal 2 2 11 2 5 2 2 5 2" xfId="9139"/>
    <cellStyle name="Normal 2 2 11 2 5 2 2 6" xfId="9140"/>
    <cellStyle name="Normal 2 2 11 2 5 2 2 6 2" xfId="9141"/>
    <cellStyle name="Normal 2 2 11 2 5 2 2 7" xfId="9142"/>
    <cellStyle name="Normal 2 2 11 2 5 2 2 7 2" xfId="9143"/>
    <cellStyle name="Normal 2 2 11 2 5 2 2 8" xfId="9144"/>
    <cellStyle name="Normal 2 2 11 2 5 2 2 8 2" xfId="9145"/>
    <cellStyle name="Normal 2 2 11 2 5 2 2 9" xfId="9146"/>
    <cellStyle name="Normal 2 2 11 2 5 2 2 9 2" xfId="9147"/>
    <cellStyle name="Normal 2 2 11 2 5 2 3" xfId="9148"/>
    <cellStyle name="Normal 2 2 11 2 5 2 3 2" xfId="9149"/>
    <cellStyle name="Normal 2 2 11 2 5 2 4" xfId="9150"/>
    <cellStyle name="Normal 2 2 11 2 5 2 4 2" xfId="9151"/>
    <cellStyle name="Normal 2 2 11 2 5 2 5" xfId="9152"/>
    <cellStyle name="Normal 2 2 11 2 5 2 5 2" xfId="9153"/>
    <cellStyle name="Normal 2 2 11 2 5 2 6" xfId="9154"/>
    <cellStyle name="Normal 2 2 11 2 5 2 6 2" xfId="9155"/>
    <cellStyle name="Normal 2 2 11 2 5 2 7" xfId="9156"/>
    <cellStyle name="Normal 2 2 11 2 5 2 7 2" xfId="9157"/>
    <cellStyle name="Normal 2 2 11 2 5 2 8" xfId="9158"/>
    <cellStyle name="Normal 2 2 11 2 5 2 8 2" xfId="9159"/>
    <cellStyle name="Normal 2 2 11 2 5 2 9" xfId="9160"/>
    <cellStyle name="Normal 2 2 11 2 5 2 9 2" xfId="9161"/>
    <cellStyle name="Normal 2 2 11 2 5 3" xfId="9162"/>
    <cellStyle name="Normal 2 2 11 2 5 3 10" xfId="9163"/>
    <cellStyle name="Normal 2 2 11 2 5 3 10 2" xfId="9164"/>
    <cellStyle name="Normal 2 2 11 2 5 3 11" xfId="9165"/>
    <cellStyle name="Normal 2 2 11 2 5 3 2" xfId="9166"/>
    <cellStyle name="Normal 2 2 11 2 5 3 2 2" xfId="9167"/>
    <cellStyle name="Normal 2 2 11 2 5 3 3" xfId="9168"/>
    <cellStyle name="Normal 2 2 11 2 5 3 3 2" xfId="9169"/>
    <cellStyle name="Normal 2 2 11 2 5 3 4" xfId="9170"/>
    <cellStyle name="Normal 2 2 11 2 5 3 4 2" xfId="9171"/>
    <cellStyle name="Normal 2 2 11 2 5 3 5" xfId="9172"/>
    <cellStyle name="Normal 2 2 11 2 5 3 5 2" xfId="9173"/>
    <cellStyle name="Normal 2 2 11 2 5 3 6" xfId="9174"/>
    <cellStyle name="Normal 2 2 11 2 5 3 6 2" xfId="9175"/>
    <cellStyle name="Normal 2 2 11 2 5 3 7" xfId="9176"/>
    <cellStyle name="Normal 2 2 11 2 5 3 7 2" xfId="9177"/>
    <cellStyle name="Normal 2 2 11 2 5 3 8" xfId="9178"/>
    <cellStyle name="Normal 2 2 11 2 5 3 8 2" xfId="9179"/>
    <cellStyle name="Normal 2 2 11 2 5 3 9" xfId="9180"/>
    <cellStyle name="Normal 2 2 11 2 5 3 9 2" xfId="9181"/>
    <cellStyle name="Normal 2 2 11 2 5 4" xfId="9182"/>
    <cellStyle name="Normal 2 2 11 2 5 4 2" xfId="9183"/>
    <cellStyle name="Normal 2 2 11 2 5 5" xfId="9184"/>
    <cellStyle name="Normal 2 2 11 2 5 5 2" xfId="9185"/>
    <cellStyle name="Normal 2 2 11 2 5 6" xfId="9186"/>
    <cellStyle name="Normal 2 2 11 2 5 6 2" xfId="9187"/>
    <cellStyle name="Normal 2 2 11 2 5 7" xfId="9188"/>
    <cellStyle name="Normal 2 2 11 2 5 7 2" xfId="9189"/>
    <cellStyle name="Normal 2 2 11 2 5 8" xfId="9190"/>
    <cellStyle name="Normal 2 2 11 2 5 8 2" xfId="9191"/>
    <cellStyle name="Normal 2 2 11 2 5 9" xfId="9192"/>
    <cellStyle name="Normal 2 2 11 2 5 9 2" xfId="9193"/>
    <cellStyle name="Normal 2 2 11 2 6" xfId="145"/>
    <cellStyle name="Normal 2 2 11 3" xfId="146"/>
    <cellStyle name="Normal 2 2 11 3 2" xfId="147"/>
    <cellStyle name="Normal 2 2 11 4" xfId="148"/>
    <cellStyle name="Normal 2 2 11 4 2" xfId="149"/>
    <cellStyle name="Normal 2 2 11 5" xfId="150"/>
    <cellStyle name="Normal 2 2 11 5 2" xfId="151"/>
    <cellStyle name="Normal 2 2 11 6" xfId="152"/>
    <cellStyle name="Normal 2 2 11 6 2" xfId="153"/>
    <cellStyle name="Normal 2 2 11 7" xfId="9194"/>
    <cellStyle name="Normal 2 2 11 7 10" xfId="9195"/>
    <cellStyle name="Normal 2 2 11 7 10 2" xfId="9196"/>
    <cellStyle name="Normal 2 2 11 7 11" xfId="9197"/>
    <cellStyle name="Normal 2 2 11 7 11 2" xfId="9198"/>
    <cellStyle name="Normal 2 2 11 7 12" xfId="9199"/>
    <cellStyle name="Normal 2 2 11 7 2" xfId="9200"/>
    <cellStyle name="Normal 2 2 11 7 2 10" xfId="9201"/>
    <cellStyle name="Normal 2 2 11 7 2 10 2" xfId="9202"/>
    <cellStyle name="Normal 2 2 11 7 2 11" xfId="9203"/>
    <cellStyle name="Normal 2 2 11 7 2 2" xfId="9204"/>
    <cellStyle name="Normal 2 2 11 7 2 2 2" xfId="9205"/>
    <cellStyle name="Normal 2 2 11 7 2 3" xfId="9206"/>
    <cellStyle name="Normal 2 2 11 7 2 3 2" xfId="9207"/>
    <cellStyle name="Normal 2 2 11 7 2 4" xfId="9208"/>
    <cellStyle name="Normal 2 2 11 7 2 4 2" xfId="9209"/>
    <cellStyle name="Normal 2 2 11 7 2 5" xfId="9210"/>
    <cellStyle name="Normal 2 2 11 7 2 5 2" xfId="9211"/>
    <cellStyle name="Normal 2 2 11 7 2 6" xfId="9212"/>
    <cellStyle name="Normal 2 2 11 7 2 6 2" xfId="9213"/>
    <cellStyle name="Normal 2 2 11 7 2 7" xfId="9214"/>
    <cellStyle name="Normal 2 2 11 7 2 7 2" xfId="9215"/>
    <cellStyle name="Normal 2 2 11 7 2 8" xfId="9216"/>
    <cellStyle name="Normal 2 2 11 7 2 8 2" xfId="9217"/>
    <cellStyle name="Normal 2 2 11 7 2 9" xfId="9218"/>
    <cellStyle name="Normal 2 2 11 7 2 9 2" xfId="9219"/>
    <cellStyle name="Normal 2 2 11 7 3" xfId="9220"/>
    <cellStyle name="Normal 2 2 11 7 3 2" xfId="9221"/>
    <cellStyle name="Normal 2 2 11 7 4" xfId="9222"/>
    <cellStyle name="Normal 2 2 11 7 4 2" xfId="9223"/>
    <cellStyle name="Normal 2 2 11 7 5" xfId="9224"/>
    <cellStyle name="Normal 2 2 11 7 5 2" xfId="9225"/>
    <cellStyle name="Normal 2 2 11 7 6" xfId="9226"/>
    <cellStyle name="Normal 2 2 11 7 6 2" xfId="9227"/>
    <cellStyle name="Normal 2 2 11 7 7" xfId="9228"/>
    <cellStyle name="Normal 2 2 11 7 7 2" xfId="9229"/>
    <cellStyle name="Normal 2 2 11 7 8" xfId="9230"/>
    <cellStyle name="Normal 2 2 11 7 8 2" xfId="9231"/>
    <cellStyle name="Normal 2 2 11 7 9" xfId="9232"/>
    <cellStyle name="Normal 2 2 11 7 9 2" xfId="9233"/>
    <cellStyle name="Normal 2 2 11 8" xfId="9234"/>
    <cellStyle name="Normal 2 2 11 8 10" xfId="9235"/>
    <cellStyle name="Normal 2 2 11 8 10 2" xfId="9236"/>
    <cellStyle name="Normal 2 2 11 8 11" xfId="9237"/>
    <cellStyle name="Normal 2 2 11 8 2" xfId="9238"/>
    <cellStyle name="Normal 2 2 11 8 2 2" xfId="9239"/>
    <cellStyle name="Normal 2 2 11 8 3" xfId="9240"/>
    <cellStyle name="Normal 2 2 11 8 3 2" xfId="9241"/>
    <cellStyle name="Normal 2 2 11 8 4" xfId="9242"/>
    <cellStyle name="Normal 2 2 11 8 4 2" xfId="9243"/>
    <cellStyle name="Normal 2 2 11 8 5" xfId="9244"/>
    <cellStyle name="Normal 2 2 11 8 5 2" xfId="9245"/>
    <cellStyle name="Normal 2 2 11 8 6" xfId="9246"/>
    <cellStyle name="Normal 2 2 11 8 6 2" xfId="9247"/>
    <cellStyle name="Normal 2 2 11 8 7" xfId="9248"/>
    <cellStyle name="Normal 2 2 11 8 7 2" xfId="9249"/>
    <cellStyle name="Normal 2 2 11 8 8" xfId="9250"/>
    <cellStyle name="Normal 2 2 11 8 8 2" xfId="9251"/>
    <cellStyle name="Normal 2 2 11 8 9" xfId="9252"/>
    <cellStyle name="Normal 2 2 11 8 9 2" xfId="9253"/>
    <cellStyle name="Normal 2 2 11 9" xfId="9254"/>
    <cellStyle name="Normal 2 2 11 9 2" xfId="9255"/>
    <cellStyle name="Normal 2 2 12" xfId="154"/>
    <cellStyle name="Normal 2 2 12 2" xfId="155"/>
    <cellStyle name="Normal 2 2 13" xfId="156"/>
    <cellStyle name="Normal 2 2 13 2" xfId="157"/>
    <cellStyle name="Normal 2 2 14" xfId="158"/>
    <cellStyle name="Normal 2 2 14 2" xfId="159"/>
    <cellStyle name="Normal 2 2 15" xfId="160"/>
    <cellStyle name="Normal 2 2 15 10" xfId="9256"/>
    <cellStyle name="Normal 2 2 15 10 2" xfId="9257"/>
    <cellStyle name="Normal 2 2 15 11" xfId="9258"/>
    <cellStyle name="Normal 2 2 15 11 2" xfId="9259"/>
    <cellStyle name="Normal 2 2 15 12" xfId="9260"/>
    <cellStyle name="Normal 2 2 15 12 2" xfId="9261"/>
    <cellStyle name="Normal 2 2 15 13" xfId="9262"/>
    <cellStyle name="Normal 2 2 15 13 2" xfId="9263"/>
    <cellStyle name="Normal 2 2 15 14" xfId="9264"/>
    <cellStyle name="Normal 2 2 15 14 2" xfId="9265"/>
    <cellStyle name="Normal 2 2 15 15" xfId="9266"/>
    <cellStyle name="Normal 2 2 15 15 2" xfId="9267"/>
    <cellStyle name="Normal 2 2 15 16" xfId="9268"/>
    <cellStyle name="Normal 2 2 15 16 2" xfId="9269"/>
    <cellStyle name="Normal 2 2 15 17" xfId="9270"/>
    <cellStyle name="Normal 2 2 15 2" xfId="161"/>
    <cellStyle name="Normal 2 2 15 2 2" xfId="162"/>
    <cellStyle name="Normal 2 2 15 3" xfId="163"/>
    <cellStyle name="Normal 2 2 15 3 2" xfId="164"/>
    <cellStyle name="Normal 2 2 15 4" xfId="165"/>
    <cellStyle name="Normal 2 2 15 4 2" xfId="166"/>
    <cellStyle name="Normal 2 2 15 5" xfId="167"/>
    <cellStyle name="Normal 2 2 15 5 2" xfId="168"/>
    <cellStyle name="Normal 2 2 15 6" xfId="9271"/>
    <cellStyle name="Normal 2 2 15 6 10" xfId="9272"/>
    <cellStyle name="Normal 2 2 15 6 10 2" xfId="9273"/>
    <cellStyle name="Normal 2 2 15 6 11" xfId="9274"/>
    <cellStyle name="Normal 2 2 15 6 11 2" xfId="9275"/>
    <cellStyle name="Normal 2 2 15 6 12" xfId="9276"/>
    <cellStyle name="Normal 2 2 15 6 2" xfId="9277"/>
    <cellStyle name="Normal 2 2 15 6 2 10" xfId="9278"/>
    <cellStyle name="Normal 2 2 15 6 2 10 2" xfId="9279"/>
    <cellStyle name="Normal 2 2 15 6 2 11" xfId="9280"/>
    <cellStyle name="Normal 2 2 15 6 2 2" xfId="9281"/>
    <cellStyle name="Normal 2 2 15 6 2 2 2" xfId="9282"/>
    <cellStyle name="Normal 2 2 15 6 2 3" xfId="9283"/>
    <cellStyle name="Normal 2 2 15 6 2 3 2" xfId="9284"/>
    <cellStyle name="Normal 2 2 15 6 2 4" xfId="9285"/>
    <cellStyle name="Normal 2 2 15 6 2 4 2" xfId="9286"/>
    <cellStyle name="Normal 2 2 15 6 2 5" xfId="9287"/>
    <cellStyle name="Normal 2 2 15 6 2 5 2" xfId="9288"/>
    <cellStyle name="Normal 2 2 15 6 2 6" xfId="9289"/>
    <cellStyle name="Normal 2 2 15 6 2 6 2" xfId="9290"/>
    <cellStyle name="Normal 2 2 15 6 2 7" xfId="9291"/>
    <cellStyle name="Normal 2 2 15 6 2 7 2" xfId="9292"/>
    <cellStyle name="Normal 2 2 15 6 2 8" xfId="9293"/>
    <cellStyle name="Normal 2 2 15 6 2 8 2" xfId="9294"/>
    <cellStyle name="Normal 2 2 15 6 2 9" xfId="9295"/>
    <cellStyle name="Normal 2 2 15 6 2 9 2" xfId="9296"/>
    <cellStyle name="Normal 2 2 15 6 3" xfId="9297"/>
    <cellStyle name="Normal 2 2 15 6 3 2" xfId="9298"/>
    <cellStyle name="Normal 2 2 15 6 4" xfId="9299"/>
    <cellStyle name="Normal 2 2 15 6 4 2" xfId="9300"/>
    <cellStyle name="Normal 2 2 15 6 5" xfId="9301"/>
    <cellStyle name="Normal 2 2 15 6 5 2" xfId="9302"/>
    <cellStyle name="Normal 2 2 15 6 6" xfId="9303"/>
    <cellStyle name="Normal 2 2 15 6 6 2" xfId="9304"/>
    <cellStyle name="Normal 2 2 15 6 7" xfId="9305"/>
    <cellStyle name="Normal 2 2 15 6 7 2" xfId="9306"/>
    <cellStyle name="Normal 2 2 15 6 8" xfId="9307"/>
    <cellStyle name="Normal 2 2 15 6 8 2" xfId="9308"/>
    <cellStyle name="Normal 2 2 15 6 9" xfId="9309"/>
    <cellStyle name="Normal 2 2 15 6 9 2" xfId="9310"/>
    <cellStyle name="Normal 2 2 15 7" xfId="9311"/>
    <cellStyle name="Normal 2 2 15 7 10" xfId="9312"/>
    <cellStyle name="Normal 2 2 15 7 10 2" xfId="9313"/>
    <cellStyle name="Normal 2 2 15 7 11" xfId="9314"/>
    <cellStyle name="Normal 2 2 15 7 2" xfId="9315"/>
    <cellStyle name="Normal 2 2 15 7 2 2" xfId="9316"/>
    <cellStyle name="Normal 2 2 15 7 3" xfId="9317"/>
    <cellStyle name="Normal 2 2 15 7 3 2" xfId="9318"/>
    <cellStyle name="Normal 2 2 15 7 4" xfId="9319"/>
    <cellStyle name="Normal 2 2 15 7 4 2" xfId="9320"/>
    <cellStyle name="Normal 2 2 15 7 5" xfId="9321"/>
    <cellStyle name="Normal 2 2 15 7 5 2" xfId="9322"/>
    <cellStyle name="Normal 2 2 15 7 6" xfId="9323"/>
    <cellStyle name="Normal 2 2 15 7 6 2" xfId="9324"/>
    <cellStyle name="Normal 2 2 15 7 7" xfId="9325"/>
    <cellStyle name="Normal 2 2 15 7 7 2" xfId="9326"/>
    <cellStyle name="Normal 2 2 15 7 8" xfId="9327"/>
    <cellStyle name="Normal 2 2 15 7 8 2" xfId="9328"/>
    <cellStyle name="Normal 2 2 15 7 9" xfId="9329"/>
    <cellStyle name="Normal 2 2 15 7 9 2" xfId="9330"/>
    <cellStyle name="Normal 2 2 15 8" xfId="9331"/>
    <cellStyle name="Normal 2 2 15 8 2" xfId="9332"/>
    <cellStyle name="Normal 2 2 15 9" xfId="9333"/>
    <cellStyle name="Normal 2 2 15 9 2" xfId="9334"/>
    <cellStyle name="Normal 2 2 16" xfId="169"/>
    <cellStyle name="Normal 2 2 16 10" xfId="9335"/>
    <cellStyle name="Normal 2 2 16 10 2" xfId="9336"/>
    <cellStyle name="Normal 2 2 16 11" xfId="9337"/>
    <cellStyle name="Normal 2 2 16 11 2" xfId="9338"/>
    <cellStyle name="Normal 2 2 16 12" xfId="9339"/>
    <cellStyle name="Normal 2 2 16 12 2" xfId="9340"/>
    <cellStyle name="Normal 2 2 16 13" xfId="9341"/>
    <cellStyle name="Normal 2 2 16 2" xfId="9342"/>
    <cellStyle name="Normal 2 2 16 2 10" xfId="9343"/>
    <cellStyle name="Normal 2 2 16 2 10 2" xfId="9344"/>
    <cellStyle name="Normal 2 2 16 2 11" xfId="9345"/>
    <cellStyle name="Normal 2 2 16 2 11 2" xfId="9346"/>
    <cellStyle name="Normal 2 2 16 2 12" xfId="9347"/>
    <cellStyle name="Normal 2 2 16 2 2" xfId="9348"/>
    <cellStyle name="Normal 2 2 16 2 2 10" xfId="9349"/>
    <cellStyle name="Normal 2 2 16 2 2 10 2" xfId="9350"/>
    <cellStyle name="Normal 2 2 16 2 2 11" xfId="9351"/>
    <cellStyle name="Normal 2 2 16 2 2 2" xfId="9352"/>
    <cellStyle name="Normal 2 2 16 2 2 2 2" xfId="9353"/>
    <cellStyle name="Normal 2 2 16 2 2 3" xfId="9354"/>
    <cellStyle name="Normal 2 2 16 2 2 3 2" xfId="9355"/>
    <cellStyle name="Normal 2 2 16 2 2 4" xfId="9356"/>
    <cellStyle name="Normal 2 2 16 2 2 4 2" xfId="9357"/>
    <cellStyle name="Normal 2 2 16 2 2 5" xfId="9358"/>
    <cellStyle name="Normal 2 2 16 2 2 5 2" xfId="9359"/>
    <cellStyle name="Normal 2 2 16 2 2 6" xfId="9360"/>
    <cellStyle name="Normal 2 2 16 2 2 6 2" xfId="9361"/>
    <cellStyle name="Normal 2 2 16 2 2 7" xfId="9362"/>
    <cellStyle name="Normal 2 2 16 2 2 7 2" xfId="9363"/>
    <cellStyle name="Normal 2 2 16 2 2 8" xfId="9364"/>
    <cellStyle name="Normal 2 2 16 2 2 8 2" xfId="9365"/>
    <cellStyle name="Normal 2 2 16 2 2 9" xfId="9366"/>
    <cellStyle name="Normal 2 2 16 2 2 9 2" xfId="9367"/>
    <cellStyle name="Normal 2 2 16 2 3" xfId="9368"/>
    <cellStyle name="Normal 2 2 16 2 3 2" xfId="9369"/>
    <cellStyle name="Normal 2 2 16 2 4" xfId="9370"/>
    <cellStyle name="Normal 2 2 16 2 4 2" xfId="9371"/>
    <cellStyle name="Normal 2 2 16 2 5" xfId="9372"/>
    <cellStyle name="Normal 2 2 16 2 5 2" xfId="9373"/>
    <cellStyle name="Normal 2 2 16 2 6" xfId="9374"/>
    <cellStyle name="Normal 2 2 16 2 6 2" xfId="9375"/>
    <cellStyle name="Normal 2 2 16 2 7" xfId="9376"/>
    <cellStyle name="Normal 2 2 16 2 7 2" xfId="9377"/>
    <cellStyle name="Normal 2 2 16 2 8" xfId="9378"/>
    <cellStyle name="Normal 2 2 16 2 8 2" xfId="9379"/>
    <cellStyle name="Normal 2 2 16 2 9" xfId="9380"/>
    <cellStyle name="Normal 2 2 16 2 9 2" xfId="9381"/>
    <cellStyle name="Normal 2 2 16 3" xfId="9382"/>
    <cellStyle name="Normal 2 2 16 3 10" xfId="9383"/>
    <cellStyle name="Normal 2 2 16 3 10 2" xfId="9384"/>
    <cellStyle name="Normal 2 2 16 3 11" xfId="9385"/>
    <cellStyle name="Normal 2 2 16 3 2" xfId="9386"/>
    <cellStyle name="Normal 2 2 16 3 2 2" xfId="9387"/>
    <cellStyle name="Normal 2 2 16 3 3" xfId="9388"/>
    <cellStyle name="Normal 2 2 16 3 3 2" xfId="9389"/>
    <cellStyle name="Normal 2 2 16 3 4" xfId="9390"/>
    <cellStyle name="Normal 2 2 16 3 4 2" xfId="9391"/>
    <cellStyle name="Normal 2 2 16 3 5" xfId="9392"/>
    <cellStyle name="Normal 2 2 16 3 5 2" xfId="9393"/>
    <cellStyle name="Normal 2 2 16 3 6" xfId="9394"/>
    <cellStyle name="Normal 2 2 16 3 6 2" xfId="9395"/>
    <cellStyle name="Normal 2 2 16 3 7" xfId="9396"/>
    <cellStyle name="Normal 2 2 16 3 7 2" xfId="9397"/>
    <cellStyle name="Normal 2 2 16 3 8" xfId="9398"/>
    <cellStyle name="Normal 2 2 16 3 8 2" xfId="9399"/>
    <cellStyle name="Normal 2 2 16 3 9" xfId="9400"/>
    <cellStyle name="Normal 2 2 16 3 9 2" xfId="9401"/>
    <cellStyle name="Normal 2 2 16 4" xfId="9402"/>
    <cellStyle name="Normal 2 2 16 4 2" xfId="9403"/>
    <cellStyle name="Normal 2 2 16 5" xfId="9404"/>
    <cellStyle name="Normal 2 2 16 5 2" xfId="9405"/>
    <cellStyle name="Normal 2 2 16 6" xfId="9406"/>
    <cellStyle name="Normal 2 2 16 6 2" xfId="9407"/>
    <cellStyle name="Normal 2 2 16 7" xfId="9408"/>
    <cellStyle name="Normal 2 2 16 7 2" xfId="9409"/>
    <cellStyle name="Normal 2 2 16 8" xfId="9410"/>
    <cellStyle name="Normal 2 2 16 8 2" xfId="9411"/>
    <cellStyle name="Normal 2 2 16 9" xfId="9412"/>
    <cellStyle name="Normal 2 2 16 9 2" xfId="9413"/>
    <cellStyle name="Normal 2 2 17" xfId="170"/>
    <cellStyle name="Normal 2 2 17 10" xfId="9414"/>
    <cellStyle name="Normal 2 2 17 10 2" xfId="9415"/>
    <cellStyle name="Normal 2 2 17 11" xfId="9416"/>
    <cellStyle name="Normal 2 2 17 11 2" xfId="9417"/>
    <cellStyle name="Normal 2 2 17 12" xfId="9418"/>
    <cellStyle name="Normal 2 2 17 12 2" xfId="9419"/>
    <cellStyle name="Normal 2 2 17 13" xfId="9420"/>
    <cellStyle name="Normal 2 2 17 2" xfId="9421"/>
    <cellStyle name="Normal 2 2 17 2 10" xfId="9422"/>
    <cellStyle name="Normal 2 2 17 2 10 2" xfId="9423"/>
    <cellStyle name="Normal 2 2 17 2 11" xfId="9424"/>
    <cellStyle name="Normal 2 2 17 2 11 2" xfId="9425"/>
    <cellStyle name="Normal 2 2 17 2 12" xfId="9426"/>
    <cellStyle name="Normal 2 2 17 2 2" xfId="9427"/>
    <cellStyle name="Normal 2 2 17 2 2 10" xfId="9428"/>
    <cellStyle name="Normal 2 2 17 2 2 10 2" xfId="9429"/>
    <cellStyle name="Normal 2 2 17 2 2 11" xfId="9430"/>
    <cellStyle name="Normal 2 2 17 2 2 2" xfId="9431"/>
    <cellStyle name="Normal 2 2 17 2 2 2 2" xfId="9432"/>
    <cellStyle name="Normal 2 2 17 2 2 3" xfId="9433"/>
    <cellStyle name="Normal 2 2 17 2 2 3 2" xfId="9434"/>
    <cellStyle name="Normal 2 2 17 2 2 4" xfId="9435"/>
    <cellStyle name="Normal 2 2 17 2 2 4 2" xfId="9436"/>
    <cellStyle name="Normal 2 2 17 2 2 5" xfId="9437"/>
    <cellStyle name="Normal 2 2 17 2 2 5 2" xfId="9438"/>
    <cellStyle name="Normal 2 2 17 2 2 6" xfId="9439"/>
    <cellStyle name="Normal 2 2 17 2 2 6 2" xfId="9440"/>
    <cellStyle name="Normal 2 2 17 2 2 7" xfId="9441"/>
    <cellStyle name="Normal 2 2 17 2 2 7 2" xfId="9442"/>
    <cellStyle name="Normal 2 2 17 2 2 8" xfId="9443"/>
    <cellStyle name="Normal 2 2 17 2 2 8 2" xfId="9444"/>
    <cellStyle name="Normal 2 2 17 2 2 9" xfId="9445"/>
    <cellStyle name="Normal 2 2 17 2 2 9 2" xfId="9446"/>
    <cellStyle name="Normal 2 2 17 2 3" xfId="9447"/>
    <cellStyle name="Normal 2 2 17 2 3 2" xfId="9448"/>
    <cellStyle name="Normal 2 2 17 2 4" xfId="9449"/>
    <cellStyle name="Normal 2 2 17 2 4 2" xfId="9450"/>
    <cellStyle name="Normal 2 2 17 2 5" xfId="9451"/>
    <cellStyle name="Normal 2 2 17 2 5 2" xfId="9452"/>
    <cellStyle name="Normal 2 2 17 2 6" xfId="9453"/>
    <cellStyle name="Normal 2 2 17 2 6 2" xfId="9454"/>
    <cellStyle name="Normal 2 2 17 2 7" xfId="9455"/>
    <cellStyle name="Normal 2 2 17 2 7 2" xfId="9456"/>
    <cellStyle name="Normal 2 2 17 2 8" xfId="9457"/>
    <cellStyle name="Normal 2 2 17 2 8 2" xfId="9458"/>
    <cellStyle name="Normal 2 2 17 2 9" xfId="9459"/>
    <cellStyle name="Normal 2 2 17 2 9 2" xfId="9460"/>
    <cellStyle name="Normal 2 2 17 3" xfId="9461"/>
    <cellStyle name="Normal 2 2 17 3 10" xfId="9462"/>
    <cellStyle name="Normal 2 2 17 3 10 2" xfId="9463"/>
    <cellStyle name="Normal 2 2 17 3 11" xfId="9464"/>
    <cellStyle name="Normal 2 2 17 3 2" xfId="9465"/>
    <cellStyle name="Normal 2 2 17 3 2 2" xfId="9466"/>
    <cellStyle name="Normal 2 2 17 3 3" xfId="9467"/>
    <cellStyle name="Normal 2 2 17 3 3 2" xfId="9468"/>
    <cellStyle name="Normal 2 2 17 3 4" xfId="9469"/>
    <cellStyle name="Normal 2 2 17 3 4 2" xfId="9470"/>
    <cellStyle name="Normal 2 2 17 3 5" xfId="9471"/>
    <cellStyle name="Normal 2 2 17 3 5 2" xfId="9472"/>
    <cellStyle name="Normal 2 2 17 3 6" xfId="9473"/>
    <cellStyle name="Normal 2 2 17 3 6 2" xfId="9474"/>
    <cellStyle name="Normal 2 2 17 3 7" xfId="9475"/>
    <cellStyle name="Normal 2 2 17 3 7 2" xfId="9476"/>
    <cellStyle name="Normal 2 2 17 3 8" xfId="9477"/>
    <cellStyle name="Normal 2 2 17 3 8 2" xfId="9478"/>
    <cellStyle name="Normal 2 2 17 3 9" xfId="9479"/>
    <cellStyle name="Normal 2 2 17 3 9 2" xfId="9480"/>
    <cellStyle name="Normal 2 2 17 4" xfId="9481"/>
    <cellStyle name="Normal 2 2 17 4 2" xfId="9482"/>
    <cellStyle name="Normal 2 2 17 5" xfId="9483"/>
    <cellStyle name="Normal 2 2 17 5 2" xfId="9484"/>
    <cellStyle name="Normal 2 2 17 6" xfId="9485"/>
    <cellStyle name="Normal 2 2 17 6 2" xfId="9486"/>
    <cellStyle name="Normal 2 2 17 7" xfId="9487"/>
    <cellStyle name="Normal 2 2 17 7 2" xfId="9488"/>
    <cellStyle name="Normal 2 2 17 8" xfId="9489"/>
    <cellStyle name="Normal 2 2 17 8 2" xfId="9490"/>
    <cellStyle name="Normal 2 2 17 9" xfId="9491"/>
    <cellStyle name="Normal 2 2 17 9 2" xfId="9492"/>
    <cellStyle name="Normal 2 2 18" xfId="171"/>
    <cellStyle name="Normal 2 2 18 10" xfId="9493"/>
    <cellStyle name="Normal 2 2 18 10 2" xfId="9494"/>
    <cellStyle name="Normal 2 2 18 11" xfId="9495"/>
    <cellStyle name="Normal 2 2 18 11 2" xfId="9496"/>
    <cellStyle name="Normal 2 2 18 12" xfId="9497"/>
    <cellStyle name="Normal 2 2 18 12 2" xfId="9498"/>
    <cellStyle name="Normal 2 2 18 13" xfId="9499"/>
    <cellStyle name="Normal 2 2 18 2" xfId="9500"/>
    <cellStyle name="Normal 2 2 18 2 10" xfId="9501"/>
    <cellStyle name="Normal 2 2 18 2 10 2" xfId="9502"/>
    <cellStyle name="Normal 2 2 18 2 11" xfId="9503"/>
    <cellStyle name="Normal 2 2 18 2 11 2" xfId="9504"/>
    <cellStyle name="Normal 2 2 18 2 12" xfId="9505"/>
    <cellStyle name="Normal 2 2 18 2 2" xfId="9506"/>
    <cellStyle name="Normal 2 2 18 2 2 10" xfId="9507"/>
    <cellStyle name="Normal 2 2 18 2 2 10 2" xfId="9508"/>
    <cellStyle name="Normal 2 2 18 2 2 11" xfId="9509"/>
    <cellStyle name="Normal 2 2 18 2 2 2" xfId="9510"/>
    <cellStyle name="Normal 2 2 18 2 2 2 2" xfId="9511"/>
    <cellStyle name="Normal 2 2 18 2 2 3" xfId="9512"/>
    <cellStyle name="Normal 2 2 18 2 2 3 2" xfId="9513"/>
    <cellStyle name="Normal 2 2 18 2 2 4" xfId="9514"/>
    <cellStyle name="Normal 2 2 18 2 2 4 2" xfId="9515"/>
    <cellStyle name="Normal 2 2 18 2 2 5" xfId="9516"/>
    <cellStyle name="Normal 2 2 18 2 2 5 2" xfId="9517"/>
    <cellStyle name="Normal 2 2 18 2 2 6" xfId="9518"/>
    <cellStyle name="Normal 2 2 18 2 2 6 2" xfId="9519"/>
    <cellStyle name="Normal 2 2 18 2 2 7" xfId="9520"/>
    <cellStyle name="Normal 2 2 18 2 2 7 2" xfId="9521"/>
    <cellStyle name="Normal 2 2 18 2 2 8" xfId="9522"/>
    <cellStyle name="Normal 2 2 18 2 2 8 2" xfId="9523"/>
    <cellStyle name="Normal 2 2 18 2 2 9" xfId="9524"/>
    <cellStyle name="Normal 2 2 18 2 2 9 2" xfId="9525"/>
    <cellStyle name="Normal 2 2 18 2 3" xfId="9526"/>
    <cellStyle name="Normal 2 2 18 2 3 2" xfId="9527"/>
    <cellStyle name="Normal 2 2 18 2 4" xfId="9528"/>
    <cellStyle name="Normal 2 2 18 2 4 2" xfId="9529"/>
    <cellStyle name="Normal 2 2 18 2 5" xfId="9530"/>
    <cellStyle name="Normal 2 2 18 2 5 2" xfId="9531"/>
    <cellStyle name="Normal 2 2 18 2 6" xfId="9532"/>
    <cellStyle name="Normal 2 2 18 2 6 2" xfId="9533"/>
    <cellStyle name="Normal 2 2 18 2 7" xfId="9534"/>
    <cellStyle name="Normal 2 2 18 2 7 2" xfId="9535"/>
    <cellStyle name="Normal 2 2 18 2 8" xfId="9536"/>
    <cellStyle name="Normal 2 2 18 2 8 2" xfId="9537"/>
    <cellStyle name="Normal 2 2 18 2 9" xfId="9538"/>
    <cellStyle name="Normal 2 2 18 2 9 2" xfId="9539"/>
    <cellStyle name="Normal 2 2 18 3" xfId="9540"/>
    <cellStyle name="Normal 2 2 18 3 10" xfId="9541"/>
    <cellStyle name="Normal 2 2 18 3 10 2" xfId="9542"/>
    <cellStyle name="Normal 2 2 18 3 11" xfId="9543"/>
    <cellStyle name="Normal 2 2 18 3 2" xfId="9544"/>
    <cellStyle name="Normal 2 2 18 3 2 2" xfId="9545"/>
    <cellStyle name="Normal 2 2 18 3 3" xfId="9546"/>
    <cellStyle name="Normal 2 2 18 3 3 2" xfId="9547"/>
    <cellStyle name="Normal 2 2 18 3 4" xfId="9548"/>
    <cellStyle name="Normal 2 2 18 3 4 2" xfId="9549"/>
    <cellStyle name="Normal 2 2 18 3 5" xfId="9550"/>
    <cellStyle name="Normal 2 2 18 3 5 2" xfId="9551"/>
    <cellStyle name="Normal 2 2 18 3 6" xfId="9552"/>
    <cellStyle name="Normal 2 2 18 3 6 2" xfId="9553"/>
    <cellStyle name="Normal 2 2 18 3 7" xfId="9554"/>
    <cellStyle name="Normal 2 2 18 3 7 2" xfId="9555"/>
    <cellStyle name="Normal 2 2 18 3 8" xfId="9556"/>
    <cellStyle name="Normal 2 2 18 3 8 2" xfId="9557"/>
    <cellStyle name="Normal 2 2 18 3 9" xfId="9558"/>
    <cellStyle name="Normal 2 2 18 3 9 2" xfId="9559"/>
    <cellStyle name="Normal 2 2 18 4" xfId="9560"/>
    <cellStyle name="Normal 2 2 18 4 2" xfId="9561"/>
    <cellStyle name="Normal 2 2 18 5" xfId="9562"/>
    <cellStyle name="Normal 2 2 18 5 2" xfId="9563"/>
    <cellStyle name="Normal 2 2 18 6" xfId="9564"/>
    <cellStyle name="Normal 2 2 18 6 2" xfId="9565"/>
    <cellStyle name="Normal 2 2 18 7" xfId="9566"/>
    <cellStyle name="Normal 2 2 18 7 2" xfId="9567"/>
    <cellStyle name="Normal 2 2 18 8" xfId="9568"/>
    <cellStyle name="Normal 2 2 18 8 2" xfId="9569"/>
    <cellStyle name="Normal 2 2 18 9" xfId="9570"/>
    <cellStyle name="Normal 2 2 18 9 2" xfId="9571"/>
    <cellStyle name="Normal 2 2 19" xfId="172"/>
    <cellStyle name="Normal 2 2 2" xfId="173"/>
    <cellStyle name="Normal 2 2 2 10" xfId="174"/>
    <cellStyle name="Normal 2 2 2 10 10" xfId="9572"/>
    <cellStyle name="Normal 2 2 2 10 10 2" xfId="9573"/>
    <cellStyle name="Normal 2 2 2 10 11" xfId="9574"/>
    <cellStyle name="Normal 2 2 2 10 11 2" xfId="9575"/>
    <cellStyle name="Normal 2 2 2 10 12" xfId="9576"/>
    <cellStyle name="Normal 2 2 2 10 12 2" xfId="9577"/>
    <cellStyle name="Normal 2 2 2 10 13" xfId="9578"/>
    <cellStyle name="Normal 2 2 2 10 2" xfId="9579"/>
    <cellStyle name="Normal 2 2 2 10 2 10" xfId="9580"/>
    <cellStyle name="Normal 2 2 2 10 2 10 2" xfId="9581"/>
    <cellStyle name="Normal 2 2 2 10 2 11" xfId="9582"/>
    <cellStyle name="Normal 2 2 2 10 2 11 2" xfId="9583"/>
    <cellStyle name="Normal 2 2 2 10 2 12" xfId="9584"/>
    <cellStyle name="Normal 2 2 2 10 2 2" xfId="9585"/>
    <cellStyle name="Normal 2 2 2 10 2 2 10" xfId="9586"/>
    <cellStyle name="Normal 2 2 2 10 2 2 10 2" xfId="9587"/>
    <cellStyle name="Normal 2 2 2 10 2 2 11" xfId="9588"/>
    <cellStyle name="Normal 2 2 2 10 2 2 2" xfId="9589"/>
    <cellStyle name="Normal 2 2 2 10 2 2 2 2" xfId="9590"/>
    <cellStyle name="Normal 2 2 2 10 2 2 3" xfId="9591"/>
    <cellStyle name="Normal 2 2 2 10 2 2 3 2" xfId="9592"/>
    <cellStyle name="Normal 2 2 2 10 2 2 4" xfId="9593"/>
    <cellStyle name="Normal 2 2 2 10 2 2 4 2" xfId="9594"/>
    <cellStyle name="Normal 2 2 2 10 2 2 5" xfId="9595"/>
    <cellStyle name="Normal 2 2 2 10 2 2 5 2" xfId="9596"/>
    <cellStyle name="Normal 2 2 2 10 2 2 6" xfId="9597"/>
    <cellStyle name="Normal 2 2 2 10 2 2 6 2" xfId="9598"/>
    <cellStyle name="Normal 2 2 2 10 2 2 7" xfId="9599"/>
    <cellStyle name="Normal 2 2 2 10 2 2 7 2" xfId="9600"/>
    <cellStyle name="Normal 2 2 2 10 2 2 8" xfId="9601"/>
    <cellStyle name="Normal 2 2 2 10 2 2 8 2" xfId="9602"/>
    <cellStyle name="Normal 2 2 2 10 2 2 9" xfId="9603"/>
    <cellStyle name="Normal 2 2 2 10 2 2 9 2" xfId="9604"/>
    <cellStyle name="Normal 2 2 2 10 2 3" xfId="9605"/>
    <cellStyle name="Normal 2 2 2 10 2 3 2" xfId="9606"/>
    <cellStyle name="Normal 2 2 2 10 2 4" xfId="9607"/>
    <cellStyle name="Normal 2 2 2 10 2 4 2" xfId="9608"/>
    <cellStyle name="Normal 2 2 2 10 2 5" xfId="9609"/>
    <cellStyle name="Normal 2 2 2 10 2 5 2" xfId="9610"/>
    <cellStyle name="Normal 2 2 2 10 2 6" xfId="9611"/>
    <cellStyle name="Normal 2 2 2 10 2 6 2" xfId="9612"/>
    <cellStyle name="Normal 2 2 2 10 2 7" xfId="9613"/>
    <cellStyle name="Normal 2 2 2 10 2 7 2" xfId="9614"/>
    <cellStyle name="Normal 2 2 2 10 2 8" xfId="9615"/>
    <cellStyle name="Normal 2 2 2 10 2 8 2" xfId="9616"/>
    <cellStyle name="Normal 2 2 2 10 2 9" xfId="9617"/>
    <cellStyle name="Normal 2 2 2 10 2 9 2" xfId="9618"/>
    <cellStyle name="Normal 2 2 2 10 3" xfId="9619"/>
    <cellStyle name="Normal 2 2 2 10 3 10" xfId="9620"/>
    <cellStyle name="Normal 2 2 2 10 3 10 2" xfId="9621"/>
    <cellStyle name="Normal 2 2 2 10 3 11" xfId="9622"/>
    <cellStyle name="Normal 2 2 2 10 3 2" xfId="9623"/>
    <cellStyle name="Normal 2 2 2 10 3 2 2" xfId="9624"/>
    <cellStyle name="Normal 2 2 2 10 3 3" xfId="9625"/>
    <cellStyle name="Normal 2 2 2 10 3 3 2" xfId="9626"/>
    <cellStyle name="Normal 2 2 2 10 3 4" xfId="9627"/>
    <cellStyle name="Normal 2 2 2 10 3 4 2" xfId="9628"/>
    <cellStyle name="Normal 2 2 2 10 3 5" xfId="9629"/>
    <cellStyle name="Normal 2 2 2 10 3 5 2" xfId="9630"/>
    <cellStyle name="Normal 2 2 2 10 3 6" xfId="9631"/>
    <cellStyle name="Normal 2 2 2 10 3 6 2" xfId="9632"/>
    <cellStyle name="Normal 2 2 2 10 3 7" xfId="9633"/>
    <cellStyle name="Normal 2 2 2 10 3 7 2" xfId="9634"/>
    <cellStyle name="Normal 2 2 2 10 3 8" xfId="9635"/>
    <cellStyle name="Normal 2 2 2 10 3 8 2" xfId="9636"/>
    <cellStyle name="Normal 2 2 2 10 3 9" xfId="9637"/>
    <cellStyle name="Normal 2 2 2 10 3 9 2" xfId="9638"/>
    <cellStyle name="Normal 2 2 2 10 4" xfId="9639"/>
    <cellStyle name="Normal 2 2 2 10 4 2" xfId="9640"/>
    <cellStyle name="Normal 2 2 2 10 5" xfId="9641"/>
    <cellStyle name="Normal 2 2 2 10 5 2" xfId="9642"/>
    <cellStyle name="Normal 2 2 2 10 6" xfId="9643"/>
    <cellStyle name="Normal 2 2 2 10 6 2" xfId="9644"/>
    <cellStyle name="Normal 2 2 2 10 7" xfId="9645"/>
    <cellStyle name="Normal 2 2 2 10 7 2" xfId="9646"/>
    <cellStyle name="Normal 2 2 2 10 8" xfId="9647"/>
    <cellStyle name="Normal 2 2 2 10 8 2" xfId="9648"/>
    <cellStyle name="Normal 2 2 2 10 9" xfId="9649"/>
    <cellStyle name="Normal 2 2 2 10 9 2" xfId="9650"/>
    <cellStyle name="Normal 2 2 2 11" xfId="175"/>
    <cellStyle name="Normal 2 2 2 11 10" xfId="9651"/>
    <cellStyle name="Normal 2 2 2 11 10 2" xfId="9652"/>
    <cellStyle name="Normal 2 2 2 11 11" xfId="9653"/>
    <cellStyle name="Normal 2 2 2 11 11 2" xfId="9654"/>
    <cellStyle name="Normal 2 2 2 11 12" xfId="9655"/>
    <cellStyle name="Normal 2 2 2 11 12 2" xfId="9656"/>
    <cellStyle name="Normal 2 2 2 11 13" xfId="9657"/>
    <cellStyle name="Normal 2 2 2 11 2" xfId="9658"/>
    <cellStyle name="Normal 2 2 2 11 2 10" xfId="9659"/>
    <cellStyle name="Normal 2 2 2 11 2 10 2" xfId="9660"/>
    <cellStyle name="Normal 2 2 2 11 2 11" xfId="9661"/>
    <cellStyle name="Normal 2 2 2 11 2 11 2" xfId="9662"/>
    <cellStyle name="Normal 2 2 2 11 2 12" xfId="9663"/>
    <cellStyle name="Normal 2 2 2 11 2 2" xfId="9664"/>
    <cellStyle name="Normal 2 2 2 11 2 2 10" xfId="9665"/>
    <cellStyle name="Normal 2 2 2 11 2 2 10 2" xfId="9666"/>
    <cellStyle name="Normal 2 2 2 11 2 2 11" xfId="9667"/>
    <cellStyle name="Normal 2 2 2 11 2 2 2" xfId="9668"/>
    <cellStyle name="Normal 2 2 2 11 2 2 2 2" xfId="9669"/>
    <cellStyle name="Normal 2 2 2 11 2 2 3" xfId="9670"/>
    <cellStyle name="Normal 2 2 2 11 2 2 3 2" xfId="9671"/>
    <cellStyle name="Normal 2 2 2 11 2 2 4" xfId="9672"/>
    <cellStyle name="Normal 2 2 2 11 2 2 4 2" xfId="9673"/>
    <cellStyle name="Normal 2 2 2 11 2 2 5" xfId="9674"/>
    <cellStyle name="Normal 2 2 2 11 2 2 5 2" xfId="9675"/>
    <cellStyle name="Normal 2 2 2 11 2 2 6" xfId="9676"/>
    <cellStyle name="Normal 2 2 2 11 2 2 6 2" xfId="9677"/>
    <cellStyle name="Normal 2 2 2 11 2 2 7" xfId="9678"/>
    <cellStyle name="Normal 2 2 2 11 2 2 7 2" xfId="9679"/>
    <cellStyle name="Normal 2 2 2 11 2 2 8" xfId="9680"/>
    <cellStyle name="Normal 2 2 2 11 2 2 8 2" xfId="9681"/>
    <cellStyle name="Normal 2 2 2 11 2 2 9" xfId="9682"/>
    <cellStyle name="Normal 2 2 2 11 2 2 9 2" xfId="9683"/>
    <cellStyle name="Normal 2 2 2 11 2 3" xfId="9684"/>
    <cellStyle name="Normal 2 2 2 11 2 3 2" xfId="9685"/>
    <cellStyle name="Normal 2 2 2 11 2 4" xfId="9686"/>
    <cellStyle name="Normal 2 2 2 11 2 4 2" xfId="9687"/>
    <cellStyle name="Normal 2 2 2 11 2 5" xfId="9688"/>
    <cellStyle name="Normal 2 2 2 11 2 5 2" xfId="9689"/>
    <cellStyle name="Normal 2 2 2 11 2 6" xfId="9690"/>
    <cellStyle name="Normal 2 2 2 11 2 6 2" xfId="9691"/>
    <cellStyle name="Normal 2 2 2 11 2 7" xfId="9692"/>
    <cellStyle name="Normal 2 2 2 11 2 7 2" xfId="9693"/>
    <cellStyle name="Normal 2 2 2 11 2 8" xfId="9694"/>
    <cellStyle name="Normal 2 2 2 11 2 8 2" xfId="9695"/>
    <cellStyle name="Normal 2 2 2 11 2 9" xfId="9696"/>
    <cellStyle name="Normal 2 2 2 11 2 9 2" xfId="9697"/>
    <cellStyle name="Normal 2 2 2 11 3" xfId="9698"/>
    <cellStyle name="Normal 2 2 2 11 3 10" xfId="9699"/>
    <cellStyle name="Normal 2 2 2 11 3 10 2" xfId="9700"/>
    <cellStyle name="Normal 2 2 2 11 3 11" xfId="9701"/>
    <cellStyle name="Normal 2 2 2 11 3 2" xfId="9702"/>
    <cellStyle name="Normal 2 2 2 11 3 2 2" xfId="9703"/>
    <cellStyle name="Normal 2 2 2 11 3 3" xfId="9704"/>
    <cellStyle name="Normal 2 2 2 11 3 3 2" xfId="9705"/>
    <cellStyle name="Normal 2 2 2 11 3 4" xfId="9706"/>
    <cellStyle name="Normal 2 2 2 11 3 4 2" xfId="9707"/>
    <cellStyle name="Normal 2 2 2 11 3 5" xfId="9708"/>
    <cellStyle name="Normal 2 2 2 11 3 5 2" xfId="9709"/>
    <cellStyle name="Normal 2 2 2 11 3 6" xfId="9710"/>
    <cellStyle name="Normal 2 2 2 11 3 6 2" xfId="9711"/>
    <cellStyle name="Normal 2 2 2 11 3 7" xfId="9712"/>
    <cellStyle name="Normal 2 2 2 11 3 7 2" xfId="9713"/>
    <cellStyle name="Normal 2 2 2 11 3 8" xfId="9714"/>
    <cellStyle name="Normal 2 2 2 11 3 8 2" xfId="9715"/>
    <cellStyle name="Normal 2 2 2 11 3 9" xfId="9716"/>
    <cellStyle name="Normal 2 2 2 11 3 9 2" xfId="9717"/>
    <cellStyle name="Normal 2 2 2 11 4" xfId="9718"/>
    <cellStyle name="Normal 2 2 2 11 4 2" xfId="9719"/>
    <cellStyle name="Normal 2 2 2 11 5" xfId="9720"/>
    <cellStyle name="Normal 2 2 2 11 5 2" xfId="9721"/>
    <cellStyle name="Normal 2 2 2 11 6" xfId="9722"/>
    <cellStyle name="Normal 2 2 2 11 6 2" xfId="9723"/>
    <cellStyle name="Normal 2 2 2 11 7" xfId="9724"/>
    <cellStyle name="Normal 2 2 2 11 7 2" xfId="9725"/>
    <cellStyle name="Normal 2 2 2 11 8" xfId="9726"/>
    <cellStyle name="Normal 2 2 2 11 8 2" xfId="9727"/>
    <cellStyle name="Normal 2 2 2 11 9" xfId="9728"/>
    <cellStyle name="Normal 2 2 2 11 9 2" xfId="9729"/>
    <cellStyle name="Normal 2 2 2 12" xfId="176"/>
    <cellStyle name="Normal 2 2 2 12 10" xfId="9730"/>
    <cellStyle name="Normal 2 2 2 12 10 2" xfId="9731"/>
    <cellStyle name="Normal 2 2 2 12 11" xfId="9732"/>
    <cellStyle name="Normal 2 2 2 12 11 2" xfId="9733"/>
    <cellStyle name="Normal 2 2 2 12 12" xfId="9734"/>
    <cellStyle name="Normal 2 2 2 12 12 2" xfId="9735"/>
    <cellStyle name="Normal 2 2 2 12 13" xfId="9736"/>
    <cellStyle name="Normal 2 2 2 12 2" xfId="9737"/>
    <cellStyle name="Normal 2 2 2 12 2 10" xfId="9738"/>
    <cellStyle name="Normal 2 2 2 12 2 10 2" xfId="9739"/>
    <cellStyle name="Normal 2 2 2 12 2 11" xfId="9740"/>
    <cellStyle name="Normal 2 2 2 12 2 11 2" xfId="9741"/>
    <cellStyle name="Normal 2 2 2 12 2 12" xfId="9742"/>
    <cellStyle name="Normal 2 2 2 12 2 2" xfId="9743"/>
    <cellStyle name="Normal 2 2 2 12 2 2 10" xfId="9744"/>
    <cellStyle name="Normal 2 2 2 12 2 2 10 2" xfId="9745"/>
    <cellStyle name="Normal 2 2 2 12 2 2 11" xfId="9746"/>
    <cellStyle name="Normal 2 2 2 12 2 2 2" xfId="9747"/>
    <cellStyle name="Normal 2 2 2 12 2 2 2 2" xfId="9748"/>
    <cellStyle name="Normal 2 2 2 12 2 2 3" xfId="9749"/>
    <cellStyle name="Normal 2 2 2 12 2 2 3 2" xfId="9750"/>
    <cellStyle name="Normal 2 2 2 12 2 2 4" xfId="9751"/>
    <cellStyle name="Normal 2 2 2 12 2 2 4 2" xfId="9752"/>
    <cellStyle name="Normal 2 2 2 12 2 2 5" xfId="9753"/>
    <cellStyle name="Normal 2 2 2 12 2 2 5 2" xfId="9754"/>
    <cellStyle name="Normal 2 2 2 12 2 2 6" xfId="9755"/>
    <cellStyle name="Normal 2 2 2 12 2 2 6 2" xfId="9756"/>
    <cellStyle name="Normal 2 2 2 12 2 2 7" xfId="9757"/>
    <cellStyle name="Normal 2 2 2 12 2 2 7 2" xfId="9758"/>
    <cellStyle name="Normal 2 2 2 12 2 2 8" xfId="9759"/>
    <cellStyle name="Normal 2 2 2 12 2 2 8 2" xfId="9760"/>
    <cellStyle name="Normal 2 2 2 12 2 2 9" xfId="9761"/>
    <cellStyle name="Normal 2 2 2 12 2 2 9 2" xfId="9762"/>
    <cellStyle name="Normal 2 2 2 12 2 3" xfId="9763"/>
    <cellStyle name="Normal 2 2 2 12 2 3 2" xfId="9764"/>
    <cellStyle name="Normal 2 2 2 12 2 4" xfId="9765"/>
    <cellStyle name="Normal 2 2 2 12 2 4 2" xfId="9766"/>
    <cellStyle name="Normal 2 2 2 12 2 5" xfId="9767"/>
    <cellStyle name="Normal 2 2 2 12 2 5 2" xfId="9768"/>
    <cellStyle name="Normal 2 2 2 12 2 6" xfId="9769"/>
    <cellStyle name="Normal 2 2 2 12 2 6 2" xfId="9770"/>
    <cellStyle name="Normal 2 2 2 12 2 7" xfId="9771"/>
    <cellStyle name="Normal 2 2 2 12 2 7 2" xfId="9772"/>
    <cellStyle name="Normal 2 2 2 12 2 8" xfId="9773"/>
    <cellStyle name="Normal 2 2 2 12 2 8 2" xfId="9774"/>
    <cellStyle name="Normal 2 2 2 12 2 9" xfId="9775"/>
    <cellStyle name="Normal 2 2 2 12 2 9 2" xfId="9776"/>
    <cellStyle name="Normal 2 2 2 12 3" xfId="9777"/>
    <cellStyle name="Normal 2 2 2 12 3 10" xfId="9778"/>
    <cellStyle name="Normal 2 2 2 12 3 10 2" xfId="9779"/>
    <cellStyle name="Normal 2 2 2 12 3 11" xfId="9780"/>
    <cellStyle name="Normal 2 2 2 12 3 2" xfId="9781"/>
    <cellStyle name="Normal 2 2 2 12 3 2 2" xfId="9782"/>
    <cellStyle name="Normal 2 2 2 12 3 3" xfId="9783"/>
    <cellStyle name="Normal 2 2 2 12 3 3 2" xfId="9784"/>
    <cellStyle name="Normal 2 2 2 12 3 4" xfId="9785"/>
    <cellStyle name="Normal 2 2 2 12 3 4 2" xfId="9786"/>
    <cellStyle name="Normal 2 2 2 12 3 5" xfId="9787"/>
    <cellStyle name="Normal 2 2 2 12 3 5 2" xfId="9788"/>
    <cellStyle name="Normal 2 2 2 12 3 6" xfId="9789"/>
    <cellStyle name="Normal 2 2 2 12 3 6 2" xfId="9790"/>
    <cellStyle name="Normal 2 2 2 12 3 7" xfId="9791"/>
    <cellStyle name="Normal 2 2 2 12 3 7 2" xfId="9792"/>
    <cellStyle name="Normal 2 2 2 12 3 8" xfId="9793"/>
    <cellStyle name="Normal 2 2 2 12 3 8 2" xfId="9794"/>
    <cellStyle name="Normal 2 2 2 12 3 9" xfId="9795"/>
    <cellStyle name="Normal 2 2 2 12 3 9 2" xfId="9796"/>
    <cellStyle name="Normal 2 2 2 12 4" xfId="9797"/>
    <cellStyle name="Normal 2 2 2 12 4 2" xfId="9798"/>
    <cellStyle name="Normal 2 2 2 12 5" xfId="9799"/>
    <cellStyle name="Normal 2 2 2 12 5 2" xfId="9800"/>
    <cellStyle name="Normal 2 2 2 12 6" xfId="9801"/>
    <cellStyle name="Normal 2 2 2 12 6 2" xfId="9802"/>
    <cellStyle name="Normal 2 2 2 12 7" xfId="9803"/>
    <cellStyle name="Normal 2 2 2 12 7 2" xfId="9804"/>
    <cellStyle name="Normal 2 2 2 12 8" xfId="9805"/>
    <cellStyle name="Normal 2 2 2 12 8 2" xfId="9806"/>
    <cellStyle name="Normal 2 2 2 12 9" xfId="9807"/>
    <cellStyle name="Normal 2 2 2 12 9 2" xfId="9808"/>
    <cellStyle name="Normal 2 2 2 13" xfId="177"/>
    <cellStyle name="Normal 2 2 2 13 2" xfId="178"/>
    <cellStyle name="Normal 2 2 2 13 2 10" xfId="9809"/>
    <cellStyle name="Normal 2 2 2 13 2 10 2" xfId="9810"/>
    <cellStyle name="Normal 2 2 2 13 2 11" xfId="9811"/>
    <cellStyle name="Normal 2 2 2 13 2 11 2" xfId="9812"/>
    <cellStyle name="Normal 2 2 2 13 2 12" xfId="9813"/>
    <cellStyle name="Normal 2 2 2 13 2 12 2" xfId="9814"/>
    <cellStyle name="Normal 2 2 2 13 2 13" xfId="9815"/>
    <cellStyle name="Normal 2 2 2 13 2 2" xfId="9816"/>
    <cellStyle name="Normal 2 2 2 13 2 2 10" xfId="9817"/>
    <cellStyle name="Normal 2 2 2 13 2 2 10 2" xfId="9818"/>
    <cellStyle name="Normal 2 2 2 13 2 2 11" xfId="9819"/>
    <cellStyle name="Normal 2 2 2 13 2 2 11 2" xfId="9820"/>
    <cellStyle name="Normal 2 2 2 13 2 2 12" xfId="9821"/>
    <cellStyle name="Normal 2 2 2 13 2 2 2" xfId="9822"/>
    <cellStyle name="Normal 2 2 2 13 2 2 2 10" xfId="9823"/>
    <cellStyle name="Normal 2 2 2 13 2 2 2 10 2" xfId="9824"/>
    <cellStyle name="Normal 2 2 2 13 2 2 2 11" xfId="9825"/>
    <cellStyle name="Normal 2 2 2 13 2 2 2 2" xfId="9826"/>
    <cellStyle name="Normal 2 2 2 13 2 2 2 2 2" xfId="9827"/>
    <cellStyle name="Normal 2 2 2 13 2 2 2 3" xfId="9828"/>
    <cellStyle name="Normal 2 2 2 13 2 2 2 3 2" xfId="9829"/>
    <cellStyle name="Normal 2 2 2 13 2 2 2 4" xfId="9830"/>
    <cellStyle name="Normal 2 2 2 13 2 2 2 4 2" xfId="9831"/>
    <cellStyle name="Normal 2 2 2 13 2 2 2 5" xfId="9832"/>
    <cellStyle name="Normal 2 2 2 13 2 2 2 5 2" xfId="9833"/>
    <cellStyle name="Normal 2 2 2 13 2 2 2 6" xfId="9834"/>
    <cellStyle name="Normal 2 2 2 13 2 2 2 6 2" xfId="9835"/>
    <cellStyle name="Normal 2 2 2 13 2 2 2 7" xfId="9836"/>
    <cellStyle name="Normal 2 2 2 13 2 2 2 7 2" xfId="9837"/>
    <cellStyle name="Normal 2 2 2 13 2 2 2 8" xfId="9838"/>
    <cellStyle name="Normal 2 2 2 13 2 2 2 8 2" xfId="9839"/>
    <cellStyle name="Normal 2 2 2 13 2 2 2 9" xfId="9840"/>
    <cellStyle name="Normal 2 2 2 13 2 2 2 9 2" xfId="9841"/>
    <cellStyle name="Normal 2 2 2 13 2 2 3" xfId="9842"/>
    <cellStyle name="Normal 2 2 2 13 2 2 3 2" xfId="9843"/>
    <cellStyle name="Normal 2 2 2 13 2 2 4" xfId="9844"/>
    <cellStyle name="Normal 2 2 2 13 2 2 4 2" xfId="9845"/>
    <cellStyle name="Normal 2 2 2 13 2 2 5" xfId="9846"/>
    <cellStyle name="Normal 2 2 2 13 2 2 5 2" xfId="9847"/>
    <cellStyle name="Normal 2 2 2 13 2 2 6" xfId="9848"/>
    <cellStyle name="Normal 2 2 2 13 2 2 6 2" xfId="9849"/>
    <cellStyle name="Normal 2 2 2 13 2 2 7" xfId="9850"/>
    <cellStyle name="Normal 2 2 2 13 2 2 7 2" xfId="9851"/>
    <cellStyle name="Normal 2 2 2 13 2 2 8" xfId="9852"/>
    <cellStyle name="Normal 2 2 2 13 2 2 8 2" xfId="9853"/>
    <cellStyle name="Normal 2 2 2 13 2 2 9" xfId="9854"/>
    <cellStyle name="Normal 2 2 2 13 2 2 9 2" xfId="9855"/>
    <cellStyle name="Normal 2 2 2 13 2 3" xfId="9856"/>
    <cellStyle name="Normal 2 2 2 13 2 3 10" xfId="9857"/>
    <cellStyle name="Normal 2 2 2 13 2 3 10 2" xfId="9858"/>
    <cellStyle name="Normal 2 2 2 13 2 3 11" xfId="9859"/>
    <cellStyle name="Normal 2 2 2 13 2 3 2" xfId="9860"/>
    <cellStyle name="Normal 2 2 2 13 2 3 2 2" xfId="9861"/>
    <cellStyle name="Normal 2 2 2 13 2 3 3" xfId="9862"/>
    <cellStyle name="Normal 2 2 2 13 2 3 3 2" xfId="9863"/>
    <cellStyle name="Normal 2 2 2 13 2 3 4" xfId="9864"/>
    <cellStyle name="Normal 2 2 2 13 2 3 4 2" xfId="9865"/>
    <cellStyle name="Normal 2 2 2 13 2 3 5" xfId="9866"/>
    <cellStyle name="Normal 2 2 2 13 2 3 5 2" xfId="9867"/>
    <cellStyle name="Normal 2 2 2 13 2 3 6" xfId="9868"/>
    <cellStyle name="Normal 2 2 2 13 2 3 6 2" xfId="9869"/>
    <cellStyle name="Normal 2 2 2 13 2 3 7" xfId="9870"/>
    <cellStyle name="Normal 2 2 2 13 2 3 7 2" xfId="9871"/>
    <cellStyle name="Normal 2 2 2 13 2 3 8" xfId="9872"/>
    <cellStyle name="Normal 2 2 2 13 2 3 8 2" xfId="9873"/>
    <cellStyle name="Normal 2 2 2 13 2 3 9" xfId="9874"/>
    <cellStyle name="Normal 2 2 2 13 2 3 9 2" xfId="9875"/>
    <cellStyle name="Normal 2 2 2 13 2 4" xfId="9876"/>
    <cellStyle name="Normal 2 2 2 13 2 4 2" xfId="9877"/>
    <cellStyle name="Normal 2 2 2 13 2 5" xfId="9878"/>
    <cellStyle name="Normal 2 2 2 13 2 5 2" xfId="9879"/>
    <cellStyle name="Normal 2 2 2 13 2 6" xfId="9880"/>
    <cellStyle name="Normal 2 2 2 13 2 6 2" xfId="9881"/>
    <cellStyle name="Normal 2 2 2 13 2 7" xfId="9882"/>
    <cellStyle name="Normal 2 2 2 13 2 7 2" xfId="9883"/>
    <cellStyle name="Normal 2 2 2 13 2 8" xfId="9884"/>
    <cellStyle name="Normal 2 2 2 13 2 8 2" xfId="9885"/>
    <cellStyle name="Normal 2 2 2 13 2 9" xfId="9886"/>
    <cellStyle name="Normal 2 2 2 13 2 9 2" xfId="9887"/>
    <cellStyle name="Normal 2 2 2 13 3" xfId="179"/>
    <cellStyle name="Normal 2 2 2 13 3 10" xfId="9888"/>
    <cellStyle name="Normal 2 2 2 13 3 10 2" xfId="9889"/>
    <cellStyle name="Normal 2 2 2 13 3 11" xfId="9890"/>
    <cellStyle name="Normal 2 2 2 13 3 11 2" xfId="9891"/>
    <cellStyle name="Normal 2 2 2 13 3 12" xfId="9892"/>
    <cellStyle name="Normal 2 2 2 13 3 12 2" xfId="9893"/>
    <cellStyle name="Normal 2 2 2 13 3 13" xfId="9894"/>
    <cellStyle name="Normal 2 2 2 13 3 2" xfId="9895"/>
    <cellStyle name="Normal 2 2 2 13 3 2 10" xfId="9896"/>
    <cellStyle name="Normal 2 2 2 13 3 2 10 2" xfId="9897"/>
    <cellStyle name="Normal 2 2 2 13 3 2 11" xfId="9898"/>
    <cellStyle name="Normal 2 2 2 13 3 2 11 2" xfId="9899"/>
    <cellStyle name="Normal 2 2 2 13 3 2 12" xfId="9900"/>
    <cellStyle name="Normal 2 2 2 13 3 2 2" xfId="9901"/>
    <cellStyle name="Normal 2 2 2 13 3 2 2 10" xfId="9902"/>
    <cellStyle name="Normal 2 2 2 13 3 2 2 10 2" xfId="9903"/>
    <cellStyle name="Normal 2 2 2 13 3 2 2 11" xfId="9904"/>
    <cellStyle name="Normal 2 2 2 13 3 2 2 2" xfId="9905"/>
    <cellStyle name="Normal 2 2 2 13 3 2 2 2 2" xfId="9906"/>
    <cellStyle name="Normal 2 2 2 13 3 2 2 3" xfId="9907"/>
    <cellStyle name="Normal 2 2 2 13 3 2 2 3 2" xfId="9908"/>
    <cellStyle name="Normal 2 2 2 13 3 2 2 4" xfId="9909"/>
    <cellStyle name="Normal 2 2 2 13 3 2 2 4 2" xfId="9910"/>
    <cellStyle name="Normal 2 2 2 13 3 2 2 5" xfId="9911"/>
    <cellStyle name="Normal 2 2 2 13 3 2 2 5 2" xfId="9912"/>
    <cellStyle name="Normal 2 2 2 13 3 2 2 6" xfId="9913"/>
    <cellStyle name="Normal 2 2 2 13 3 2 2 6 2" xfId="9914"/>
    <cellStyle name="Normal 2 2 2 13 3 2 2 7" xfId="9915"/>
    <cellStyle name="Normal 2 2 2 13 3 2 2 7 2" xfId="9916"/>
    <cellStyle name="Normal 2 2 2 13 3 2 2 8" xfId="9917"/>
    <cellStyle name="Normal 2 2 2 13 3 2 2 8 2" xfId="9918"/>
    <cellStyle name="Normal 2 2 2 13 3 2 2 9" xfId="9919"/>
    <cellStyle name="Normal 2 2 2 13 3 2 2 9 2" xfId="9920"/>
    <cellStyle name="Normal 2 2 2 13 3 2 3" xfId="9921"/>
    <cellStyle name="Normal 2 2 2 13 3 2 3 2" xfId="9922"/>
    <cellStyle name="Normal 2 2 2 13 3 2 4" xfId="9923"/>
    <cellStyle name="Normal 2 2 2 13 3 2 4 2" xfId="9924"/>
    <cellStyle name="Normal 2 2 2 13 3 2 5" xfId="9925"/>
    <cellStyle name="Normal 2 2 2 13 3 2 5 2" xfId="9926"/>
    <cellStyle name="Normal 2 2 2 13 3 2 6" xfId="9927"/>
    <cellStyle name="Normal 2 2 2 13 3 2 6 2" xfId="9928"/>
    <cellStyle name="Normal 2 2 2 13 3 2 7" xfId="9929"/>
    <cellStyle name="Normal 2 2 2 13 3 2 7 2" xfId="9930"/>
    <cellStyle name="Normal 2 2 2 13 3 2 8" xfId="9931"/>
    <cellStyle name="Normal 2 2 2 13 3 2 8 2" xfId="9932"/>
    <cellStyle name="Normal 2 2 2 13 3 2 9" xfId="9933"/>
    <cellStyle name="Normal 2 2 2 13 3 2 9 2" xfId="9934"/>
    <cellStyle name="Normal 2 2 2 13 3 3" xfId="9935"/>
    <cellStyle name="Normal 2 2 2 13 3 3 10" xfId="9936"/>
    <cellStyle name="Normal 2 2 2 13 3 3 10 2" xfId="9937"/>
    <cellStyle name="Normal 2 2 2 13 3 3 11" xfId="9938"/>
    <cellStyle name="Normal 2 2 2 13 3 3 2" xfId="9939"/>
    <cellStyle name="Normal 2 2 2 13 3 3 2 2" xfId="9940"/>
    <cellStyle name="Normal 2 2 2 13 3 3 3" xfId="9941"/>
    <cellStyle name="Normal 2 2 2 13 3 3 3 2" xfId="9942"/>
    <cellStyle name="Normal 2 2 2 13 3 3 4" xfId="9943"/>
    <cellStyle name="Normal 2 2 2 13 3 3 4 2" xfId="9944"/>
    <cellStyle name="Normal 2 2 2 13 3 3 5" xfId="9945"/>
    <cellStyle name="Normal 2 2 2 13 3 3 5 2" xfId="9946"/>
    <cellStyle name="Normal 2 2 2 13 3 3 6" xfId="9947"/>
    <cellStyle name="Normal 2 2 2 13 3 3 6 2" xfId="9948"/>
    <cellStyle name="Normal 2 2 2 13 3 3 7" xfId="9949"/>
    <cellStyle name="Normal 2 2 2 13 3 3 7 2" xfId="9950"/>
    <cellStyle name="Normal 2 2 2 13 3 3 8" xfId="9951"/>
    <cellStyle name="Normal 2 2 2 13 3 3 8 2" xfId="9952"/>
    <cellStyle name="Normal 2 2 2 13 3 3 9" xfId="9953"/>
    <cellStyle name="Normal 2 2 2 13 3 3 9 2" xfId="9954"/>
    <cellStyle name="Normal 2 2 2 13 3 4" xfId="9955"/>
    <cellStyle name="Normal 2 2 2 13 3 4 2" xfId="9956"/>
    <cellStyle name="Normal 2 2 2 13 3 5" xfId="9957"/>
    <cellStyle name="Normal 2 2 2 13 3 5 2" xfId="9958"/>
    <cellStyle name="Normal 2 2 2 13 3 6" xfId="9959"/>
    <cellStyle name="Normal 2 2 2 13 3 6 2" xfId="9960"/>
    <cellStyle name="Normal 2 2 2 13 3 7" xfId="9961"/>
    <cellStyle name="Normal 2 2 2 13 3 7 2" xfId="9962"/>
    <cellStyle name="Normal 2 2 2 13 3 8" xfId="9963"/>
    <cellStyle name="Normal 2 2 2 13 3 8 2" xfId="9964"/>
    <cellStyle name="Normal 2 2 2 13 3 9" xfId="9965"/>
    <cellStyle name="Normal 2 2 2 13 3 9 2" xfId="9966"/>
    <cellStyle name="Normal 2 2 2 13 4" xfId="180"/>
    <cellStyle name="Normal 2 2 2 13 4 10" xfId="9967"/>
    <cellStyle name="Normal 2 2 2 13 4 10 2" xfId="9968"/>
    <cellStyle name="Normal 2 2 2 13 4 11" xfId="9969"/>
    <cellStyle name="Normal 2 2 2 13 4 11 2" xfId="9970"/>
    <cellStyle name="Normal 2 2 2 13 4 12" xfId="9971"/>
    <cellStyle name="Normal 2 2 2 13 4 12 2" xfId="9972"/>
    <cellStyle name="Normal 2 2 2 13 4 13" xfId="9973"/>
    <cellStyle name="Normal 2 2 2 13 4 2" xfId="9974"/>
    <cellStyle name="Normal 2 2 2 13 4 2 10" xfId="9975"/>
    <cellStyle name="Normal 2 2 2 13 4 2 10 2" xfId="9976"/>
    <cellStyle name="Normal 2 2 2 13 4 2 11" xfId="9977"/>
    <cellStyle name="Normal 2 2 2 13 4 2 11 2" xfId="9978"/>
    <cellStyle name="Normal 2 2 2 13 4 2 12" xfId="9979"/>
    <cellStyle name="Normal 2 2 2 13 4 2 2" xfId="9980"/>
    <cellStyle name="Normal 2 2 2 13 4 2 2 10" xfId="9981"/>
    <cellStyle name="Normal 2 2 2 13 4 2 2 10 2" xfId="9982"/>
    <cellStyle name="Normal 2 2 2 13 4 2 2 11" xfId="9983"/>
    <cellStyle name="Normal 2 2 2 13 4 2 2 2" xfId="9984"/>
    <cellStyle name="Normal 2 2 2 13 4 2 2 2 2" xfId="9985"/>
    <cellStyle name="Normal 2 2 2 13 4 2 2 3" xfId="9986"/>
    <cellStyle name="Normal 2 2 2 13 4 2 2 3 2" xfId="9987"/>
    <cellStyle name="Normal 2 2 2 13 4 2 2 4" xfId="9988"/>
    <cellStyle name="Normal 2 2 2 13 4 2 2 4 2" xfId="9989"/>
    <cellStyle name="Normal 2 2 2 13 4 2 2 5" xfId="9990"/>
    <cellStyle name="Normal 2 2 2 13 4 2 2 5 2" xfId="9991"/>
    <cellStyle name="Normal 2 2 2 13 4 2 2 6" xfId="9992"/>
    <cellStyle name="Normal 2 2 2 13 4 2 2 6 2" xfId="9993"/>
    <cellStyle name="Normal 2 2 2 13 4 2 2 7" xfId="9994"/>
    <cellStyle name="Normal 2 2 2 13 4 2 2 7 2" xfId="9995"/>
    <cellStyle name="Normal 2 2 2 13 4 2 2 8" xfId="9996"/>
    <cellStyle name="Normal 2 2 2 13 4 2 2 8 2" xfId="9997"/>
    <cellStyle name="Normal 2 2 2 13 4 2 2 9" xfId="9998"/>
    <cellStyle name="Normal 2 2 2 13 4 2 2 9 2" xfId="9999"/>
    <cellStyle name="Normal 2 2 2 13 4 2 3" xfId="10000"/>
    <cellStyle name="Normal 2 2 2 13 4 2 3 2" xfId="10001"/>
    <cellStyle name="Normal 2 2 2 13 4 2 4" xfId="10002"/>
    <cellStyle name="Normal 2 2 2 13 4 2 4 2" xfId="10003"/>
    <cellStyle name="Normal 2 2 2 13 4 2 5" xfId="10004"/>
    <cellStyle name="Normal 2 2 2 13 4 2 5 2" xfId="10005"/>
    <cellStyle name="Normal 2 2 2 13 4 2 6" xfId="10006"/>
    <cellStyle name="Normal 2 2 2 13 4 2 6 2" xfId="10007"/>
    <cellStyle name="Normal 2 2 2 13 4 2 7" xfId="10008"/>
    <cellStyle name="Normal 2 2 2 13 4 2 7 2" xfId="10009"/>
    <cellStyle name="Normal 2 2 2 13 4 2 8" xfId="10010"/>
    <cellStyle name="Normal 2 2 2 13 4 2 8 2" xfId="10011"/>
    <cellStyle name="Normal 2 2 2 13 4 2 9" xfId="10012"/>
    <cellStyle name="Normal 2 2 2 13 4 2 9 2" xfId="10013"/>
    <cellStyle name="Normal 2 2 2 13 4 3" xfId="10014"/>
    <cellStyle name="Normal 2 2 2 13 4 3 10" xfId="10015"/>
    <cellStyle name="Normal 2 2 2 13 4 3 10 2" xfId="10016"/>
    <cellStyle name="Normal 2 2 2 13 4 3 11" xfId="10017"/>
    <cellStyle name="Normal 2 2 2 13 4 3 2" xfId="10018"/>
    <cellStyle name="Normal 2 2 2 13 4 3 2 2" xfId="10019"/>
    <cellStyle name="Normal 2 2 2 13 4 3 3" xfId="10020"/>
    <cellStyle name="Normal 2 2 2 13 4 3 3 2" xfId="10021"/>
    <cellStyle name="Normal 2 2 2 13 4 3 4" xfId="10022"/>
    <cellStyle name="Normal 2 2 2 13 4 3 4 2" xfId="10023"/>
    <cellStyle name="Normal 2 2 2 13 4 3 5" xfId="10024"/>
    <cellStyle name="Normal 2 2 2 13 4 3 5 2" xfId="10025"/>
    <cellStyle name="Normal 2 2 2 13 4 3 6" xfId="10026"/>
    <cellStyle name="Normal 2 2 2 13 4 3 6 2" xfId="10027"/>
    <cellStyle name="Normal 2 2 2 13 4 3 7" xfId="10028"/>
    <cellStyle name="Normal 2 2 2 13 4 3 7 2" xfId="10029"/>
    <cellStyle name="Normal 2 2 2 13 4 3 8" xfId="10030"/>
    <cellStyle name="Normal 2 2 2 13 4 3 8 2" xfId="10031"/>
    <cellStyle name="Normal 2 2 2 13 4 3 9" xfId="10032"/>
    <cellStyle name="Normal 2 2 2 13 4 3 9 2" xfId="10033"/>
    <cellStyle name="Normal 2 2 2 13 4 4" xfId="10034"/>
    <cellStyle name="Normal 2 2 2 13 4 4 2" xfId="10035"/>
    <cellStyle name="Normal 2 2 2 13 4 5" xfId="10036"/>
    <cellStyle name="Normal 2 2 2 13 4 5 2" xfId="10037"/>
    <cellStyle name="Normal 2 2 2 13 4 6" xfId="10038"/>
    <cellStyle name="Normal 2 2 2 13 4 6 2" xfId="10039"/>
    <cellStyle name="Normal 2 2 2 13 4 7" xfId="10040"/>
    <cellStyle name="Normal 2 2 2 13 4 7 2" xfId="10041"/>
    <cellStyle name="Normal 2 2 2 13 4 8" xfId="10042"/>
    <cellStyle name="Normal 2 2 2 13 4 8 2" xfId="10043"/>
    <cellStyle name="Normal 2 2 2 13 4 9" xfId="10044"/>
    <cellStyle name="Normal 2 2 2 13 4 9 2" xfId="10045"/>
    <cellStyle name="Normal 2 2 2 13 5" xfId="181"/>
    <cellStyle name="Normal 2 2 2 13 5 10" xfId="10046"/>
    <cellStyle name="Normal 2 2 2 13 5 10 2" xfId="10047"/>
    <cellStyle name="Normal 2 2 2 13 5 11" xfId="10048"/>
    <cellStyle name="Normal 2 2 2 13 5 11 2" xfId="10049"/>
    <cellStyle name="Normal 2 2 2 13 5 12" xfId="10050"/>
    <cellStyle name="Normal 2 2 2 13 5 12 2" xfId="10051"/>
    <cellStyle name="Normal 2 2 2 13 5 13" xfId="10052"/>
    <cellStyle name="Normal 2 2 2 13 5 2" xfId="10053"/>
    <cellStyle name="Normal 2 2 2 13 5 2 10" xfId="10054"/>
    <cellStyle name="Normal 2 2 2 13 5 2 10 2" xfId="10055"/>
    <cellStyle name="Normal 2 2 2 13 5 2 11" xfId="10056"/>
    <cellStyle name="Normal 2 2 2 13 5 2 11 2" xfId="10057"/>
    <cellStyle name="Normal 2 2 2 13 5 2 12" xfId="10058"/>
    <cellStyle name="Normal 2 2 2 13 5 2 2" xfId="10059"/>
    <cellStyle name="Normal 2 2 2 13 5 2 2 10" xfId="10060"/>
    <cellStyle name="Normal 2 2 2 13 5 2 2 10 2" xfId="10061"/>
    <cellStyle name="Normal 2 2 2 13 5 2 2 11" xfId="10062"/>
    <cellStyle name="Normal 2 2 2 13 5 2 2 2" xfId="10063"/>
    <cellStyle name="Normal 2 2 2 13 5 2 2 2 2" xfId="10064"/>
    <cellStyle name="Normal 2 2 2 13 5 2 2 3" xfId="10065"/>
    <cellStyle name="Normal 2 2 2 13 5 2 2 3 2" xfId="10066"/>
    <cellStyle name="Normal 2 2 2 13 5 2 2 4" xfId="10067"/>
    <cellStyle name="Normal 2 2 2 13 5 2 2 4 2" xfId="10068"/>
    <cellStyle name="Normal 2 2 2 13 5 2 2 5" xfId="10069"/>
    <cellStyle name="Normal 2 2 2 13 5 2 2 5 2" xfId="10070"/>
    <cellStyle name="Normal 2 2 2 13 5 2 2 6" xfId="10071"/>
    <cellStyle name="Normal 2 2 2 13 5 2 2 6 2" xfId="10072"/>
    <cellStyle name="Normal 2 2 2 13 5 2 2 7" xfId="10073"/>
    <cellStyle name="Normal 2 2 2 13 5 2 2 7 2" xfId="10074"/>
    <cellStyle name="Normal 2 2 2 13 5 2 2 8" xfId="10075"/>
    <cellStyle name="Normal 2 2 2 13 5 2 2 8 2" xfId="10076"/>
    <cellStyle name="Normal 2 2 2 13 5 2 2 9" xfId="10077"/>
    <cellStyle name="Normal 2 2 2 13 5 2 2 9 2" xfId="10078"/>
    <cellStyle name="Normal 2 2 2 13 5 2 3" xfId="10079"/>
    <cellStyle name="Normal 2 2 2 13 5 2 3 2" xfId="10080"/>
    <cellStyle name="Normal 2 2 2 13 5 2 4" xfId="10081"/>
    <cellStyle name="Normal 2 2 2 13 5 2 4 2" xfId="10082"/>
    <cellStyle name="Normal 2 2 2 13 5 2 5" xfId="10083"/>
    <cellStyle name="Normal 2 2 2 13 5 2 5 2" xfId="10084"/>
    <cellStyle name="Normal 2 2 2 13 5 2 6" xfId="10085"/>
    <cellStyle name="Normal 2 2 2 13 5 2 6 2" xfId="10086"/>
    <cellStyle name="Normal 2 2 2 13 5 2 7" xfId="10087"/>
    <cellStyle name="Normal 2 2 2 13 5 2 7 2" xfId="10088"/>
    <cellStyle name="Normal 2 2 2 13 5 2 8" xfId="10089"/>
    <cellStyle name="Normal 2 2 2 13 5 2 8 2" xfId="10090"/>
    <cellStyle name="Normal 2 2 2 13 5 2 9" xfId="10091"/>
    <cellStyle name="Normal 2 2 2 13 5 2 9 2" xfId="10092"/>
    <cellStyle name="Normal 2 2 2 13 5 3" xfId="10093"/>
    <cellStyle name="Normal 2 2 2 13 5 3 10" xfId="10094"/>
    <cellStyle name="Normal 2 2 2 13 5 3 10 2" xfId="10095"/>
    <cellStyle name="Normal 2 2 2 13 5 3 11" xfId="10096"/>
    <cellStyle name="Normal 2 2 2 13 5 3 2" xfId="10097"/>
    <cellStyle name="Normal 2 2 2 13 5 3 2 2" xfId="10098"/>
    <cellStyle name="Normal 2 2 2 13 5 3 3" xfId="10099"/>
    <cellStyle name="Normal 2 2 2 13 5 3 3 2" xfId="10100"/>
    <cellStyle name="Normal 2 2 2 13 5 3 4" xfId="10101"/>
    <cellStyle name="Normal 2 2 2 13 5 3 4 2" xfId="10102"/>
    <cellStyle name="Normal 2 2 2 13 5 3 5" xfId="10103"/>
    <cellStyle name="Normal 2 2 2 13 5 3 5 2" xfId="10104"/>
    <cellStyle name="Normal 2 2 2 13 5 3 6" xfId="10105"/>
    <cellStyle name="Normal 2 2 2 13 5 3 6 2" xfId="10106"/>
    <cellStyle name="Normal 2 2 2 13 5 3 7" xfId="10107"/>
    <cellStyle name="Normal 2 2 2 13 5 3 7 2" xfId="10108"/>
    <cellStyle name="Normal 2 2 2 13 5 3 8" xfId="10109"/>
    <cellStyle name="Normal 2 2 2 13 5 3 8 2" xfId="10110"/>
    <cellStyle name="Normal 2 2 2 13 5 3 9" xfId="10111"/>
    <cellStyle name="Normal 2 2 2 13 5 3 9 2" xfId="10112"/>
    <cellStyle name="Normal 2 2 2 13 5 4" xfId="10113"/>
    <cellStyle name="Normal 2 2 2 13 5 4 2" xfId="10114"/>
    <cellStyle name="Normal 2 2 2 13 5 5" xfId="10115"/>
    <cellStyle name="Normal 2 2 2 13 5 5 2" xfId="10116"/>
    <cellStyle name="Normal 2 2 2 13 5 6" xfId="10117"/>
    <cellStyle name="Normal 2 2 2 13 5 6 2" xfId="10118"/>
    <cellStyle name="Normal 2 2 2 13 5 7" xfId="10119"/>
    <cellStyle name="Normal 2 2 2 13 5 7 2" xfId="10120"/>
    <cellStyle name="Normal 2 2 2 13 5 8" xfId="10121"/>
    <cellStyle name="Normal 2 2 2 13 5 8 2" xfId="10122"/>
    <cellStyle name="Normal 2 2 2 13 5 9" xfId="10123"/>
    <cellStyle name="Normal 2 2 2 13 5 9 2" xfId="10124"/>
    <cellStyle name="Normal 2 2 2 13 6" xfId="182"/>
    <cellStyle name="Normal 2 2 2 14" xfId="183"/>
    <cellStyle name="Normal 2 2 2 14 2" xfId="184"/>
    <cellStyle name="Normal 2 2 2 15" xfId="185"/>
    <cellStyle name="Normal 2 2 2 15 2" xfId="186"/>
    <cellStyle name="Normal 2 2 2 16" xfId="187"/>
    <cellStyle name="Normal 2 2 2 16 2" xfId="188"/>
    <cellStyle name="Normal 2 2 2 17" xfId="10125"/>
    <cellStyle name="Normal 2 2 2 17 10" xfId="10126"/>
    <cellStyle name="Normal 2 2 2 17 10 2" xfId="10127"/>
    <cellStyle name="Normal 2 2 2 17 11" xfId="10128"/>
    <cellStyle name="Normal 2 2 2 17 11 2" xfId="10129"/>
    <cellStyle name="Normal 2 2 2 17 12" xfId="10130"/>
    <cellStyle name="Normal 2 2 2 17 12 2" xfId="10131"/>
    <cellStyle name="Normal 2 2 2 17 13" xfId="10132"/>
    <cellStyle name="Normal 2 2 2 17 2" xfId="10133"/>
    <cellStyle name="Normal 2 2 2 17 2 10" xfId="10134"/>
    <cellStyle name="Normal 2 2 2 17 2 10 2" xfId="10135"/>
    <cellStyle name="Normal 2 2 2 17 2 11" xfId="10136"/>
    <cellStyle name="Normal 2 2 2 17 2 11 2" xfId="10137"/>
    <cellStyle name="Normal 2 2 2 17 2 12" xfId="10138"/>
    <cellStyle name="Normal 2 2 2 17 2 2" xfId="10139"/>
    <cellStyle name="Normal 2 2 2 17 2 2 10" xfId="10140"/>
    <cellStyle name="Normal 2 2 2 17 2 2 10 2" xfId="10141"/>
    <cellStyle name="Normal 2 2 2 17 2 2 11" xfId="10142"/>
    <cellStyle name="Normal 2 2 2 17 2 2 2" xfId="10143"/>
    <cellStyle name="Normal 2 2 2 17 2 2 2 2" xfId="10144"/>
    <cellStyle name="Normal 2 2 2 17 2 2 3" xfId="10145"/>
    <cellStyle name="Normal 2 2 2 17 2 2 3 2" xfId="10146"/>
    <cellStyle name="Normal 2 2 2 17 2 2 4" xfId="10147"/>
    <cellStyle name="Normal 2 2 2 17 2 2 4 2" xfId="10148"/>
    <cellStyle name="Normal 2 2 2 17 2 2 5" xfId="10149"/>
    <cellStyle name="Normal 2 2 2 17 2 2 5 2" xfId="10150"/>
    <cellStyle name="Normal 2 2 2 17 2 2 6" xfId="10151"/>
    <cellStyle name="Normal 2 2 2 17 2 2 6 2" xfId="10152"/>
    <cellStyle name="Normal 2 2 2 17 2 2 7" xfId="10153"/>
    <cellStyle name="Normal 2 2 2 17 2 2 7 2" xfId="10154"/>
    <cellStyle name="Normal 2 2 2 17 2 2 8" xfId="10155"/>
    <cellStyle name="Normal 2 2 2 17 2 2 8 2" xfId="10156"/>
    <cellStyle name="Normal 2 2 2 17 2 2 9" xfId="10157"/>
    <cellStyle name="Normal 2 2 2 17 2 2 9 2" xfId="10158"/>
    <cellStyle name="Normal 2 2 2 17 2 3" xfId="10159"/>
    <cellStyle name="Normal 2 2 2 17 2 3 2" xfId="10160"/>
    <cellStyle name="Normal 2 2 2 17 2 4" xfId="10161"/>
    <cellStyle name="Normal 2 2 2 17 2 4 2" xfId="10162"/>
    <cellStyle name="Normal 2 2 2 17 2 5" xfId="10163"/>
    <cellStyle name="Normal 2 2 2 17 2 5 2" xfId="10164"/>
    <cellStyle name="Normal 2 2 2 17 2 6" xfId="10165"/>
    <cellStyle name="Normal 2 2 2 17 2 6 2" xfId="10166"/>
    <cellStyle name="Normal 2 2 2 17 2 7" xfId="10167"/>
    <cellStyle name="Normal 2 2 2 17 2 7 2" xfId="10168"/>
    <cellStyle name="Normal 2 2 2 17 2 8" xfId="10169"/>
    <cellStyle name="Normal 2 2 2 17 2 8 2" xfId="10170"/>
    <cellStyle name="Normal 2 2 2 17 2 9" xfId="10171"/>
    <cellStyle name="Normal 2 2 2 17 2 9 2" xfId="10172"/>
    <cellStyle name="Normal 2 2 2 17 3" xfId="10173"/>
    <cellStyle name="Normal 2 2 2 17 3 10" xfId="10174"/>
    <cellStyle name="Normal 2 2 2 17 3 10 2" xfId="10175"/>
    <cellStyle name="Normal 2 2 2 17 3 11" xfId="10176"/>
    <cellStyle name="Normal 2 2 2 17 3 2" xfId="10177"/>
    <cellStyle name="Normal 2 2 2 17 3 2 2" xfId="10178"/>
    <cellStyle name="Normal 2 2 2 17 3 3" xfId="10179"/>
    <cellStyle name="Normal 2 2 2 17 3 3 2" xfId="10180"/>
    <cellStyle name="Normal 2 2 2 17 3 4" xfId="10181"/>
    <cellStyle name="Normal 2 2 2 17 3 4 2" xfId="10182"/>
    <cellStyle name="Normal 2 2 2 17 3 5" xfId="10183"/>
    <cellStyle name="Normal 2 2 2 17 3 5 2" xfId="10184"/>
    <cellStyle name="Normal 2 2 2 17 3 6" xfId="10185"/>
    <cellStyle name="Normal 2 2 2 17 3 6 2" xfId="10186"/>
    <cellStyle name="Normal 2 2 2 17 3 7" xfId="10187"/>
    <cellStyle name="Normal 2 2 2 17 3 7 2" xfId="10188"/>
    <cellStyle name="Normal 2 2 2 17 3 8" xfId="10189"/>
    <cellStyle name="Normal 2 2 2 17 3 8 2" xfId="10190"/>
    <cellStyle name="Normal 2 2 2 17 3 9" xfId="10191"/>
    <cellStyle name="Normal 2 2 2 17 3 9 2" xfId="10192"/>
    <cellStyle name="Normal 2 2 2 17 4" xfId="10193"/>
    <cellStyle name="Normal 2 2 2 17 4 2" xfId="10194"/>
    <cellStyle name="Normal 2 2 2 17 5" xfId="10195"/>
    <cellStyle name="Normal 2 2 2 17 5 2" xfId="10196"/>
    <cellStyle name="Normal 2 2 2 17 6" xfId="10197"/>
    <cellStyle name="Normal 2 2 2 17 6 2" xfId="10198"/>
    <cellStyle name="Normal 2 2 2 17 7" xfId="10199"/>
    <cellStyle name="Normal 2 2 2 17 7 2" xfId="10200"/>
    <cellStyle name="Normal 2 2 2 17 8" xfId="10201"/>
    <cellStyle name="Normal 2 2 2 17 8 2" xfId="10202"/>
    <cellStyle name="Normal 2 2 2 17 9" xfId="10203"/>
    <cellStyle name="Normal 2 2 2 17 9 2" xfId="10204"/>
    <cellStyle name="Normal 2 2 2 2" xfId="189"/>
    <cellStyle name="Normal 2 2 2 2 10" xfId="190"/>
    <cellStyle name="Normal 2 2 2 2 10 2" xfId="191"/>
    <cellStyle name="Normal 2 2 2 2 11" xfId="192"/>
    <cellStyle name="Normal 2 2 2 2 11 2" xfId="193"/>
    <cellStyle name="Normal 2 2 2 2 12" xfId="194"/>
    <cellStyle name="Normal 2 2 2 2 12 2" xfId="195"/>
    <cellStyle name="Normal 2 2 2 2 13" xfId="196"/>
    <cellStyle name="Normal 2 2 2 2 13 10" xfId="10205"/>
    <cellStyle name="Normal 2 2 2 2 13 10 2" xfId="10206"/>
    <cellStyle name="Normal 2 2 2 2 13 11" xfId="10207"/>
    <cellStyle name="Normal 2 2 2 2 13 11 2" xfId="10208"/>
    <cellStyle name="Normal 2 2 2 2 13 12" xfId="10209"/>
    <cellStyle name="Normal 2 2 2 2 13 12 2" xfId="10210"/>
    <cellStyle name="Normal 2 2 2 2 13 13" xfId="10211"/>
    <cellStyle name="Normal 2 2 2 2 13 13 2" xfId="10212"/>
    <cellStyle name="Normal 2 2 2 2 13 14" xfId="10213"/>
    <cellStyle name="Normal 2 2 2 2 13 14 2" xfId="10214"/>
    <cellStyle name="Normal 2 2 2 2 13 15" xfId="10215"/>
    <cellStyle name="Normal 2 2 2 2 13 15 2" xfId="10216"/>
    <cellStyle name="Normal 2 2 2 2 13 16" xfId="10217"/>
    <cellStyle name="Normal 2 2 2 2 13 16 2" xfId="10218"/>
    <cellStyle name="Normal 2 2 2 2 13 17" xfId="10219"/>
    <cellStyle name="Normal 2 2 2 2 13 2" xfId="197"/>
    <cellStyle name="Normal 2 2 2 2 13 2 2" xfId="198"/>
    <cellStyle name="Normal 2 2 2 2 13 3" xfId="199"/>
    <cellStyle name="Normal 2 2 2 2 13 3 2" xfId="200"/>
    <cellStyle name="Normal 2 2 2 2 13 4" xfId="201"/>
    <cellStyle name="Normal 2 2 2 2 13 4 2" xfId="202"/>
    <cellStyle name="Normal 2 2 2 2 13 5" xfId="203"/>
    <cellStyle name="Normal 2 2 2 2 13 5 2" xfId="204"/>
    <cellStyle name="Normal 2 2 2 2 13 6" xfId="10220"/>
    <cellStyle name="Normal 2 2 2 2 13 6 10" xfId="10221"/>
    <cellStyle name="Normal 2 2 2 2 13 6 10 2" xfId="10222"/>
    <cellStyle name="Normal 2 2 2 2 13 6 11" xfId="10223"/>
    <cellStyle name="Normal 2 2 2 2 13 6 11 2" xfId="10224"/>
    <cellStyle name="Normal 2 2 2 2 13 6 12" xfId="10225"/>
    <cellStyle name="Normal 2 2 2 2 13 6 2" xfId="10226"/>
    <cellStyle name="Normal 2 2 2 2 13 6 2 10" xfId="10227"/>
    <cellStyle name="Normal 2 2 2 2 13 6 2 10 2" xfId="10228"/>
    <cellStyle name="Normal 2 2 2 2 13 6 2 11" xfId="10229"/>
    <cellStyle name="Normal 2 2 2 2 13 6 2 2" xfId="10230"/>
    <cellStyle name="Normal 2 2 2 2 13 6 2 2 2" xfId="10231"/>
    <cellStyle name="Normal 2 2 2 2 13 6 2 3" xfId="10232"/>
    <cellStyle name="Normal 2 2 2 2 13 6 2 3 2" xfId="10233"/>
    <cellStyle name="Normal 2 2 2 2 13 6 2 4" xfId="10234"/>
    <cellStyle name="Normal 2 2 2 2 13 6 2 4 2" xfId="10235"/>
    <cellStyle name="Normal 2 2 2 2 13 6 2 5" xfId="10236"/>
    <cellStyle name="Normal 2 2 2 2 13 6 2 5 2" xfId="10237"/>
    <cellStyle name="Normal 2 2 2 2 13 6 2 6" xfId="10238"/>
    <cellStyle name="Normal 2 2 2 2 13 6 2 6 2" xfId="10239"/>
    <cellStyle name="Normal 2 2 2 2 13 6 2 7" xfId="10240"/>
    <cellStyle name="Normal 2 2 2 2 13 6 2 7 2" xfId="10241"/>
    <cellStyle name="Normal 2 2 2 2 13 6 2 8" xfId="10242"/>
    <cellStyle name="Normal 2 2 2 2 13 6 2 8 2" xfId="10243"/>
    <cellStyle name="Normal 2 2 2 2 13 6 2 9" xfId="10244"/>
    <cellStyle name="Normal 2 2 2 2 13 6 2 9 2" xfId="10245"/>
    <cellStyle name="Normal 2 2 2 2 13 6 3" xfId="10246"/>
    <cellStyle name="Normal 2 2 2 2 13 6 3 2" xfId="10247"/>
    <cellStyle name="Normal 2 2 2 2 13 6 4" xfId="10248"/>
    <cellStyle name="Normal 2 2 2 2 13 6 4 2" xfId="10249"/>
    <cellStyle name="Normal 2 2 2 2 13 6 5" xfId="10250"/>
    <cellStyle name="Normal 2 2 2 2 13 6 5 2" xfId="10251"/>
    <cellStyle name="Normal 2 2 2 2 13 6 6" xfId="10252"/>
    <cellStyle name="Normal 2 2 2 2 13 6 6 2" xfId="10253"/>
    <cellStyle name="Normal 2 2 2 2 13 6 7" xfId="10254"/>
    <cellStyle name="Normal 2 2 2 2 13 6 7 2" xfId="10255"/>
    <cellStyle name="Normal 2 2 2 2 13 6 8" xfId="10256"/>
    <cellStyle name="Normal 2 2 2 2 13 6 8 2" xfId="10257"/>
    <cellStyle name="Normal 2 2 2 2 13 6 9" xfId="10258"/>
    <cellStyle name="Normal 2 2 2 2 13 6 9 2" xfId="10259"/>
    <cellStyle name="Normal 2 2 2 2 13 7" xfId="10260"/>
    <cellStyle name="Normal 2 2 2 2 13 7 10" xfId="10261"/>
    <cellStyle name="Normal 2 2 2 2 13 7 10 2" xfId="10262"/>
    <cellStyle name="Normal 2 2 2 2 13 7 11" xfId="10263"/>
    <cellStyle name="Normal 2 2 2 2 13 7 2" xfId="10264"/>
    <cellStyle name="Normal 2 2 2 2 13 7 2 2" xfId="10265"/>
    <cellStyle name="Normal 2 2 2 2 13 7 3" xfId="10266"/>
    <cellStyle name="Normal 2 2 2 2 13 7 3 2" xfId="10267"/>
    <cellStyle name="Normal 2 2 2 2 13 7 4" xfId="10268"/>
    <cellStyle name="Normal 2 2 2 2 13 7 4 2" xfId="10269"/>
    <cellStyle name="Normal 2 2 2 2 13 7 5" xfId="10270"/>
    <cellStyle name="Normal 2 2 2 2 13 7 5 2" xfId="10271"/>
    <cellStyle name="Normal 2 2 2 2 13 7 6" xfId="10272"/>
    <cellStyle name="Normal 2 2 2 2 13 7 6 2" xfId="10273"/>
    <cellStyle name="Normal 2 2 2 2 13 7 7" xfId="10274"/>
    <cellStyle name="Normal 2 2 2 2 13 7 7 2" xfId="10275"/>
    <cellStyle name="Normal 2 2 2 2 13 7 8" xfId="10276"/>
    <cellStyle name="Normal 2 2 2 2 13 7 8 2" xfId="10277"/>
    <cellStyle name="Normal 2 2 2 2 13 7 9" xfId="10278"/>
    <cellStyle name="Normal 2 2 2 2 13 7 9 2" xfId="10279"/>
    <cellStyle name="Normal 2 2 2 2 13 8" xfId="10280"/>
    <cellStyle name="Normal 2 2 2 2 13 8 2" xfId="10281"/>
    <cellStyle name="Normal 2 2 2 2 13 9" xfId="10282"/>
    <cellStyle name="Normal 2 2 2 2 13 9 2" xfId="10283"/>
    <cellStyle name="Normal 2 2 2 2 14" xfId="205"/>
    <cellStyle name="Normal 2 2 2 2 14 10" xfId="10284"/>
    <cellStyle name="Normal 2 2 2 2 14 10 2" xfId="10285"/>
    <cellStyle name="Normal 2 2 2 2 14 11" xfId="10286"/>
    <cellStyle name="Normal 2 2 2 2 14 11 2" xfId="10287"/>
    <cellStyle name="Normal 2 2 2 2 14 12" xfId="10288"/>
    <cellStyle name="Normal 2 2 2 2 14 12 2" xfId="10289"/>
    <cellStyle name="Normal 2 2 2 2 14 13" xfId="10290"/>
    <cellStyle name="Normal 2 2 2 2 14 2" xfId="10291"/>
    <cellStyle name="Normal 2 2 2 2 14 2 10" xfId="10292"/>
    <cellStyle name="Normal 2 2 2 2 14 2 10 2" xfId="10293"/>
    <cellStyle name="Normal 2 2 2 2 14 2 11" xfId="10294"/>
    <cellStyle name="Normal 2 2 2 2 14 2 11 2" xfId="10295"/>
    <cellStyle name="Normal 2 2 2 2 14 2 12" xfId="10296"/>
    <cellStyle name="Normal 2 2 2 2 14 2 2" xfId="10297"/>
    <cellStyle name="Normal 2 2 2 2 14 2 2 10" xfId="10298"/>
    <cellStyle name="Normal 2 2 2 2 14 2 2 10 2" xfId="10299"/>
    <cellStyle name="Normal 2 2 2 2 14 2 2 11" xfId="10300"/>
    <cellStyle name="Normal 2 2 2 2 14 2 2 2" xfId="10301"/>
    <cellStyle name="Normal 2 2 2 2 14 2 2 2 2" xfId="10302"/>
    <cellStyle name="Normal 2 2 2 2 14 2 2 3" xfId="10303"/>
    <cellStyle name="Normal 2 2 2 2 14 2 2 3 2" xfId="10304"/>
    <cellStyle name="Normal 2 2 2 2 14 2 2 4" xfId="10305"/>
    <cellStyle name="Normal 2 2 2 2 14 2 2 4 2" xfId="10306"/>
    <cellStyle name="Normal 2 2 2 2 14 2 2 5" xfId="10307"/>
    <cellStyle name="Normal 2 2 2 2 14 2 2 5 2" xfId="10308"/>
    <cellStyle name="Normal 2 2 2 2 14 2 2 6" xfId="10309"/>
    <cellStyle name="Normal 2 2 2 2 14 2 2 6 2" xfId="10310"/>
    <cellStyle name="Normal 2 2 2 2 14 2 2 7" xfId="10311"/>
    <cellStyle name="Normal 2 2 2 2 14 2 2 7 2" xfId="10312"/>
    <cellStyle name="Normal 2 2 2 2 14 2 2 8" xfId="10313"/>
    <cellStyle name="Normal 2 2 2 2 14 2 2 8 2" xfId="10314"/>
    <cellStyle name="Normal 2 2 2 2 14 2 2 9" xfId="10315"/>
    <cellStyle name="Normal 2 2 2 2 14 2 2 9 2" xfId="10316"/>
    <cellStyle name="Normal 2 2 2 2 14 2 3" xfId="10317"/>
    <cellStyle name="Normal 2 2 2 2 14 2 3 2" xfId="10318"/>
    <cellStyle name="Normal 2 2 2 2 14 2 4" xfId="10319"/>
    <cellStyle name="Normal 2 2 2 2 14 2 4 2" xfId="10320"/>
    <cellStyle name="Normal 2 2 2 2 14 2 5" xfId="10321"/>
    <cellStyle name="Normal 2 2 2 2 14 2 5 2" xfId="10322"/>
    <cellStyle name="Normal 2 2 2 2 14 2 6" xfId="10323"/>
    <cellStyle name="Normal 2 2 2 2 14 2 6 2" xfId="10324"/>
    <cellStyle name="Normal 2 2 2 2 14 2 7" xfId="10325"/>
    <cellStyle name="Normal 2 2 2 2 14 2 7 2" xfId="10326"/>
    <cellStyle name="Normal 2 2 2 2 14 2 8" xfId="10327"/>
    <cellStyle name="Normal 2 2 2 2 14 2 8 2" xfId="10328"/>
    <cellStyle name="Normal 2 2 2 2 14 2 9" xfId="10329"/>
    <cellStyle name="Normal 2 2 2 2 14 2 9 2" xfId="10330"/>
    <cellStyle name="Normal 2 2 2 2 14 3" xfId="10331"/>
    <cellStyle name="Normal 2 2 2 2 14 3 10" xfId="10332"/>
    <cellStyle name="Normal 2 2 2 2 14 3 10 2" xfId="10333"/>
    <cellStyle name="Normal 2 2 2 2 14 3 11" xfId="10334"/>
    <cellStyle name="Normal 2 2 2 2 14 3 2" xfId="10335"/>
    <cellStyle name="Normal 2 2 2 2 14 3 2 2" xfId="10336"/>
    <cellStyle name="Normal 2 2 2 2 14 3 3" xfId="10337"/>
    <cellStyle name="Normal 2 2 2 2 14 3 3 2" xfId="10338"/>
    <cellStyle name="Normal 2 2 2 2 14 3 4" xfId="10339"/>
    <cellStyle name="Normal 2 2 2 2 14 3 4 2" xfId="10340"/>
    <cellStyle name="Normal 2 2 2 2 14 3 5" xfId="10341"/>
    <cellStyle name="Normal 2 2 2 2 14 3 5 2" xfId="10342"/>
    <cellStyle name="Normal 2 2 2 2 14 3 6" xfId="10343"/>
    <cellStyle name="Normal 2 2 2 2 14 3 6 2" xfId="10344"/>
    <cellStyle name="Normal 2 2 2 2 14 3 7" xfId="10345"/>
    <cellStyle name="Normal 2 2 2 2 14 3 7 2" xfId="10346"/>
    <cellStyle name="Normal 2 2 2 2 14 3 8" xfId="10347"/>
    <cellStyle name="Normal 2 2 2 2 14 3 8 2" xfId="10348"/>
    <cellStyle name="Normal 2 2 2 2 14 3 9" xfId="10349"/>
    <cellStyle name="Normal 2 2 2 2 14 3 9 2" xfId="10350"/>
    <cellStyle name="Normal 2 2 2 2 14 4" xfId="10351"/>
    <cellStyle name="Normal 2 2 2 2 14 4 2" xfId="10352"/>
    <cellStyle name="Normal 2 2 2 2 14 5" xfId="10353"/>
    <cellStyle name="Normal 2 2 2 2 14 5 2" xfId="10354"/>
    <cellStyle name="Normal 2 2 2 2 14 6" xfId="10355"/>
    <cellStyle name="Normal 2 2 2 2 14 6 2" xfId="10356"/>
    <cellStyle name="Normal 2 2 2 2 14 7" xfId="10357"/>
    <cellStyle name="Normal 2 2 2 2 14 7 2" xfId="10358"/>
    <cellStyle name="Normal 2 2 2 2 14 8" xfId="10359"/>
    <cellStyle name="Normal 2 2 2 2 14 8 2" xfId="10360"/>
    <cellStyle name="Normal 2 2 2 2 14 9" xfId="10361"/>
    <cellStyle name="Normal 2 2 2 2 14 9 2" xfId="10362"/>
    <cellStyle name="Normal 2 2 2 2 15" xfId="206"/>
    <cellStyle name="Normal 2 2 2 2 15 10" xfId="10363"/>
    <cellStyle name="Normal 2 2 2 2 15 10 2" xfId="10364"/>
    <cellStyle name="Normal 2 2 2 2 15 11" xfId="10365"/>
    <cellStyle name="Normal 2 2 2 2 15 11 2" xfId="10366"/>
    <cellStyle name="Normal 2 2 2 2 15 12" xfId="10367"/>
    <cellStyle name="Normal 2 2 2 2 15 12 2" xfId="10368"/>
    <cellStyle name="Normal 2 2 2 2 15 13" xfId="10369"/>
    <cellStyle name="Normal 2 2 2 2 15 2" xfId="10370"/>
    <cellStyle name="Normal 2 2 2 2 15 2 10" xfId="10371"/>
    <cellStyle name="Normal 2 2 2 2 15 2 10 2" xfId="10372"/>
    <cellStyle name="Normal 2 2 2 2 15 2 11" xfId="10373"/>
    <cellStyle name="Normal 2 2 2 2 15 2 11 2" xfId="10374"/>
    <cellStyle name="Normal 2 2 2 2 15 2 12" xfId="10375"/>
    <cellStyle name="Normal 2 2 2 2 15 2 2" xfId="10376"/>
    <cellStyle name="Normal 2 2 2 2 15 2 2 10" xfId="10377"/>
    <cellStyle name="Normal 2 2 2 2 15 2 2 10 2" xfId="10378"/>
    <cellStyle name="Normal 2 2 2 2 15 2 2 11" xfId="10379"/>
    <cellStyle name="Normal 2 2 2 2 15 2 2 2" xfId="10380"/>
    <cellStyle name="Normal 2 2 2 2 15 2 2 2 2" xfId="10381"/>
    <cellStyle name="Normal 2 2 2 2 15 2 2 3" xfId="10382"/>
    <cellStyle name="Normal 2 2 2 2 15 2 2 3 2" xfId="10383"/>
    <cellStyle name="Normal 2 2 2 2 15 2 2 4" xfId="10384"/>
    <cellStyle name="Normal 2 2 2 2 15 2 2 4 2" xfId="10385"/>
    <cellStyle name="Normal 2 2 2 2 15 2 2 5" xfId="10386"/>
    <cellStyle name="Normal 2 2 2 2 15 2 2 5 2" xfId="10387"/>
    <cellStyle name="Normal 2 2 2 2 15 2 2 6" xfId="10388"/>
    <cellStyle name="Normal 2 2 2 2 15 2 2 6 2" xfId="10389"/>
    <cellStyle name="Normal 2 2 2 2 15 2 2 7" xfId="10390"/>
    <cellStyle name="Normal 2 2 2 2 15 2 2 7 2" xfId="10391"/>
    <cellStyle name="Normal 2 2 2 2 15 2 2 8" xfId="10392"/>
    <cellStyle name="Normal 2 2 2 2 15 2 2 8 2" xfId="10393"/>
    <cellStyle name="Normal 2 2 2 2 15 2 2 9" xfId="10394"/>
    <cellStyle name="Normal 2 2 2 2 15 2 2 9 2" xfId="10395"/>
    <cellStyle name="Normal 2 2 2 2 15 2 3" xfId="10396"/>
    <cellStyle name="Normal 2 2 2 2 15 2 3 2" xfId="10397"/>
    <cellStyle name="Normal 2 2 2 2 15 2 4" xfId="10398"/>
    <cellStyle name="Normal 2 2 2 2 15 2 4 2" xfId="10399"/>
    <cellStyle name="Normal 2 2 2 2 15 2 5" xfId="10400"/>
    <cellStyle name="Normal 2 2 2 2 15 2 5 2" xfId="10401"/>
    <cellStyle name="Normal 2 2 2 2 15 2 6" xfId="10402"/>
    <cellStyle name="Normal 2 2 2 2 15 2 6 2" xfId="10403"/>
    <cellStyle name="Normal 2 2 2 2 15 2 7" xfId="10404"/>
    <cellStyle name="Normal 2 2 2 2 15 2 7 2" xfId="10405"/>
    <cellStyle name="Normal 2 2 2 2 15 2 8" xfId="10406"/>
    <cellStyle name="Normal 2 2 2 2 15 2 8 2" xfId="10407"/>
    <cellStyle name="Normal 2 2 2 2 15 2 9" xfId="10408"/>
    <cellStyle name="Normal 2 2 2 2 15 2 9 2" xfId="10409"/>
    <cellStyle name="Normal 2 2 2 2 15 3" xfId="10410"/>
    <cellStyle name="Normal 2 2 2 2 15 3 10" xfId="10411"/>
    <cellStyle name="Normal 2 2 2 2 15 3 10 2" xfId="10412"/>
    <cellStyle name="Normal 2 2 2 2 15 3 11" xfId="10413"/>
    <cellStyle name="Normal 2 2 2 2 15 3 2" xfId="10414"/>
    <cellStyle name="Normal 2 2 2 2 15 3 2 2" xfId="10415"/>
    <cellStyle name="Normal 2 2 2 2 15 3 3" xfId="10416"/>
    <cellStyle name="Normal 2 2 2 2 15 3 3 2" xfId="10417"/>
    <cellStyle name="Normal 2 2 2 2 15 3 4" xfId="10418"/>
    <cellStyle name="Normal 2 2 2 2 15 3 4 2" xfId="10419"/>
    <cellStyle name="Normal 2 2 2 2 15 3 5" xfId="10420"/>
    <cellStyle name="Normal 2 2 2 2 15 3 5 2" xfId="10421"/>
    <cellStyle name="Normal 2 2 2 2 15 3 6" xfId="10422"/>
    <cellStyle name="Normal 2 2 2 2 15 3 6 2" xfId="10423"/>
    <cellStyle name="Normal 2 2 2 2 15 3 7" xfId="10424"/>
    <cellStyle name="Normal 2 2 2 2 15 3 7 2" xfId="10425"/>
    <cellStyle name="Normal 2 2 2 2 15 3 8" xfId="10426"/>
    <cellStyle name="Normal 2 2 2 2 15 3 8 2" xfId="10427"/>
    <cellStyle name="Normal 2 2 2 2 15 3 9" xfId="10428"/>
    <cellStyle name="Normal 2 2 2 2 15 3 9 2" xfId="10429"/>
    <cellStyle name="Normal 2 2 2 2 15 4" xfId="10430"/>
    <cellStyle name="Normal 2 2 2 2 15 4 2" xfId="10431"/>
    <cellStyle name="Normal 2 2 2 2 15 5" xfId="10432"/>
    <cellStyle name="Normal 2 2 2 2 15 5 2" xfId="10433"/>
    <cellStyle name="Normal 2 2 2 2 15 6" xfId="10434"/>
    <cellStyle name="Normal 2 2 2 2 15 6 2" xfId="10435"/>
    <cellStyle name="Normal 2 2 2 2 15 7" xfId="10436"/>
    <cellStyle name="Normal 2 2 2 2 15 7 2" xfId="10437"/>
    <cellStyle name="Normal 2 2 2 2 15 8" xfId="10438"/>
    <cellStyle name="Normal 2 2 2 2 15 8 2" xfId="10439"/>
    <cellStyle name="Normal 2 2 2 2 15 9" xfId="10440"/>
    <cellStyle name="Normal 2 2 2 2 15 9 2" xfId="10441"/>
    <cellStyle name="Normal 2 2 2 2 16" xfId="207"/>
    <cellStyle name="Normal 2 2 2 2 16 10" xfId="10442"/>
    <cellStyle name="Normal 2 2 2 2 16 10 2" xfId="10443"/>
    <cellStyle name="Normal 2 2 2 2 16 11" xfId="10444"/>
    <cellStyle name="Normal 2 2 2 2 16 11 2" xfId="10445"/>
    <cellStyle name="Normal 2 2 2 2 16 12" xfId="10446"/>
    <cellStyle name="Normal 2 2 2 2 16 12 2" xfId="10447"/>
    <cellStyle name="Normal 2 2 2 2 16 13" xfId="10448"/>
    <cellStyle name="Normal 2 2 2 2 16 2" xfId="10449"/>
    <cellStyle name="Normal 2 2 2 2 16 2 10" xfId="10450"/>
    <cellStyle name="Normal 2 2 2 2 16 2 10 2" xfId="10451"/>
    <cellStyle name="Normal 2 2 2 2 16 2 11" xfId="10452"/>
    <cellStyle name="Normal 2 2 2 2 16 2 11 2" xfId="10453"/>
    <cellStyle name="Normal 2 2 2 2 16 2 12" xfId="10454"/>
    <cellStyle name="Normal 2 2 2 2 16 2 2" xfId="10455"/>
    <cellStyle name="Normal 2 2 2 2 16 2 2 10" xfId="10456"/>
    <cellStyle name="Normal 2 2 2 2 16 2 2 10 2" xfId="10457"/>
    <cellStyle name="Normal 2 2 2 2 16 2 2 11" xfId="10458"/>
    <cellStyle name="Normal 2 2 2 2 16 2 2 2" xfId="10459"/>
    <cellStyle name="Normal 2 2 2 2 16 2 2 2 2" xfId="10460"/>
    <cellStyle name="Normal 2 2 2 2 16 2 2 3" xfId="10461"/>
    <cellStyle name="Normal 2 2 2 2 16 2 2 3 2" xfId="10462"/>
    <cellStyle name="Normal 2 2 2 2 16 2 2 4" xfId="10463"/>
    <cellStyle name="Normal 2 2 2 2 16 2 2 4 2" xfId="10464"/>
    <cellStyle name="Normal 2 2 2 2 16 2 2 5" xfId="10465"/>
    <cellStyle name="Normal 2 2 2 2 16 2 2 5 2" xfId="10466"/>
    <cellStyle name="Normal 2 2 2 2 16 2 2 6" xfId="10467"/>
    <cellStyle name="Normal 2 2 2 2 16 2 2 6 2" xfId="10468"/>
    <cellStyle name="Normal 2 2 2 2 16 2 2 7" xfId="10469"/>
    <cellStyle name="Normal 2 2 2 2 16 2 2 7 2" xfId="10470"/>
    <cellStyle name="Normal 2 2 2 2 16 2 2 8" xfId="10471"/>
    <cellStyle name="Normal 2 2 2 2 16 2 2 8 2" xfId="10472"/>
    <cellStyle name="Normal 2 2 2 2 16 2 2 9" xfId="10473"/>
    <cellStyle name="Normal 2 2 2 2 16 2 2 9 2" xfId="10474"/>
    <cellStyle name="Normal 2 2 2 2 16 2 3" xfId="10475"/>
    <cellStyle name="Normal 2 2 2 2 16 2 3 2" xfId="10476"/>
    <cellStyle name="Normal 2 2 2 2 16 2 4" xfId="10477"/>
    <cellStyle name="Normal 2 2 2 2 16 2 4 2" xfId="10478"/>
    <cellStyle name="Normal 2 2 2 2 16 2 5" xfId="10479"/>
    <cellStyle name="Normal 2 2 2 2 16 2 5 2" xfId="10480"/>
    <cellStyle name="Normal 2 2 2 2 16 2 6" xfId="10481"/>
    <cellStyle name="Normal 2 2 2 2 16 2 6 2" xfId="10482"/>
    <cellStyle name="Normal 2 2 2 2 16 2 7" xfId="10483"/>
    <cellStyle name="Normal 2 2 2 2 16 2 7 2" xfId="10484"/>
    <cellStyle name="Normal 2 2 2 2 16 2 8" xfId="10485"/>
    <cellStyle name="Normal 2 2 2 2 16 2 8 2" xfId="10486"/>
    <cellStyle name="Normal 2 2 2 2 16 2 9" xfId="10487"/>
    <cellStyle name="Normal 2 2 2 2 16 2 9 2" xfId="10488"/>
    <cellStyle name="Normal 2 2 2 2 16 3" xfId="10489"/>
    <cellStyle name="Normal 2 2 2 2 16 3 10" xfId="10490"/>
    <cellStyle name="Normal 2 2 2 2 16 3 10 2" xfId="10491"/>
    <cellStyle name="Normal 2 2 2 2 16 3 11" xfId="10492"/>
    <cellStyle name="Normal 2 2 2 2 16 3 2" xfId="10493"/>
    <cellStyle name="Normal 2 2 2 2 16 3 2 2" xfId="10494"/>
    <cellStyle name="Normal 2 2 2 2 16 3 3" xfId="10495"/>
    <cellStyle name="Normal 2 2 2 2 16 3 3 2" xfId="10496"/>
    <cellStyle name="Normal 2 2 2 2 16 3 4" xfId="10497"/>
    <cellStyle name="Normal 2 2 2 2 16 3 4 2" xfId="10498"/>
    <cellStyle name="Normal 2 2 2 2 16 3 5" xfId="10499"/>
    <cellStyle name="Normal 2 2 2 2 16 3 5 2" xfId="10500"/>
    <cellStyle name="Normal 2 2 2 2 16 3 6" xfId="10501"/>
    <cellStyle name="Normal 2 2 2 2 16 3 6 2" xfId="10502"/>
    <cellStyle name="Normal 2 2 2 2 16 3 7" xfId="10503"/>
    <cellStyle name="Normal 2 2 2 2 16 3 7 2" xfId="10504"/>
    <cellStyle name="Normal 2 2 2 2 16 3 8" xfId="10505"/>
    <cellStyle name="Normal 2 2 2 2 16 3 8 2" xfId="10506"/>
    <cellStyle name="Normal 2 2 2 2 16 3 9" xfId="10507"/>
    <cellStyle name="Normal 2 2 2 2 16 3 9 2" xfId="10508"/>
    <cellStyle name="Normal 2 2 2 2 16 4" xfId="10509"/>
    <cellStyle name="Normal 2 2 2 2 16 4 2" xfId="10510"/>
    <cellStyle name="Normal 2 2 2 2 16 5" xfId="10511"/>
    <cellStyle name="Normal 2 2 2 2 16 5 2" xfId="10512"/>
    <cellStyle name="Normal 2 2 2 2 16 6" xfId="10513"/>
    <cellStyle name="Normal 2 2 2 2 16 6 2" xfId="10514"/>
    <cellStyle name="Normal 2 2 2 2 16 7" xfId="10515"/>
    <cellStyle name="Normal 2 2 2 2 16 7 2" xfId="10516"/>
    <cellStyle name="Normal 2 2 2 2 16 8" xfId="10517"/>
    <cellStyle name="Normal 2 2 2 2 16 8 2" xfId="10518"/>
    <cellStyle name="Normal 2 2 2 2 16 9" xfId="10519"/>
    <cellStyle name="Normal 2 2 2 2 16 9 2" xfId="10520"/>
    <cellStyle name="Normal 2 2 2 2 17" xfId="208"/>
    <cellStyle name="Normal 2 2 2 2 2" xfId="209"/>
    <cellStyle name="Normal 2 2 2 2 2 10" xfId="10521"/>
    <cellStyle name="Normal 2 2 2 2 2 10 10" xfId="10522"/>
    <cellStyle name="Normal 2 2 2 2 2 10 10 2" xfId="10523"/>
    <cellStyle name="Normal 2 2 2 2 2 10 11" xfId="10524"/>
    <cellStyle name="Normal 2 2 2 2 2 10 11 2" xfId="10525"/>
    <cellStyle name="Normal 2 2 2 2 2 10 12" xfId="10526"/>
    <cellStyle name="Normal 2 2 2 2 2 10 2" xfId="10527"/>
    <cellStyle name="Normal 2 2 2 2 2 10 2 10" xfId="10528"/>
    <cellStyle name="Normal 2 2 2 2 2 10 2 10 2" xfId="10529"/>
    <cellStyle name="Normal 2 2 2 2 2 10 2 11" xfId="10530"/>
    <cellStyle name="Normal 2 2 2 2 2 10 2 2" xfId="10531"/>
    <cellStyle name="Normal 2 2 2 2 2 10 2 2 2" xfId="10532"/>
    <cellStyle name="Normal 2 2 2 2 2 10 2 3" xfId="10533"/>
    <cellStyle name="Normal 2 2 2 2 2 10 2 3 2" xfId="10534"/>
    <cellStyle name="Normal 2 2 2 2 2 10 2 4" xfId="10535"/>
    <cellStyle name="Normal 2 2 2 2 2 10 2 4 2" xfId="10536"/>
    <cellStyle name="Normal 2 2 2 2 2 10 2 5" xfId="10537"/>
    <cellStyle name="Normal 2 2 2 2 2 10 2 5 2" xfId="10538"/>
    <cellStyle name="Normal 2 2 2 2 2 10 2 6" xfId="10539"/>
    <cellStyle name="Normal 2 2 2 2 2 10 2 6 2" xfId="10540"/>
    <cellStyle name="Normal 2 2 2 2 2 10 2 7" xfId="10541"/>
    <cellStyle name="Normal 2 2 2 2 2 10 2 7 2" xfId="10542"/>
    <cellStyle name="Normal 2 2 2 2 2 10 2 8" xfId="10543"/>
    <cellStyle name="Normal 2 2 2 2 2 10 2 8 2" xfId="10544"/>
    <cellStyle name="Normal 2 2 2 2 2 10 2 9" xfId="10545"/>
    <cellStyle name="Normal 2 2 2 2 2 10 2 9 2" xfId="10546"/>
    <cellStyle name="Normal 2 2 2 2 2 10 3" xfId="10547"/>
    <cellStyle name="Normal 2 2 2 2 2 10 3 2" xfId="10548"/>
    <cellStyle name="Normal 2 2 2 2 2 10 4" xfId="10549"/>
    <cellStyle name="Normal 2 2 2 2 2 10 4 2" xfId="10550"/>
    <cellStyle name="Normal 2 2 2 2 2 10 5" xfId="10551"/>
    <cellStyle name="Normal 2 2 2 2 2 10 5 2" xfId="10552"/>
    <cellStyle name="Normal 2 2 2 2 2 10 6" xfId="10553"/>
    <cellStyle name="Normal 2 2 2 2 2 10 6 2" xfId="10554"/>
    <cellStyle name="Normal 2 2 2 2 2 10 7" xfId="10555"/>
    <cellStyle name="Normal 2 2 2 2 2 10 7 2" xfId="10556"/>
    <cellStyle name="Normal 2 2 2 2 2 10 8" xfId="10557"/>
    <cellStyle name="Normal 2 2 2 2 2 10 8 2" xfId="10558"/>
    <cellStyle name="Normal 2 2 2 2 2 10 9" xfId="10559"/>
    <cellStyle name="Normal 2 2 2 2 2 10 9 2" xfId="10560"/>
    <cellStyle name="Normal 2 2 2 2 2 11" xfId="10561"/>
    <cellStyle name="Normal 2 2 2 2 2 11 10" xfId="10562"/>
    <cellStyle name="Normal 2 2 2 2 2 11 10 2" xfId="10563"/>
    <cellStyle name="Normal 2 2 2 2 2 11 11" xfId="10564"/>
    <cellStyle name="Normal 2 2 2 2 2 11 2" xfId="10565"/>
    <cellStyle name="Normal 2 2 2 2 2 11 2 2" xfId="10566"/>
    <cellStyle name="Normal 2 2 2 2 2 11 3" xfId="10567"/>
    <cellStyle name="Normal 2 2 2 2 2 11 3 2" xfId="10568"/>
    <cellStyle name="Normal 2 2 2 2 2 11 4" xfId="10569"/>
    <cellStyle name="Normal 2 2 2 2 2 11 4 2" xfId="10570"/>
    <cellStyle name="Normal 2 2 2 2 2 11 5" xfId="10571"/>
    <cellStyle name="Normal 2 2 2 2 2 11 5 2" xfId="10572"/>
    <cellStyle name="Normal 2 2 2 2 2 11 6" xfId="10573"/>
    <cellStyle name="Normal 2 2 2 2 2 11 6 2" xfId="10574"/>
    <cellStyle name="Normal 2 2 2 2 2 11 7" xfId="10575"/>
    <cellStyle name="Normal 2 2 2 2 2 11 7 2" xfId="10576"/>
    <cellStyle name="Normal 2 2 2 2 2 11 8" xfId="10577"/>
    <cellStyle name="Normal 2 2 2 2 2 11 8 2" xfId="10578"/>
    <cellStyle name="Normal 2 2 2 2 2 11 9" xfId="10579"/>
    <cellStyle name="Normal 2 2 2 2 2 11 9 2" xfId="10580"/>
    <cellStyle name="Normal 2 2 2 2 2 12" xfId="10581"/>
    <cellStyle name="Normal 2 2 2 2 2 12 2" xfId="10582"/>
    <cellStyle name="Normal 2 2 2 2 2 13" xfId="10583"/>
    <cellStyle name="Normal 2 2 2 2 2 13 2" xfId="10584"/>
    <cellStyle name="Normal 2 2 2 2 2 14" xfId="10585"/>
    <cellStyle name="Normal 2 2 2 2 2 14 2" xfId="10586"/>
    <cellStyle name="Normal 2 2 2 2 2 15" xfId="10587"/>
    <cellStyle name="Normal 2 2 2 2 2 15 2" xfId="10588"/>
    <cellStyle name="Normal 2 2 2 2 2 16" xfId="10589"/>
    <cellStyle name="Normal 2 2 2 2 2 16 2" xfId="10590"/>
    <cellStyle name="Normal 2 2 2 2 2 17" xfId="10591"/>
    <cellStyle name="Normal 2 2 2 2 2 17 2" xfId="10592"/>
    <cellStyle name="Normal 2 2 2 2 2 18" xfId="10593"/>
    <cellStyle name="Normal 2 2 2 2 2 18 2" xfId="10594"/>
    <cellStyle name="Normal 2 2 2 2 2 19" xfId="10595"/>
    <cellStyle name="Normal 2 2 2 2 2 19 2" xfId="10596"/>
    <cellStyle name="Normal 2 2 2 2 2 2" xfId="210"/>
    <cellStyle name="Normal 2 2 2 2 2 2 10" xfId="211"/>
    <cellStyle name="Normal 2 2 2 2 2 2 2" xfId="212"/>
    <cellStyle name="Normal 2 2 2 2 2 2 2 10" xfId="10597"/>
    <cellStyle name="Normal 2 2 2 2 2 2 2 10 2" xfId="10598"/>
    <cellStyle name="Normal 2 2 2 2 2 2 2 11" xfId="10599"/>
    <cellStyle name="Normal 2 2 2 2 2 2 2 11 2" xfId="10600"/>
    <cellStyle name="Normal 2 2 2 2 2 2 2 12" xfId="10601"/>
    <cellStyle name="Normal 2 2 2 2 2 2 2 12 2" xfId="10602"/>
    <cellStyle name="Normal 2 2 2 2 2 2 2 13" xfId="10603"/>
    <cellStyle name="Normal 2 2 2 2 2 2 2 13 2" xfId="10604"/>
    <cellStyle name="Normal 2 2 2 2 2 2 2 14" xfId="10605"/>
    <cellStyle name="Normal 2 2 2 2 2 2 2 14 2" xfId="10606"/>
    <cellStyle name="Normal 2 2 2 2 2 2 2 15" xfId="10607"/>
    <cellStyle name="Normal 2 2 2 2 2 2 2 15 2" xfId="10608"/>
    <cellStyle name="Normal 2 2 2 2 2 2 2 16" xfId="10609"/>
    <cellStyle name="Normal 2 2 2 2 2 2 2 16 2" xfId="10610"/>
    <cellStyle name="Normal 2 2 2 2 2 2 2 17" xfId="10611"/>
    <cellStyle name="Normal 2 2 2 2 2 2 2 17 2" xfId="10612"/>
    <cellStyle name="Normal 2 2 2 2 2 2 2 18" xfId="10613"/>
    <cellStyle name="Normal 2 2 2 2 2 2 2 2" xfId="213"/>
    <cellStyle name="Normal 2 2 2 2 2 2 2 2 2" xfId="214"/>
    <cellStyle name="Normal 2 2 2 2 2 2 2 2 2 10" xfId="10614"/>
    <cellStyle name="Normal 2 2 2 2 2 2 2 2 2 10 2" xfId="10615"/>
    <cellStyle name="Normal 2 2 2 2 2 2 2 2 2 11" xfId="10616"/>
    <cellStyle name="Normal 2 2 2 2 2 2 2 2 2 11 2" xfId="10617"/>
    <cellStyle name="Normal 2 2 2 2 2 2 2 2 2 12" xfId="10618"/>
    <cellStyle name="Normal 2 2 2 2 2 2 2 2 2 12 2" xfId="10619"/>
    <cellStyle name="Normal 2 2 2 2 2 2 2 2 2 13" xfId="10620"/>
    <cellStyle name="Normal 2 2 2 2 2 2 2 2 2 13 2" xfId="10621"/>
    <cellStyle name="Normal 2 2 2 2 2 2 2 2 2 14" xfId="10622"/>
    <cellStyle name="Normal 2 2 2 2 2 2 2 2 2 14 2" xfId="10623"/>
    <cellStyle name="Normal 2 2 2 2 2 2 2 2 2 15" xfId="10624"/>
    <cellStyle name="Normal 2 2 2 2 2 2 2 2 2 15 2" xfId="10625"/>
    <cellStyle name="Normal 2 2 2 2 2 2 2 2 2 16" xfId="10626"/>
    <cellStyle name="Normal 2 2 2 2 2 2 2 2 2 16 2" xfId="10627"/>
    <cellStyle name="Normal 2 2 2 2 2 2 2 2 2 17" xfId="10628"/>
    <cellStyle name="Normal 2 2 2 2 2 2 2 2 2 2" xfId="215"/>
    <cellStyle name="Normal 2 2 2 2 2 2 2 2 2 2 2" xfId="216"/>
    <cellStyle name="Normal 2 2 2 2 2 2 2 2 2 3" xfId="217"/>
    <cellStyle name="Normal 2 2 2 2 2 2 2 2 2 3 2" xfId="218"/>
    <cellStyle name="Normal 2 2 2 2 2 2 2 2 2 4" xfId="219"/>
    <cellStyle name="Normal 2 2 2 2 2 2 2 2 2 4 2" xfId="220"/>
    <cellStyle name="Normal 2 2 2 2 2 2 2 2 2 5" xfId="221"/>
    <cellStyle name="Normal 2 2 2 2 2 2 2 2 2 5 2" xfId="222"/>
    <cellStyle name="Normal 2 2 2 2 2 2 2 2 2 6" xfId="10629"/>
    <cellStyle name="Normal 2 2 2 2 2 2 2 2 2 6 10" xfId="10630"/>
    <cellStyle name="Normal 2 2 2 2 2 2 2 2 2 6 10 2" xfId="10631"/>
    <cellStyle name="Normal 2 2 2 2 2 2 2 2 2 6 11" xfId="10632"/>
    <cellStyle name="Normal 2 2 2 2 2 2 2 2 2 6 11 2" xfId="10633"/>
    <cellStyle name="Normal 2 2 2 2 2 2 2 2 2 6 12" xfId="10634"/>
    <cellStyle name="Normal 2 2 2 2 2 2 2 2 2 6 2" xfId="10635"/>
    <cellStyle name="Normal 2 2 2 2 2 2 2 2 2 6 2 10" xfId="10636"/>
    <cellStyle name="Normal 2 2 2 2 2 2 2 2 2 6 2 10 2" xfId="10637"/>
    <cellStyle name="Normal 2 2 2 2 2 2 2 2 2 6 2 11" xfId="10638"/>
    <cellStyle name="Normal 2 2 2 2 2 2 2 2 2 6 2 2" xfId="10639"/>
    <cellStyle name="Normal 2 2 2 2 2 2 2 2 2 6 2 2 2" xfId="10640"/>
    <cellStyle name="Normal 2 2 2 2 2 2 2 2 2 6 2 3" xfId="10641"/>
    <cellStyle name="Normal 2 2 2 2 2 2 2 2 2 6 2 3 2" xfId="10642"/>
    <cellStyle name="Normal 2 2 2 2 2 2 2 2 2 6 2 4" xfId="10643"/>
    <cellStyle name="Normal 2 2 2 2 2 2 2 2 2 6 2 4 2" xfId="10644"/>
    <cellStyle name="Normal 2 2 2 2 2 2 2 2 2 6 2 5" xfId="10645"/>
    <cellStyle name="Normal 2 2 2 2 2 2 2 2 2 6 2 5 2" xfId="10646"/>
    <cellStyle name="Normal 2 2 2 2 2 2 2 2 2 6 2 6" xfId="10647"/>
    <cellStyle name="Normal 2 2 2 2 2 2 2 2 2 6 2 6 2" xfId="10648"/>
    <cellStyle name="Normal 2 2 2 2 2 2 2 2 2 6 2 7" xfId="10649"/>
    <cellStyle name="Normal 2 2 2 2 2 2 2 2 2 6 2 7 2" xfId="10650"/>
    <cellStyle name="Normal 2 2 2 2 2 2 2 2 2 6 2 8" xfId="10651"/>
    <cellStyle name="Normal 2 2 2 2 2 2 2 2 2 6 2 8 2" xfId="10652"/>
    <cellStyle name="Normal 2 2 2 2 2 2 2 2 2 6 2 9" xfId="10653"/>
    <cellStyle name="Normal 2 2 2 2 2 2 2 2 2 6 2 9 2" xfId="10654"/>
    <cellStyle name="Normal 2 2 2 2 2 2 2 2 2 6 3" xfId="10655"/>
    <cellStyle name="Normal 2 2 2 2 2 2 2 2 2 6 3 2" xfId="10656"/>
    <cellStyle name="Normal 2 2 2 2 2 2 2 2 2 6 4" xfId="10657"/>
    <cellStyle name="Normal 2 2 2 2 2 2 2 2 2 6 4 2" xfId="10658"/>
    <cellStyle name="Normal 2 2 2 2 2 2 2 2 2 6 5" xfId="10659"/>
    <cellStyle name="Normal 2 2 2 2 2 2 2 2 2 6 5 2" xfId="10660"/>
    <cellStyle name="Normal 2 2 2 2 2 2 2 2 2 6 6" xfId="10661"/>
    <cellStyle name="Normal 2 2 2 2 2 2 2 2 2 6 6 2" xfId="10662"/>
    <cellStyle name="Normal 2 2 2 2 2 2 2 2 2 6 7" xfId="10663"/>
    <cellStyle name="Normal 2 2 2 2 2 2 2 2 2 6 7 2" xfId="10664"/>
    <cellStyle name="Normal 2 2 2 2 2 2 2 2 2 6 8" xfId="10665"/>
    <cellStyle name="Normal 2 2 2 2 2 2 2 2 2 6 8 2" xfId="10666"/>
    <cellStyle name="Normal 2 2 2 2 2 2 2 2 2 6 9" xfId="10667"/>
    <cellStyle name="Normal 2 2 2 2 2 2 2 2 2 6 9 2" xfId="10668"/>
    <cellStyle name="Normal 2 2 2 2 2 2 2 2 2 7" xfId="10669"/>
    <cellStyle name="Normal 2 2 2 2 2 2 2 2 2 7 10" xfId="10670"/>
    <cellStyle name="Normal 2 2 2 2 2 2 2 2 2 7 10 2" xfId="10671"/>
    <cellStyle name="Normal 2 2 2 2 2 2 2 2 2 7 11" xfId="10672"/>
    <cellStyle name="Normal 2 2 2 2 2 2 2 2 2 7 2" xfId="10673"/>
    <cellStyle name="Normal 2 2 2 2 2 2 2 2 2 7 2 2" xfId="10674"/>
    <cellStyle name="Normal 2 2 2 2 2 2 2 2 2 7 3" xfId="10675"/>
    <cellStyle name="Normal 2 2 2 2 2 2 2 2 2 7 3 2" xfId="10676"/>
    <cellStyle name="Normal 2 2 2 2 2 2 2 2 2 7 4" xfId="10677"/>
    <cellStyle name="Normal 2 2 2 2 2 2 2 2 2 7 4 2" xfId="10678"/>
    <cellStyle name="Normal 2 2 2 2 2 2 2 2 2 7 5" xfId="10679"/>
    <cellStyle name="Normal 2 2 2 2 2 2 2 2 2 7 5 2" xfId="10680"/>
    <cellStyle name="Normal 2 2 2 2 2 2 2 2 2 7 6" xfId="10681"/>
    <cellStyle name="Normal 2 2 2 2 2 2 2 2 2 7 6 2" xfId="10682"/>
    <cellStyle name="Normal 2 2 2 2 2 2 2 2 2 7 7" xfId="10683"/>
    <cellStyle name="Normal 2 2 2 2 2 2 2 2 2 7 7 2" xfId="10684"/>
    <cellStyle name="Normal 2 2 2 2 2 2 2 2 2 7 8" xfId="10685"/>
    <cellStyle name="Normal 2 2 2 2 2 2 2 2 2 7 8 2" xfId="10686"/>
    <cellStyle name="Normal 2 2 2 2 2 2 2 2 2 7 9" xfId="10687"/>
    <cellStyle name="Normal 2 2 2 2 2 2 2 2 2 7 9 2" xfId="10688"/>
    <cellStyle name="Normal 2 2 2 2 2 2 2 2 2 8" xfId="10689"/>
    <cellStyle name="Normal 2 2 2 2 2 2 2 2 2 8 2" xfId="10690"/>
    <cellStyle name="Normal 2 2 2 2 2 2 2 2 2 9" xfId="10691"/>
    <cellStyle name="Normal 2 2 2 2 2 2 2 2 2 9 2" xfId="10692"/>
    <cellStyle name="Normal 2 2 2 2 2 2 2 2 3" xfId="223"/>
    <cellStyle name="Normal 2 2 2 2 2 2 2 2 3 10" xfId="10693"/>
    <cellStyle name="Normal 2 2 2 2 2 2 2 2 3 10 2" xfId="10694"/>
    <cellStyle name="Normal 2 2 2 2 2 2 2 2 3 11" xfId="10695"/>
    <cellStyle name="Normal 2 2 2 2 2 2 2 2 3 11 2" xfId="10696"/>
    <cellStyle name="Normal 2 2 2 2 2 2 2 2 3 12" xfId="10697"/>
    <cellStyle name="Normal 2 2 2 2 2 2 2 2 3 12 2" xfId="10698"/>
    <cellStyle name="Normal 2 2 2 2 2 2 2 2 3 13" xfId="10699"/>
    <cellStyle name="Normal 2 2 2 2 2 2 2 2 3 2" xfId="10700"/>
    <cellStyle name="Normal 2 2 2 2 2 2 2 2 3 2 10" xfId="10701"/>
    <cellStyle name="Normal 2 2 2 2 2 2 2 2 3 2 10 2" xfId="10702"/>
    <cellStyle name="Normal 2 2 2 2 2 2 2 2 3 2 11" xfId="10703"/>
    <cellStyle name="Normal 2 2 2 2 2 2 2 2 3 2 11 2" xfId="10704"/>
    <cellStyle name="Normal 2 2 2 2 2 2 2 2 3 2 12" xfId="10705"/>
    <cellStyle name="Normal 2 2 2 2 2 2 2 2 3 2 2" xfId="10706"/>
    <cellStyle name="Normal 2 2 2 2 2 2 2 2 3 2 2 10" xfId="10707"/>
    <cellStyle name="Normal 2 2 2 2 2 2 2 2 3 2 2 10 2" xfId="10708"/>
    <cellStyle name="Normal 2 2 2 2 2 2 2 2 3 2 2 11" xfId="10709"/>
    <cellStyle name="Normal 2 2 2 2 2 2 2 2 3 2 2 2" xfId="10710"/>
    <cellStyle name="Normal 2 2 2 2 2 2 2 2 3 2 2 2 2" xfId="10711"/>
    <cellStyle name="Normal 2 2 2 2 2 2 2 2 3 2 2 3" xfId="10712"/>
    <cellStyle name="Normal 2 2 2 2 2 2 2 2 3 2 2 3 2" xfId="10713"/>
    <cellStyle name="Normal 2 2 2 2 2 2 2 2 3 2 2 4" xfId="10714"/>
    <cellStyle name="Normal 2 2 2 2 2 2 2 2 3 2 2 4 2" xfId="10715"/>
    <cellStyle name="Normal 2 2 2 2 2 2 2 2 3 2 2 5" xfId="10716"/>
    <cellStyle name="Normal 2 2 2 2 2 2 2 2 3 2 2 5 2" xfId="10717"/>
    <cellStyle name="Normal 2 2 2 2 2 2 2 2 3 2 2 6" xfId="10718"/>
    <cellStyle name="Normal 2 2 2 2 2 2 2 2 3 2 2 6 2" xfId="10719"/>
    <cellStyle name="Normal 2 2 2 2 2 2 2 2 3 2 2 7" xfId="10720"/>
    <cellStyle name="Normal 2 2 2 2 2 2 2 2 3 2 2 7 2" xfId="10721"/>
    <cellStyle name="Normal 2 2 2 2 2 2 2 2 3 2 2 8" xfId="10722"/>
    <cellStyle name="Normal 2 2 2 2 2 2 2 2 3 2 2 8 2" xfId="10723"/>
    <cellStyle name="Normal 2 2 2 2 2 2 2 2 3 2 2 9" xfId="10724"/>
    <cellStyle name="Normal 2 2 2 2 2 2 2 2 3 2 2 9 2" xfId="10725"/>
    <cellStyle name="Normal 2 2 2 2 2 2 2 2 3 2 3" xfId="10726"/>
    <cellStyle name="Normal 2 2 2 2 2 2 2 2 3 2 3 2" xfId="10727"/>
    <cellStyle name="Normal 2 2 2 2 2 2 2 2 3 2 4" xfId="10728"/>
    <cellStyle name="Normal 2 2 2 2 2 2 2 2 3 2 4 2" xfId="10729"/>
    <cellStyle name="Normal 2 2 2 2 2 2 2 2 3 2 5" xfId="10730"/>
    <cellStyle name="Normal 2 2 2 2 2 2 2 2 3 2 5 2" xfId="10731"/>
    <cellStyle name="Normal 2 2 2 2 2 2 2 2 3 2 6" xfId="10732"/>
    <cellStyle name="Normal 2 2 2 2 2 2 2 2 3 2 6 2" xfId="10733"/>
    <cellStyle name="Normal 2 2 2 2 2 2 2 2 3 2 7" xfId="10734"/>
    <cellStyle name="Normal 2 2 2 2 2 2 2 2 3 2 7 2" xfId="10735"/>
    <cellStyle name="Normal 2 2 2 2 2 2 2 2 3 2 8" xfId="10736"/>
    <cellStyle name="Normal 2 2 2 2 2 2 2 2 3 2 8 2" xfId="10737"/>
    <cellStyle name="Normal 2 2 2 2 2 2 2 2 3 2 9" xfId="10738"/>
    <cellStyle name="Normal 2 2 2 2 2 2 2 2 3 2 9 2" xfId="10739"/>
    <cellStyle name="Normal 2 2 2 2 2 2 2 2 3 3" xfId="10740"/>
    <cellStyle name="Normal 2 2 2 2 2 2 2 2 3 3 10" xfId="10741"/>
    <cellStyle name="Normal 2 2 2 2 2 2 2 2 3 3 10 2" xfId="10742"/>
    <cellStyle name="Normal 2 2 2 2 2 2 2 2 3 3 11" xfId="10743"/>
    <cellStyle name="Normal 2 2 2 2 2 2 2 2 3 3 2" xfId="10744"/>
    <cellStyle name="Normal 2 2 2 2 2 2 2 2 3 3 2 2" xfId="10745"/>
    <cellStyle name="Normal 2 2 2 2 2 2 2 2 3 3 3" xfId="10746"/>
    <cellStyle name="Normal 2 2 2 2 2 2 2 2 3 3 3 2" xfId="10747"/>
    <cellStyle name="Normal 2 2 2 2 2 2 2 2 3 3 4" xfId="10748"/>
    <cellStyle name="Normal 2 2 2 2 2 2 2 2 3 3 4 2" xfId="10749"/>
    <cellStyle name="Normal 2 2 2 2 2 2 2 2 3 3 5" xfId="10750"/>
    <cellStyle name="Normal 2 2 2 2 2 2 2 2 3 3 5 2" xfId="10751"/>
    <cellStyle name="Normal 2 2 2 2 2 2 2 2 3 3 6" xfId="10752"/>
    <cellStyle name="Normal 2 2 2 2 2 2 2 2 3 3 6 2" xfId="10753"/>
    <cellStyle name="Normal 2 2 2 2 2 2 2 2 3 3 7" xfId="10754"/>
    <cellStyle name="Normal 2 2 2 2 2 2 2 2 3 3 7 2" xfId="10755"/>
    <cellStyle name="Normal 2 2 2 2 2 2 2 2 3 3 8" xfId="10756"/>
    <cellStyle name="Normal 2 2 2 2 2 2 2 2 3 3 8 2" xfId="10757"/>
    <cellStyle name="Normal 2 2 2 2 2 2 2 2 3 3 9" xfId="10758"/>
    <cellStyle name="Normal 2 2 2 2 2 2 2 2 3 3 9 2" xfId="10759"/>
    <cellStyle name="Normal 2 2 2 2 2 2 2 2 3 4" xfId="10760"/>
    <cellStyle name="Normal 2 2 2 2 2 2 2 2 3 4 2" xfId="10761"/>
    <cellStyle name="Normal 2 2 2 2 2 2 2 2 3 5" xfId="10762"/>
    <cellStyle name="Normal 2 2 2 2 2 2 2 2 3 5 2" xfId="10763"/>
    <cellStyle name="Normal 2 2 2 2 2 2 2 2 3 6" xfId="10764"/>
    <cellStyle name="Normal 2 2 2 2 2 2 2 2 3 6 2" xfId="10765"/>
    <cellStyle name="Normal 2 2 2 2 2 2 2 2 3 7" xfId="10766"/>
    <cellStyle name="Normal 2 2 2 2 2 2 2 2 3 7 2" xfId="10767"/>
    <cellStyle name="Normal 2 2 2 2 2 2 2 2 3 8" xfId="10768"/>
    <cellStyle name="Normal 2 2 2 2 2 2 2 2 3 8 2" xfId="10769"/>
    <cellStyle name="Normal 2 2 2 2 2 2 2 2 3 9" xfId="10770"/>
    <cellStyle name="Normal 2 2 2 2 2 2 2 2 3 9 2" xfId="10771"/>
    <cellStyle name="Normal 2 2 2 2 2 2 2 2 4" xfId="224"/>
    <cellStyle name="Normal 2 2 2 2 2 2 2 2 4 10" xfId="10772"/>
    <cellStyle name="Normal 2 2 2 2 2 2 2 2 4 10 2" xfId="10773"/>
    <cellStyle name="Normal 2 2 2 2 2 2 2 2 4 11" xfId="10774"/>
    <cellStyle name="Normal 2 2 2 2 2 2 2 2 4 11 2" xfId="10775"/>
    <cellStyle name="Normal 2 2 2 2 2 2 2 2 4 12" xfId="10776"/>
    <cellStyle name="Normal 2 2 2 2 2 2 2 2 4 12 2" xfId="10777"/>
    <cellStyle name="Normal 2 2 2 2 2 2 2 2 4 13" xfId="10778"/>
    <cellStyle name="Normal 2 2 2 2 2 2 2 2 4 2" xfId="10779"/>
    <cellStyle name="Normal 2 2 2 2 2 2 2 2 4 2 10" xfId="10780"/>
    <cellStyle name="Normal 2 2 2 2 2 2 2 2 4 2 10 2" xfId="10781"/>
    <cellStyle name="Normal 2 2 2 2 2 2 2 2 4 2 11" xfId="10782"/>
    <cellStyle name="Normal 2 2 2 2 2 2 2 2 4 2 11 2" xfId="10783"/>
    <cellStyle name="Normal 2 2 2 2 2 2 2 2 4 2 12" xfId="10784"/>
    <cellStyle name="Normal 2 2 2 2 2 2 2 2 4 2 2" xfId="10785"/>
    <cellStyle name="Normal 2 2 2 2 2 2 2 2 4 2 2 10" xfId="10786"/>
    <cellStyle name="Normal 2 2 2 2 2 2 2 2 4 2 2 10 2" xfId="10787"/>
    <cellStyle name="Normal 2 2 2 2 2 2 2 2 4 2 2 11" xfId="10788"/>
    <cellStyle name="Normal 2 2 2 2 2 2 2 2 4 2 2 2" xfId="10789"/>
    <cellStyle name="Normal 2 2 2 2 2 2 2 2 4 2 2 2 2" xfId="10790"/>
    <cellStyle name="Normal 2 2 2 2 2 2 2 2 4 2 2 3" xfId="10791"/>
    <cellStyle name="Normal 2 2 2 2 2 2 2 2 4 2 2 3 2" xfId="10792"/>
    <cellStyle name="Normal 2 2 2 2 2 2 2 2 4 2 2 4" xfId="10793"/>
    <cellStyle name="Normal 2 2 2 2 2 2 2 2 4 2 2 4 2" xfId="10794"/>
    <cellStyle name="Normal 2 2 2 2 2 2 2 2 4 2 2 5" xfId="10795"/>
    <cellStyle name="Normal 2 2 2 2 2 2 2 2 4 2 2 5 2" xfId="10796"/>
    <cellStyle name="Normal 2 2 2 2 2 2 2 2 4 2 2 6" xfId="10797"/>
    <cellStyle name="Normal 2 2 2 2 2 2 2 2 4 2 2 6 2" xfId="10798"/>
    <cellStyle name="Normal 2 2 2 2 2 2 2 2 4 2 2 7" xfId="10799"/>
    <cellStyle name="Normal 2 2 2 2 2 2 2 2 4 2 2 7 2" xfId="10800"/>
    <cellStyle name="Normal 2 2 2 2 2 2 2 2 4 2 2 8" xfId="10801"/>
    <cellStyle name="Normal 2 2 2 2 2 2 2 2 4 2 2 8 2" xfId="10802"/>
    <cellStyle name="Normal 2 2 2 2 2 2 2 2 4 2 2 9" xfId="10803"/>
    <cellStyle name="Normal 2 2 2 2 2 2 2 2 4 2 2 9 2" xfId="10804"/>
    <cellStyle name="Normal 2 2 2 2 2 2 2 2 4 2 3" xfId="10805"/>
    <cellStyle name="Normal 2 2 2 2 2 2 2 2 4 2 3 2" xfId="10806"/>
    <cellStyle name="Normal 2 2 2 2 2 2 2 2 4 2 4" xfId="10807"/>
    <cellStyle name="Normal 2 2 2 2 2 2 2 2 4 2 4 2" xfId="10808"/>
    <cellStyle name="Normal 2 2 2 2 2 2 2 2 4 2 5" xfId="10809"/>
    <cellStyle name="Normal 2 2 2 2 2 2 2 2 4 2 5 2" xfId="10810"/>
    <cellStyle name="Normal 2 2 2 2 2 2 2 2 4 2 6" xfId="10811"/>
    <cellStyle name="Normal 2 2 2 2 2 2 2 2 4 2 6 2" xfId="10812"/>
    <cellStyle name="Normal 2 2 2 2 2 2 2 2 4 2 7" xfId="10813"/>
    <cellStyle name="Normal 2 2 2 2 2 2 2 2 4 2 7 2" xfId="10814"/>
    <cellStyle name="Normal 2 2 2 2 2 2 2 2 4 2 8" xfId="10815"/>
    <cellStyle name="Normal 2 2 2 2 2 2 2 2 4 2 8 2" xfId="10816"/>
    <cellStyle name="Normal 2 2 2 2 2 2 2 2 4 2 9" xfId="10817"/>
    <cellStyle name="Normal 2 2 2 2 2 2 2 2 4 2 9 2" xfId="10818"/>
    <cellStyle name="Normal 2 2 2 2 2 2 2 2 4 3" xfId="10819"/>
    <cellStyle name="Normal 2 2 2 2 2 2 2 2 4 3 10" xfId="10820"/>
    <cellStyle name="Normal 2 2 2 2 2 2 2 2 4 3 10 2" xfId="10821"/>
    <cellStyle name="Normal 2 2 2 2 2 2 2 2 4 3 11" xfId="10822"/>
    <cellStyle name="Normal 2 2 2 2 2 2 2 2 4 3 2" xfId="10823"/>
    <cellStyle name="Normal 2 2 2 2 2 2 2 2 4 3 2 2" xfId="10824"/>
    <cellStyle name="Normal 2 2 2 2 2 2 2 2 4 3 3" xfId="10825"/>
    <cellStyle name="Normal 2 2 2 2 2 2 2 2 4 3 3 2" xfId="10826"/>
    <cellStyle name="Normal 2 2 2 2 2 2 2 2 4 3 4" xfId="10827"/>
    <cellStyle name="Normal 2 2 2 2 2 2 2 2 4 3 4 2" xfId="10828"/>
    <cellStyle name="Normal 2 2 2 2 2 2 2 2 4 3 5" xfId="10829"/>
    <cellStyle name="Normal 2 2 2 2 2 2 2 2 4 3 5 2" xfId="10830"/>
    <cellStyle name="Normal 2 2 2 2 2 2 2 2 4 3 6" xfId="10831"/>
    <cellStyle name="Normal 2 2 2 2 2 2 2 2 4 3 6 2" xfId="10832"/>
    <cellStyle name="Normal 2 2 2 2 2 2 2 2 4 3 7" xfId="10833"/>
    <cellStyle name="Normal 2 2 2 2 2 2 2 2 4 3 7 2" xfId="10834"/>
    <cellStyle name="Normal 2 2 2 2 2 2 2 2 4 3 8" xfId="10835"/>
    <cellStyle name="Normal 2 2 2 2 2 2 2 2 4 3 8 2" xfId="10836"/>
    <cellStyle name="Normal 2 2 2 2 2 2 2 2 4 3 9" xfId="10837"/>
    <cellStyle name="Normal 2 2 2 2 2 2 2 2 4 3 9 2" xfId="10838"/>
    <cellStyle name="Normal 2 2 2 2 2 2 2 2 4 4" xfId="10839"/>
    <cellStyle name="Normal 2 2 2 2 2 2 2 2 4 4 2" xfId="10840"/>
    <cellStyle name="Normal 2 2 2 2 2 2 2 2 4 5" xfId="10841"/>
    <cellStyle name="Normal 2 2 2 2 2 2 2 2 4 5 2" xfId="10842"/>
    <cellStyle name="Normal 2 2 2 2 2 2 2 2 4 6" xfId="10843"/>
    <cellStyle name="Normal 2 2 2 2 2 2 2 2 4 6 2" xfId="10844"/>
    <cellStyle name="Normal 2 2 2 2 2 2 2 2 4 7" xfId="10845"/>
    <cellStyle name="Normal 2 2 2 2 2 2 2 2 4 7 2" xfId="10846"/>
    <cellStyle name="Normal 2 2 2 2 2 2 2 2 4 8" xfId="10847"/>
    <cellStyle name="Normal 2 2 2 2 2 2 2 2 4 8 2" xfId="10848"/>
    <cellStyle name="Normal 2 2 2 2 2 2 2 2 4 9" xfId="10849"/>
    <cellStyle name="Normal 2 2 2 2 2 2 2 2 4 9 2" xfId="10850"/>
    <cellStyle name="Normal 2 2 2 2 2 2 2 2 5" xfId="225"/>
    <cellStyle name="Normal 2 2 2 2 2 2 2 2 5 10" xfId="10851"/>
    <cellStyle name="Normal 2 2 2 2 2 2 2 2 5 10 2" xfId="10852"/>
    <cellStyle name="Normal 2 2 2 2 2 2 2 2 5 11" xfId="10853"/>
    <cellStyle name="Normal 2 2 2 2 2 2 2 2 5 11 2" xfId="10854"/>
    <cellStyle name="Normal 2 2 2 2 2 2 2 2 5 12" xfId="10855"/>
    <cellStyle name="Normal 2 2 2 2 2 2 2 2 5 12 2" xfId="10856"/>
    <cellStyle name="Normal 2 2 2 2 2 2 2 2 5 13" xfId="10857"/>
    <cellStyle name="Normal 2 2 2 2 2 2 2 2 5 2" xfId="10858"/>
    <cellStyle name="Normal 2 2 2 2 2 2 2 2 5 2 10" xfId="10859"/>
    <cellStyle name="Normal 2 2 2 2 2 2 2 2 5 2 10 2" xfId="10860"/>
    <cellStyle name="Normal 2 2 2 2 2 2 2 2 5 2 11" xfId="10861"/>
    <cellStyle name="Normal 2 2 2 2 2 2 2 2 5 2 11 2" xfId="10862"/>
    <cellStyle name="Normal 2 2 2 2 2 2 2 2 5 2 12" xfId="10863"/>
    <cellStyle name="Normal 2 2 2 2 2 2 2 2 5 2 2" xfId="10864"/>
    <cellStyle name="Normal 2 2 2 2 2 2 2 2 5 2 2 10" xfId="10865"/>
    <cellStyle name="Normal 2 2 2 2 2 2 2 2 5 2 2 10 2" xfId="10866"/>
    <cellStyle name="Normal 2 2 2 2 2 2 2 2 5 2 2 11" xfId="10867"/>
    <cellStyle name="Normal 2 2 2 2 2 2 2 2 5 2 2 2" xfId="10868"/>
    <cellStyle name="Normal 2 2 2 2 2 2 2 2 5 2 2 2 2" xfId="10869"/>
    <cellStyle name="Normal 2 2 2 2 2 2 2 2 5 2 2 3" xfId="10870"/>
    <cellStyle name="Normal 2 2 2 2 2 2 2 2 5 2 2 3 2" xfId="10871"/>
    <cellStyle name="Normal 2 2 2 2 2 2 2 2 5 2 2 4" xfId="10872"/>
    <cellStyle name="Normal 2 2 2 2 2 2 2 2 5 2 2 4 2" xfId="10873"/>
    <cellStyle name="Normal 2 2 2 2 2 2 2 2 5 2 2 5" xfId="10874"/>
    <cellStyle name="Normal 2 2 2 2 2 2 2 2 5 2 2 5 2" xfId="10875"/>
    <cellStyle name="Normal 2 2 2 2 2 2 2 2 5 2 2 6" xfId="10876"/>
    <cellStyle name="Normal 2 2 2 2 2 2 2 2 5 2 2 6 2" xfId="10877"/>
    <cellStyle name="Normal 2 2 2 2 2 2 2 2 5 2 2 7" xfId="10878"/>
    <cellStyle name="Normal 2 2 2 2 2 2 2 2 5 2 2 7 2" xfId="10879"/>
    <cellStyle name="Normal 2 2 2 2 2 2 2 2 5 2 2 8" xfId="10880"/>
    <cellStyle name="Normal 2 2 2 2 2 2 2 2 5 2 2 8 2" xfId="10881"/>
    <cellStyle name="Normal 2 2 2 2 2 2 2 2 5 2 2 9" xfId="10882"/>
    <cellStyle name="Normal 2 2 2 2 2 2 2 2 5 2 2 9 2" xfId="10883"/>
    <cellStyle name="Normal 2 2 2 2 2 2 2 2 5 2 3" xfId="10884"/>
    <cellStyle name="Normal 2 2 2 2 2 2 2 2 5 2 3 2" xfId="10885"/>
    <cellStyle name="Normal 2 2 2 2 2 2 2 2 5 2 4" xfId="10886"/>
    <cellStyle name="Normal 2 2 2 2 2 2 2 2 5 2 4 2" xfId="10887"/>
    <cellStyle name="Normal 2 2 2 2 2 2 2 2 5 2 5" xfId="10888"/>
    <cellStyle name="Normal 2 2 2 2 2 2 2 2 5 2 5 2" xfId="10889"/>
    <cellStyle name="Normal 2 2 2 2 2 2 2 2 5 2 6" xfId="10890"/>
    <cellStyle name="Normal 2 2 2 2 2 2 2 2 5 2 6 2" xfId="10891"/>
    <cellStyle name="Normal 2 2 2 2 2 2 2 2 5 2 7" xfId="10892"/>
    <cellStyle name="Normal 2 2 2 2 2 2 2 2 5 2 7 2" xfId="10893"/>
    <cellStyle name="Normal 2 2 2 2 2 2 2 2 5 2 8" xfId="10894"/>
    <cellStyle name="Normal 2 2 2 2 2 2 2 2 5 2 8 2" xfId="10895"/>
    <cellStyle name="Normal 2 2 2 2 2 2 2 2 5 2 9" xfId="10896"/>
    <cellStyle name="Normal 2 2 2 2 2 2 2 2 5 2 9 2" xfId="10897"/>
    <cellStyle name="Normal 2 2 2 2 2 2 2 2 5 3" xfId="10898"/>
    <cellStyle name="Normal 2 2 2 2 2 2 2 2 5 3 10" xfId="10899"/>
    <cellStyle name="Normal 2 2 2 2 2 2 2 2 5 3 10 2" xfId="10900"/>
    <cellStyle name="Normal 2 2 2 2 2 2 2 2 5 3 11" xfId="10901"/>
    <cellStyle name="Normal 2 2 2 2 2 2 2 2 5 3 2" xfId="10902"/>
    <cellStyle name="Normal 2 2 2 2 2 2 2 2 5 3 2 2" xfId="10903"/>
    <cellStyle name="Normal 2 2 2 2 2 2 2 2 5 3 3" xfId="10904"/>
    <cellStyle name="Normal 2 2 2 2 2 2 2 2 5 3 3 2" xfId="10905"/>
    <cellStyle name="Normal 2 2 2 2 2 2 2 2 5 3 4" xfId="10906"/>
    <cellStyle name="Normal 2 2 2 2 2 2 2 2 5 3 4 2" xfId="10907"/>
    <cellStyle name="Normal 2 2 2 2 2 2 2 2 5 3 5" xfId="10908"/>
    <cellStyle name="Normal 2 2 2 2 2 2 2 2 5 3 5 2" xfId="10909"/>
    <cellStyle name="Normal 2 2 2 2 2 2 2 2 5 3 6" xfId="10910"/>
    <cellStyle name="Normal 2 2 2 2 2 2 2 2 5 3 6 2" xfId="10911"/>
    <cellStyle name="Normal 2 2 2 2 2 2 2 2 5 3 7" xfId="10912"/>
    <cellStyle name="Normal 2 2 2 2 2 2 2 2 5 3 7 2" xfId="10913"/>
    <cellStyle name="Normal 2 2 2 2 2 2 2 2 5 3 8" xfId="10914"/>
    <cellStyle name="Normal 2 2 2 2 2 2 2 2 5 3 8 2" xfId="10915"/>
    <cellStyle name="Normal 2 2 2 2 2 2 2 2 5 3 9" xfId="10916"/>
    <cellStyle name="Normal 2 2 2 2 2 2 2 2 5 3 9 2" xfId="10917"/>
    <cellStyle name="Normal 2 2 2 2 2 2 2 2 5 4" xfId="10918"/>
    <cellStyle name="Normal 2 2 2 2 2 2 2 2 5 4 2" xfId="10919"/>
    <cellStyle name="Normal 2 2 2 2 2 2 2 2 5 5" xfId="10920"/>
    <cellStyle name="Normal 2 2 2 2 2 2 2 2 5 5 2" xfId="10921"/>
    <cellStyle name="Normal 2 2 2 2 2 2 2 2 5 6" xfId="10922"/>
    <cellStyle name="Normal 2 2 2 2 2 2 2 2 5 6 2" xfId="10923"/>
    <cellStyle name="Normal 2 2 2 2 2 2 2 2 5 7" xfId="10924"/>
    <cellStyle name="Normal 2 2 2 2 2 2 2 2 5 7 2" xfId="10925"/>
    <cellStyle name="Normal 2 2 2 2 2 2 2 2 5 8" xfId="10926"/>
    <cellStyle name="Normal 2 2 2 2 2 2 2 2 5 8 2" xfId="10927"/>
    <cellStyle name="Normal 2 2 2 2 2 2 2 2 5 9" xfId="10928"/>
    <cellStyle name="Normal 2 2 2 2 2 2 2 2 5 9 2" xfId="10929"/>
    <cellStyle name="Normal 2 2 2 2 2 2 2 2 6" xfId="226"/>
    <cellStyle name="Normal 2 2 2 2 2 2 2 3" xfId="227"/>
    <cellStyle name="Normal 2 2 2 2 2 2 2 3 2" xfId="228"/>
    <cellStyle name="Normal 2 2 2 2 2 2 2 4" xfId="229"/>
    <cellStyle name="Normal 2 2 2 2 2 2 2 4 2" xfId="230"/>
    <cellStyle name="Normal 2 2 2 2 2 2 2 5" xfId="231"/>
    <cellStyle name="Normal 2 2 2 2 2 2 2 5 2" xfId="232"/>
    <cellStyle name="Normal 2 2 2 2 2 2 2 6" xfId="233"/>
    <cellStyle name="Normal 2 2 2 2 2 2 2 6 2" xfId="234"/>
    <cellStyle name="Normal 2 2 2 2 2 2 2 7" xfId="10930"/>
    <cellStyle name="Normal 2 2 2 2 2 2 2 7 10" xfId="10931"/>
    <cellStyle name="Normal 2 2 2 2 2 2 2 7 10 2" xfId="10932"/>
    <cellStyle name="Normal 2 2 2 2 2 2 2 7 11" xfId="10933"/>
    <cellStyle name="Normal 2 2 2 2 2 2 2 7 11 2" xfId="10934"/>
    <cellStyle name="Normal 2 2 2 2 2 2 2 7 12" xfId="10935"/>
    <cellStyle name="Normal 2 2 2 2 2 2 2 7 2" xfId="10936"/>
    <cellStyle name="Normal 2 2 2 2 2 2 2 7 2 10" xfId="10937"/>
    <cellStyle name="Normal 2 2 2 2 2 2 2 7 2 10 2" xfId="10938"/>
    <cellStyle name="Normal 2 2 2 2 2 2 2 7 2 11" xfId="10939"/>
    <cellStyle name="Normal 2 2 2 2 2 2 2 7 2 2" xfId="10940"/>
    <cellStyle name="Normal 2 2 2 2 2 2 2 7 2 2 2" xfId="10941"/>
    <cellStyle name="Normal 2 2 2 2 2 2 2 7 2 3" xfId="10942"/>
    <cellStyle name="Normal 2 2 2 2 2 2 2 7 2 3 2" xfId="10943"/>
    <cellStyle name="Normal 2 2 2 2 2 2 2 7 2 4" xfId="10944"/>
    <cellStyle name="Normal 2 2 2 2 2 2 2 7 2 4 2" xfId="10945"/>
    <cellStyle name="Normal 2 2 2 2 2 2 2 7 2 5" xfId="10946"/>
    <cellStyle name="Normal 2 2 2 2 2 2 2 7 2 5 2" xfId="10947"/>
    <cellStyle name="Normal 2 2 2 2 2 2 2 7 2 6" xfId="10948"/>
    <cellStyle name="Normal 2 2 2 2 2 2 2 7 2 6 2" xfId="10949"/>
    <cellStyle name="Normal 2 2 2 2 2 2 2 7 2 7" xfId="10950"/>
    <cellStyle name="Normal 2 2 2 2 2 2 2 7 2 7 2" xfId="10951"/>
    <cellStyle name="Normal 2 2 2 2 2 2 2 7 2 8" xfId="10952"/>
    <cellStyle name="Normal 2 2 2 2 2 2 2 7 2 8 2" xfId="10953"/>
    <cellStyle name="Normal 2 2 2 2 2 2 2 7 2 9" xfId="10954"/>
    <cellStyle name="Normal 2 2 2 2 2 2 2 7 2 9 2" xfId="10955"/>
    <cellStyle name="Normal 2 2 2 2 2 2 2 7 3" xfId="10956"/>
    <cellStyle name="Normal 2 2 2 2 2 2 2 7 3 2" xfId="10957"/>
    <cellStyle name="Normal 2 2 2 2 2 2 2 7 4" xfId="10958"/>
    <cellStyle name="Normal 2 2 2 2 2 2 2 7 4 2" xfId="10959"/>
    <cellStyle name="Normal 2 2 2 2 2 2 2 7 5" xfId="10960"/>
    <cellStyle name="Normal 2 2 2 2 2 2 2 7 5 2" xfId="10961"/>
    <cellStyle name="Normal 2 2 2 2 2 2 2 7 6" xfId="10962"/>
    <cellStyle name="Normal 2 2 2 2 2 2 2 7 6 2" xfId="10963"/>
    <cellStyle name="Normal 2 2 2 2 2 2 2 7 7" xfId="10964"/>
    <cellStyle name="Normal 2 2 2 2 2 2 2 7 7 2" xfId="10965"/>
    <cellStyle name="Normal 2 2 2 2 2 2 2 7 8" xfId="10966"/>
    <cellStyle name="Normal 2 2 2 2 2 2 2 7 8 2" xfId="10967"/>
    <cellStyle name="Normal 2 2 2 2 2 2 2 7 9" xfId="10968"/>
    <cellStyle name="Normal 2 2 2 2 2 2 2 7 9 2" xfId="10969"/>
    <cellStyle name="Normal 2 2 2 2 2 2 2 8" xfId="10970"/>
    <cellStyle name="Normal 2 2 2 2 2 2 2 8 10" xfId="10971"/>
    <cellStyle name="Normal 2 2 2 2 2 2 2 8 10 2" xfId="10972"/>
    <cellStyle name="Normal 2 2 2 2 2 2 2 8 11" xfId="10973"/>
    <cellStyle name="Normal 2 2 2 2 2 2 2 8 2" xfId="10974"/>
    <cellStyle name="Normal 2 2 2 2 2 2 2 8 2 2" xfId="10975"/>
    <cellStyle name="Normal 2 2 2 2 2 2 2 8 3" xfId="10976"/>
    <cellStyle name="Normal 2 2 2 2 2 2 2 8 3 2" xfId="10977"/>
    <cellStyle name="Normal 2 2 2 2 2 2 2 8 4" xfId="10978"/>
    <cellStyle name="Normal 2 2 2 2 2 2 2 8 4 2" xfId="10979"/>
    <cellStyle name="Normal 2 2 2 2 2 2 2 8 5" xfId="10980"/>
    <cellStyle name="Normal 2 2 2 2 2 2 2 8 5 2" xfId="10981"/>
    <cellStyle name="Normal 2 2 2 2 2 2 2 8 6" xfId="10982"/>
    <cellStyle name="Normal 2 2 2 2 2 2 2 8 6 2" xfId="10983"/>
    <cellStyle name="Normal 2 2 2 2 2 2 2 8 7" xfId="10984"/>
    <cellStyle name="Normal 2 2 2 2 2 2 2 8 7 2" xfId="10985"/>
    <cellStyle name="Normal 2 2 2 2 2 2 2 8 8" xfId="10986"/>
    <cellStyle name="Normal 2 2 2 2 2 2 2 8 8 2" xfId="10987"/>
    <cellStyle name="Normal 2 2 2 2 2 2 2 8 9" xfId="10988"/>
    <cellStyle name="Normal 2 2 2 2 2 2 2 8 9 2" xfId="10989"/>
    <cellStyle name="Normal 2 2 2 2 2 2 2 9" xfId="10990"/>
    <cellStyle name="Normal 2 2 2 2 2 2 2 9 2" xfId="10991"/>
    <cellStyle name="Normal 2 2 2 2 2 2 3" xfId="235"/>
    <cellStyle name="Normal 2 2 2 2 2 2 3 2" xfId="236"/>
    <cellStyle name="Normal 2 2 2 2 2 2 4" xfId="237"/>
    <cellStyle name="Normal 2 2 2 2 2 2 4 2" xfId="238"/>
    <cellStyle name="Normal 2 2 2 2 2 2 5" xfId="239"/>
    <cellStyle name="Normal 2 2 2 2 2 2 5 2" xfId="240"/>
    <cellStyle name="Normal 2 2 2 2 2 2 6" xfId="241"/>
    <cellStyle name="Normal 2 2 2 2 2 2 6 10" xfId="10992"/>
    <cellStyle name="Normal 2 2 2 2 2 2 6 10 2" xfId="10993"/>
    <cellStyle name="Normal 2 2 2 2 2 2 6 11" xfId="10994"/>
    <cellStyle name="Normal 2 2 2 2 2 2 6 11 2" xfId="10995"/>
    <cellStyle name="Normal 2 2 2 2 2 2 6 12" xfId="10996"/>
    <cellStyle name="Normal 2 2 2 2 2 2 6 12 2" xfId="10997"/>
    <cellStyle name="Normal 2 2 2 2 2 2 6 13" xfId="10998"/>
    <cellStyle name="Normal 2 2 2 2 2 2 6 13 2" xfId="10999"/>
    <cellStyle name="Normal 2 2 2 2 2 2 6 14" xfId="11000"/>
    <cellStyle name="Normal 2 2 2 2 2 2 6 14 2" xfId="11001"/>
    <cellStyle name="Normal 2 2 2 2 2 2 6 15" xfId="11002"/>
    <cellStyle name="Normal 2 2 2 2 2 2 6 15 2" xfId="11003"/>
    <cellStyle name="Normal 2 2 2 2 2 2 6 16" xfId="11004"/>
    <cellStyle name="Normal 2 2 2 2 2 2 6 16 2" xfId="11005"/>
    <cellStyle name="Normal 2 2 2 2 2 2 6 17" xfId="11006"/>
    <cellStyle name="Normal 2 2 2 2 2 2 6 2" xfId="242"/>
    <cellStyle name="Normal 2 2 2 2 2 2 6 2 2" xfId="243"/>
    <cellStyle name="Normal 2 2 2 2 2 2 6 3" xfId="244"/>
    <cellStyle name="Normal 2 2 2 2 2 2 6 3 2" xfId="245"/>
    <cellStyle name="Normal 2 2 2 2 2 2 6 4" xfId="246"/>
    <cellStyle name="Normal 2 2 2 2 2 2 6 4 2" xfId="247"/>
    <cellStyle name="Normal 2 2 2 2 2 2 6 5" xfId="248"/>
    <cellStyle name="Normal 2 2 2 2 2 2 6 5 2" xfId="249"/>
    <cellStyle name="Normal 2 2 2 2 2 2 6 6" xfId="11007"/>
    <cellStyle name="Normal 2 2 2 2 2 2 6 6 10" xfId="11008"/>
    <cellStyle name="Normal 2 2 2 2 2 2 6 6 10 2" xfId="11009"/>
    <cellStyle name="Normal 2 2 2 2 2 2 6 6 11" xfId="11010"/>
    <cellStyle name="Normal 2 2 2 2 2 2 6 6 11 2" xfId="11011"/>
    <cellStyle name="Normal 2 2 2 2 2 2 6 6 12" xfId="11012"/>
    <cellStyle name="Normal 2 2 2 2 2 2 6 6 2" xfId="11013"/>
    <cellStyle name="Normal 2 2 2 2 2 2 6 6 2 10" xfId="11014"/>
    <cellStyle name="Normal 2 2 2 2 2 2 6 6 2 10 2" xfId="11015"/>
    <cellStyle name="Normal 2 2 2 2 2 2 6 6 2 11" xfId="11016"/>
    <cellStyle name="Normal 2 2 2 2 2 2 6 6 2 2" xfId="11017"/>
    <cellStyle name="Normal 2 2 2 2 2 2 6 6 2 2 2" xfId="11018"/>
    <cellStyle name="Normal 2 2 2 2 2 2 6 6 2 3" xfId="11019"/>
    <cellStyle name="Normal 2 2 2 2 2 2 6 6 2 3 2" xfId="11020"/>
    <cellStyle name="Normal 2 2 2 2 2 2 6 6 2 4" xfId="11021"/>
    <cellStyle name="Normal 2 2 2 2 2 2 6 6 2 4 2" xfId="11022"/>
    <cellStyle name="Normal 2 2 2 2 2 2 6 6 2 5" xfId="11023"/>
    <cellStyle name="Normal 2 2 2 2 2 2 6 6 2 5 2" xfId="11024"/>
    <cellStyle name="Normal 2 2 2 2 2 2 6 6 2 6" xfId="11025"/>
    <cellStyle name="Normal 2 2 2 2 2 2 6 6 2 6 2" xfId="11026"/>
    <cellStyle name="Normal 2 2 2 2 2 2 6 6 2 7" xfId="11027"/>
    <cellStyle name="Normal 2 2 2 2 2 2 6 6 2 7 2" xfId="11028"/>
    <cellStyle name="Normal 2 2 2 2 2 2 6 6 2 8" xfId="11029"/>
    <cellStyle name="Normal 2 2 2 2 2 2 6 6 2 8 2" xfId="11030"/>
    <cellStyle name="Normal 2 2 2 2 2 2 6 6 2 9" xfId="11031"/>
    <cellStyle name="Normal 2 2 2 2 2 2 6 6 2 9 2" xfId="11032"/>
    <cellStyle name="Normal 2 2 2 2 2 2 6 6 3" xfId="11033"/>
    <cellStyle name="Normal 2 2 2 2 2 2 6 6 3 2" xfId="11034"/>
    <cellStyle name="Normal 2 2 2 2 2 2 6 6 4" xfId="11035"/>
    <cellStyle name="Normal 2 2 2 2 2 2 6 6 4 2" xfId="11036"/>
    <cellStyle name="Normal 2 2 2 2 2 2 6 6 5" xfId="11037"/>
    <cellStyle name="Normal 2 2 2 2 2 2 6 6 5 2" xfId="11038"/>
    <cellStyle name="Normal 2 2 2 2 2 2 6 6 6" xfId="11039"/>
    <cellStyle name="Normal 2 2 2 2 2 2 6 6 6 2" xfId="11040"/>
    <cellStyle name="Normal 2 2 2 2 2 2 6 6 7" xfId="11041"/>
    <cellStyle name="Normal 2 2 2 2 2 2 6 6 7 2" xfId="11042"/>
    <cellStyle name="Normal 2 2 2 2 2 2 6 6 8" xfId="11043"/>
    <cellStyle name="Normal 2 2 2 2 2 2 6 6 8 2" xfId="11044"/>
    <cellStyle name="Normal 2 2 2 2 2 2 6 6 9" xfId="11045"/>
    <cellStyle name="Normal 2 2 2 2 2 2 6 6 9 2" xfId="11046"/>
    <cellStyle name="Normal 2 2 2 2 2 2 6 7" xfId="11047"/>
    <cellStyle name="Normal 2 2 2 2 2 2 6 7 10" xfId="11048"/>
    <cellStyle name="Normal 2 2 2 2 2 2 6 7 10 2" xfId="11049"/>
    <cellStyle name="Normal 2 2 2 2 2 2 6 7 11" xfId="11050"/>
    <cellStyle name="Normal 2 2 2 2 2 2 6 7 2" xfId="11051"/>
    <cellStyle name="Normal 2 2 2 2 2 2 6 7 2 2" xfId="11052"/>
    <cellStyle name="Normal 2 2 2 2 2 2 6 7 3" xfId="11053"/>
    <cellStyle name="Normal 2 2 2 2 2 2 6 7 3 2" xfId="11054"/>
    <cellStyle name="Normal 2 2 2 2 2 2 6 7 4" xfId="11055"/>
    <cellStyle name="Normal 2 2 2 2 2 2 6 7 4 2" xfId="11056"/>
    <cellStyle name="Normal 2 2 2 2 2 2 6 7 5" xfId="11057"/>
    <cellStyle name="Normal 2 2 2 2 2 2 6 7 5 2" xfId="11058"/>
    <cellStyle name="Normal 2 2 2 2 2 2 6 7 6" xfId="11059"/>
    <cellStyle name="Normal 2 2 2 2 2 2 6 7 6 2" xfId="11060"/>
    <cellStyle name="Normal 2 2 2 2 2 2 6 7 7" xfId="11061"/>
    <cellStyle name="Normal 2 2 2 2 2 2 6 7 7 2" xfId="11062"/>
    <cellStyle name="Normal 2 2 2 2 2 2 6 7 8" xfId="11063"/>
    <cellStyle name="Normal 2 2 2 2 2 2 6 7 8 2" xfId="11064"/>
    <cellStyle name="Normal 2 2 2 2 2 2 6 7 9" xfId="11065"/>
    <cellStyle name="Normal 2 2 2 2 2 2 6 7 9 2" xfId="11066"/>
    <cellStyle name="Normal 2 2 2 2 2 2 6 8" xfId="11067"/>
    <cellStyle name="Normal 2 2 2 2 2 2 6 8 2" xfId="11068"/>
    <cellStyle name="Normal 2 2 2 2 2 2 6 9" xfId="11069"/>
    <cellStyle name="Normal 2 2 2 2 2 2 6 9 2" xfId="11070"/>
    <cellStyle name="Normal 2 2 2 2 2 2 7" xfId="250"/>
    <cellStyle name="Normal 2 2 2 2 2 2 7 10" xfId="11071"/>
    <cellStyle name="Normal 2 2 2 2 2 2 7 10 2" xfId="11072"/>
    <cellStyle name="Normal 2 2 2 2 2 2 7 11" xfId="11073"/>
    <cellStyle name="Normal 2 2 2 2 2 2 7 11 2" xfId="11074"/>
    <cellStyle name="Normal 2 2 2 2 2 2 7 12" xfId="11075"/>
    <cellStyle name="Normal 2 2 2 2 2 2 7 12 2" xfId="11076"/>
    <cellStyle name="Normal 2 2 2 2 2 2 7 13" xfId="11077"/>
    <cellStyle name="Normal 2 2 2 2 2 2 7 2" xfId="11078"/>
    <cellStyle name="Normal 2 2 2 2 2 2 7 2 10" xfId="11079"/>
    <cellStyle name="Normal 2 2 2 2 2 2 7 2 10 2" xfId="11080"/>
    <cellStyle name="Normal 2 2 2 2 2 2 7 2 11" xfId="11081"/>
    <cellStyle name="Normal 2 2 2 2 2 2 7 2 11 2" xfId="11082"/>
    <cellStyle name="Normal 2 2 2 2 2 2 7 2 12" xfId="11083"/>
    <cellStyle name="Normal 2 2 2 2 2 2 7 2 2" xfId="11084"/>
    <cellStyle name="Normal 2 2 2 2 2 2 7 2 2 10" xfId="11085"/>
    <cellStyle name="Normal 2 2 2 2 2 2 7 2 2 10 2" xfId="11086"/>
    <cellStyle name="Normal 2 2 2 2 2 2 7 2 2 11" xfId="11087"/>
    <cellStyle name="Normal 2 2 2 2 2 2 7 2 2 2" xfId="11088"/>
    <cellStyle name="Normal 2 2 2 2 2 2 7 2 2 2 2" xfId="11089"/>
    <cellStyle name="Normal 2 2 2 2 2 2 7 2 2 3" xfId="11090"/>
    <cellStyle name="Normal 2 2 2 2 2 2 7 2 2 3 2" xfId="11091"/>
    <cellStyle name="Normal 2 2 2 2 2 2 7 2 2 4" xfId="11092"/>
    <cellStyle name="Normal 2 2 2 2 2 2 7 2 2 4 2" xfId="11093"/>
    <cellStyle name="Normal 2 2 2 2 2 2 7 2 2 5" xfId="11094"/>
    <cellStyle name="Normal 2 2 2 2 2 2 7 2 2 5 2" xfId="11095"/>
    <cellStyle name="Normal 2 2 2 2 2 2 7 2 2 6" xfId="11096"/>
    <cellStyle name="Normal 2 2 2 2 2 2 7 2 2 6 2" xfId="11097"/>
    <cellStyle name="Normal 2 2 2 2 2 2 7 2 2 7" xfId="11098"/>
    <cellStyle name="Normal 2 2 2 2 2 2 7 2 2 7 2" xfId="11099"/>
    <cellStyle name="Normal 2 2 2 2 2 2 7 2 2 8" xfId="11100"/>
    <cellStyle name="Normal 2 2 2 2 2 2 7 2 2 8 2" xfId="11101"/>
    <cellStyle name="Normal 2 2 2 2 2 2 7 2 2 9" xfId="11102"/>
    <cellStyle name="Normal 2 2 2 2 2 2 7 2 2 9 2" xfId="11103"/>
    <cellStyle name="Normal 2 2 2 2 2 2 7 2 3" xfId="11104"/>
    <cellStyle name="Normal 2 2 2 2 2 2 7 2 3 2" xfId="11105"/>
    <cellStyle name="Normal 2 2 2 2 2 2 7 2 4" xfId="11106"/>
    <cellStyle name="Normal 2 2 2 2 2 2 7 2 4 2" xfId="11107"/>
    <cellStyle name="Normal 2 2 2 2 2 2 7 2 5" xfId="11108"/>
    <cellStyle name="Normal 2 2 2 2 2 2 7 2 5 2" xfId="11109"/>
    <cellStyle name="Normal 2 2 2 2 2 2 7 2 6" xfId="11110"/>
    <cellStyle name="Normal 2 2 2 2 2 2 7 2 6 2" xfId="11111"/>
    <cellStyle name="Normal 2 2 2 2 2 2 7 2 7" xfId="11112"/>
    <cellStyle name="Normal 2 2 2 2 2 2 7 2 7 2" xfId="11113"/>
    <cellStyle name="Normal 2 2 2 2 2 2 7 2 8" xfId="11114"/>
    <cellStyle name="Normal 2 2 2 2 2 2 7 2 8 2" xfId="11115"/>
    <cellStyle name="Normal 2 2 2 2 2 2 7 2 9" xfId="11116"/>
    <cellStyle name="Normal 2 2 2 2 2 2 7 2 9 2" xfId="11117"/>
    <cellStyle name="Normal 2 2 2 2 2 2 7 3" xfId="11118"/>
    <cellStyle name="Normal 2 2 2 2 2 2 7 3 10" xfId="11119"/>
    <cellStyle name="Normal 2 2 2 2 2 2 7 3 10 2" xfId="11120"/>
    <cellStyle name="Normal 2 2 2 2 2 2 7 3 11" xfId="11121"/>
    <cellStyle name="Normal 2 2 2 2 2 2 7 3 2" xfId="11122"/>
    <cellStyle name="Normal 2 2 2 2 2 2 7 3 2 2" xfId="11123"/>
    <cellStyle name="Normal 2 2 2 2 2 2 7 3 3" xfId="11124"/>
    <cellStyle name="Normal 2 2 2 2 2 2 7 3 3 2" xfId="11125"/>
    <cellStyle name="Normal 2 2 2 2 2 2 7 3 4" xfId="11126"/>
    <cellStyle name="Normal 2 2 2 2 2 2 7 3 4 2" xfId="11127"/>
    <cellStyle name="Normal 2 2 2 2 2 2 7 3 5" xfId="11128"/>
    <cellStyle name="Normal 2 2 2 2 2 2 7 3 5 2" xfId="11129"/>
    <cellStyle name="Normal 2 2 2 2 2 2 7 3 6" xfId="11130"/>
    <cellStyle name="Normal 2 2 2 2 2 2 7 3 6 2" xfId="11131"/>
    <cellStyle name="Normal 2 2 2 2 2 2 7 3 7" xfId="11132"/>
    <cellStyle name="Normal 2 2 2 2 2 2 7 3 7 2" xfId="11133"/>
    <cellStyle name="Normal 2 2 2 2 2 2 7 3 8" xfId="11134"/>
    <cellStyle name="Normal 2 2 2 2 2 2 7 3 8 2" xfId="11135"/>
    <cellStyle name="Normal 2 2 2 2 2 2 7 3 9" xfId="11136"/>
    <cellStyle name="Normal 2 2 2 2 2 2 7 3 9 2" xfId="11137"/>
    <cellStyle name="Normal 2 2 2 2 2 2 7 4" xfId="11138"/>
    <cellStyle name="Normal 2 2 2 2 2 2 7 4 2" xfId="11139"/>
    <cellStyle name="Normal 2 2 2 2 2 2 7 5" xfId="11140"/>
    <cellStyle name="Normal 2 2 2 2 2 2 7 5 2" xfId="11141"/>
    <cellStyle name="Normal 2 2 2 2 2 2 7 6" xfId="11142"/>
    <cellStyle name="Normal 2 2 2 2 2 2 7 6 2" xfId="11143"/>
    <cellStyle name="Normal 2 2 2 2 2 2 7 7" xfId="11144"/>
    <cellStyle name="Normal 2 2 2 2 2 2 7 7 2" xfId="11145"/>
    <cellStyle name="Normal 2 2 2 2 2 2 7 8" xfId="11146"/>
    <cellStyle name="Normal 2 2 2 2 2 2 7 8 2" xfId="11147"/>
    <cellStyle name="Normal 2 2 2 2 2 2 7 9" xfId="11148"/>
    <cellStyle name="Normal 2 2 2 2 2 2 7 9 2" xfId="11149"/>
    <cellStyle name="Normal 2 2 2 2 2 2 8" xfId="251"/>
    <cellStyle name="Normal 2 2 2 2 2 2 8 10" xfId="11150"/>
    <cellStyle name="Normal 2 2 2 2 2 2 8 10 2" xfId="11151"/>
    <cellStyle name="Normal 2 2 2 2 2 2 8 11" xfId="11152"/>
    <cellStyle name="Normal 2 2 2 2 2 2 8 11 2" xfId="11153"/>
    <cellStyle name="Normal 2 2 2 2 2 2 8 12" xfId="11154"/>
    <cellStyle name="Normal 2 2 2 2 2 2 8 12 2" xfId="11155"/>
    <cellStyle name="Normal 2 2 2 2 2 2 8 13" xfId="11156"/>
    <cellStyle name="Normal 2 2 2 2 2 2 8 2" xfId="11157"/>
    <cellStyle name="Normal 2 2 2 2 2 2 8 2 10" xfId="11158"/>
    <cellStyle name="Normal 2 2 2 2 2 2 8 2 10 2" xfId="11159"/>
    <cellStyle name="Normal 2 2 2 2 2 2 8 2 11" xfId="11160"/>
    <cellStyle name="Normal 2 2 2 2 2 2 8 2 11 2" xfId="11161"/>
    <cellStyle name="Normal 2 2 2 2 2 2 8 2 12" xfId="11162"/>
    <cellStyle name="Normal 2 2 2 2 2 2 8 2 2" xfId="11163"/>
    <cellStyle name="Normal 2 2 2 2 2 2 8 2 2 10" xfId="11164"/>
    <cellStyle name="Normal 2 2 2 2 2 2 8 2 2 10 2" xfId="11165"/>
    <cellStyle name="Normal 2 2 2 2 2 2 8 2 2 11" xfId="11166"/>
    <cellStyle name="Normal 2 2 2 2 2 2 8 2 2 2" xfId="11167"/>
    <cellStyle name="Normal 2 2 2 2 2 2 8 2 2 2 2" xfId="11168"/>
    <cellStyle name="Normal 2 2 2 2 2 2 8 2 2 3" xfId="11169"/>
    <cellStyle name="Normal 2 2 2 2 2 2 8 2 2 3 2" xfId="11170"/>
    <cellStyle name="Normal 2 2 2 2 2 2 8 2 2 4" xfId="11171"/>
    <cellStyle name="Normal 2 2 2 2 2 2 8 2 2 4 2" xfId="11172"/>
    <cellStyle name="Normal 2 2 2 2 2 2 8 2 2 5" xfId="11173"/>
    <cellStyle name="Normal 2 2 2 2 2 2 8 2 2 5 2" xfId="11174"/>
    <cellStyle name="Normal 2 2 2 2 2 2 8 2 2 6" xfId="11175"/>
    <cellStyle name="Normal 2 2 2 2 2 2 8 2 2 6 2" xfId="11176"/>
    <cellStyle name="Normal 2 2 2 2 2 2 8 2 2 7" xfId="11177"/>
    <cellStyle name="Normal 2 2 2 2 2 2 8 2 2 7 2" xfId="11178"/>
    <cellStyle name="Normal 2 2 2 2 2 2 8 2 2 8" xfId="11179"/>
    <cellStyle name="Normal 2 2 2 2 2 2 8 2 2 8 2" xfId="11180"/>
    <cellStyle name="Normal 2 2 2 2 2 2 8 2 2 9" xfId="11181"/>
    <cellStyle name="Normal 2 2 2 2 2 2 8 2 2 9 2" xfId="11182"/>
    <cellStyle name="Normal 2 2 2 2 2 2 8 2 3" xfId="11183"/>
    <cellStyle name="Normal 2 2 2 2 2 2 8 2 3 2" xfId="11184"/>
    <cellStyle name="Normal 2 2 2 2 2 2 8 2 4" xfId="11185"/>
    <cellStyle name="Normal 2 2 2 2 2 2 8 2 4 2" xfId="11186"/>
    <cellStyle name="Normal 2 2 2 2 2 2 8 2 5" xfId="11187"/>
    <cellStyle name="Normal 2 2 2 2 2 2 8 2 5 2" xfId="11188"/>
    <cellStyle name="Normal 2 2 2 2 2 2 8 2 6" xfId="11189"/>
    <cellStyle name="Normal 2 2 2 2 2 2 8 2 6 2" xfId="11190"/>
    <cellStyle name="Normal 2 2 2 2 2 2 8 2 7" xfId="11191"/>
    <cellStyle name="Normal 2 2 2 2 2 2 8 2 7 2" xfId="11192"/>
    <cellStyle name="Normal 2 2 2 2 2 2 8 2 8" xfId="11193"/>
    <cellStyle name="Normal 2 2 2 2 2 2 8 2 8 2" xfId="11194"/>
    <cellStyle name="Normal 2 2 2 2 2 2 8 2 9" xfId="11195"/>
    <cellStyle name="Normal 2 2 2 2 2 2 8 2 9 2" xfId="11196"/>
    <cellStyle name="Normal 2 2 2 2 2 2 8 3" xfId="11197"/>
    <cellStyle name="Normal 2 2 2 2 2 2 8 3 10" xfId="11198"/>
    <cellStyle name="Normal 2 2 2 2 2 2 8 3 10 2" xfId="11199"/>
    <cellStyle name="Normal 2 2 2 2 2 2 8 3 11" xfId="11200"/>
    <cellStyle name="Normal 2 2 2 2 2 2 8 3 2" xfId="11201"/>
    <cellStyle name="Normal 2 2 2 2 2 2 8 3 2 2" xfId="11202"/>
    <cellStyle name="Normal 2 2 2 2 2 2 8 3 3" xfId="11203"/>
    <cellStyle name="Normal 2 2 2 2 2 2 8 3 3 2" xfId="11204"/>
    <cellStyle name="Normal 2 2 2 2 2 2 8 3 4" xfId="11205"/>
    <cellStyle name="Normal 2 2 2 2 2 2 8 3 4 2" xfId="11206"/>
    <cellStyle name="Normal 2 2 2 2 2 2 8 3 5" xfId="11207"/>
    <cellStyle name="Normal 2 2 2 2 2 2 8 3 5 2" xfId="11208"/>
    <cellStyle name="Normal 2 2 2 2 2 2 8 3 6" xfId="11209"/>
    <cellStyle name="Normal 2 2 2 2 2 2 8 3 6 2" xfId="11210"/>
    <cellStyle name="Normal 2 2 2 2 2 2 8 3 7" xfId="11211"/>
    <cellStyle name="Normal 2 2 2 2 2 2 8 3 7 2" xfId="11212"/>
    <cellStyle name="Normal 2 2 2 2 2 2 8 3 8" xfId="11213"/>
    <cellStyle name="Normal 2 2 2 2 2 2 8 3 8 2" xfId="11214"/>
    <cellStyle name="Normal 2 2 2 2 2 2 8 3 9" xfId="11215"/>
    <cellStyle name="Normal 2 2 2 2 2 2 8 3 9 2" xfId="11216"/>
    <cellStyle name="Normal 2 2 2 2 2 2 8 4" xfId="11217"/>
    <cellStyle name="Normal 2 2 2 2 2 2 8 4 2" xfId="11218"/>
    <cellStyle name="Normal 2 2 2 2 2 2 8 5" xfId="11219"/>
    <cellStyle name="Normal 2 2 2 2 2 2 8 5 2" xfId="11220"/>
    <cellStyle name="Normal 2 2 2 2 2 2 8 6" xfId="11221"/>
    <cellStyle name="Normal 2 2 2 2 2 2 8 6 2" xfId="11222"/>
    <cellStyle name="Normal 2 2 2 2 2 2 8 7" xfId="11223"/>
    <cellStyle name="Normal 2 2 2 2 2 2 8 7 2" xfId="11224"/>
    <cellStyle name="Normal 2 2 2 2 2 2 8 8" xfId="11225"/>
    <cellStyle name="Normal 2 2 2 2 2 2 8 8 2" xfId="11226"/>
    <cellStyle name="Normal 2 2 2 2 2 2 8 9" xfId="11227"/>
    <cellStyle name="Normal 2 2 2 2 2 2 8 9 2" xfId="11228"/>
    <cellStyle name="Normal 2 2 2 2 2 2 9" xfId="252"/>
    <cellStyle name="Normal 2 2 2 2 2 2 9 10" xfId="11229"/>
    <cellStyle name="Normal 2 2 2 2 2 2 9 10 2" xfId="11230"/>
    <cellStyle name="Normal 2 2 2 2 2 2 9 11" xfId="11231"/>
    <cellStyle name="Normal 2 2 2 2 2 2 9 11 2" xfId="11232"/>
    <cellStyle name="Normal 2 2 2 2 2 2 9 12" xfId="11233"/>
    <cellStyle name="Normal 2 2 2 2 2 2 9 12 2" xfId="11234"/>
    <cellStyle name="Normal 2 2 2 2 2 2 9 13" xfId="11235"/>
    <cellStyle name="Normal 2 2 2 2 2 2 9 2" xfId="11236"/>
    <cellStyle name="Normal 2 2 2 2 2 2 9 2 10" xfId="11237"/>
    <cellStyle name="Normal 2 2 2 2 2 2 9 2 10 2" xfId="11238"/>
    <cellStyle name="Normal 2 2 2 2 2 2 9 2 11" xfId="11239"/>
    <cellStyle name="Normal 2 2 2 2 2 2 9 2 11 2" xfId="11240"/>
    <cellStyle name="Normal 2 2 2 2 2 2 9 2 12" xfId="11241"/>
    <cellStyle name="Normal 2 2 2 2 2 2 9 2 2" xfId="11242"/>
    <cellStyle name="Normal 2 2 2 2 2 2 9 2 2 10" xfId="11243"/>
    <cellStyle name="Normal 2 2 2 2 2 2 9 2 2 10 2" xfId="11244"/>
    <cellStyle name="Normal 2 2 2 2 2 2 9 2 2 11" xfId="11245"/>
    <cellStyle name="Normal 2 2 2 2 2 2 9 2 2 2" xfId="11246"/>
    <cellStyle name="Normal 2 2 2 2 2 2 9 2 2 2 2" xfId="11247"/>
    <cellStyle name="Normal 2 2 2 2 2 2 9 2 2 3" xfId="11248"/>
    <cellStyle name="Normal 2 2 2 2 2 2 9 2 2 3 2" xfId="11249"/>
    <cellStyle name="Normal 2 2 2 2 2 2 9 2 2 4" xfId="11250"/>
    <cellStyle name="Normal 2 2 2 2 2 2 9 2 2 4 2" xfId="11251"/>
    <cellStyle name="Normal 2 2 2 2 2 2 9 2 2 5" xfId="11252"/>
    <cellStyle name="Normal 2 2 2 2 2 2 9 2 2 5 2" xfId="11253"/>
    <cellStyle name="Normal 2 2 2 2 2 2 9 2 2 6" xfId="11254"/>
    <cellStyle name="Normal 2 2 2 2 2 2 9 2 2 6 2" xfId="11255"/>
    <cellStyle name="Normal 2 2 2 2 2 2 9 2 2 7" xfId="11256"/>
    <cellStyle name="Normal 2 2 2 2 2 2 9 2 2 7 2" xfId="11257"/>
    <cellStyle name="Normal 2 2 2 2 2 2 9 2 2 8" xfId="11258"/>
    <cellStyle name="Normal 2 2 2 2 2 2 9 2 2 8 2" xfId="11259"/>
    <cellStyle name="Normal 2 2 2 2 2 2 9 2 2 9" xfId="11260"/>
    <cellStyle name="Normal 2 2 2 2 2 2 9 2 2 9 2" xfId="11261"/>
    <cellStyle name="Normal 2 2 2 2 2 2 9 2 3" xfId="11262"/>
    <cellStyle name="Normal 2 2 2 2 2 2 9 2 3 2" xfId="11263"/>
    <cellStyle name="Normal 2 2 2 2 2 2 9 2 4" xfId="11264"/>
    <cellStyle name="Normal 2 2 2 2 2 2 9 2 4 2" xfId="11265"/>
    <cellStyle name="Normal 2 2 2 2 2 2 9 2 5" xfId="11266"/>
    <cellStyle name="Normal 2 2 2 2 2 2 9 2 5 2" xfId="11267"/>
    <cellStyle name="Normal 2 2 2 2 2 2 9 2 6" xfId="11268"/>
    <cellStyle name="Normal 2 2 2 2 2 2 9 2 6 2" xfId="11269"/>
    <cellStyle name="Normal 2 2 2 2 2 2 9 2 7" xfId="11270"/>
    <cellStyle name="Normal 2 2 2 2 2 2 9 2 7 2" xfId="11271"/>
    <cellStyle name="Normal 2 2 2 2 2 2 9 2 8" xfId="11272"/>
    <cellStyle name="Normal 2 2 2 2 2 2 9 2 8 2" xfId="11273"/>
    <cellStyle name="Normal 2 2 2 2 2 2 9 2 9" xfId="11274"/>
    <cellStyle name="Normal 2 2 2 2 2 2 9 2 9 2" xfId="11275"/>
    <cellStyle name="Normal 2 2 2 2 2 2 9 3" xfId="11276"/>
    <cellStyle name="Normal 2 2 2 2 2 2 9 3 10" xfId="11277"/>
    <cellStyle name="Normal 2 2 2 2 2 2 9 3 10 2" xfId="11278"/>
    <cellStyle name="Normal 2 2 2 2 2 2 9 3 11" xfId="11279"/>
    <cellStyle name="Normal 2 2 2 2 2 2 9 3 2" xfId="11280"/>
    <cellStyle name="Normal 2 2 2 2 2 2 9 3 2 2" xfId="11281"/>
    <cellStyle name="Normal 2 2 2 2 2 2 9 3 3" xfId="11282"/>
    <cellStyle name="Normal 2 2 2 2 2 2 9 3 3 2" xfId="11283"/>
    <cellStyle name="Normal 2 2 2 2 2 2 9 3 4" xfId="11284"/>
    <cellStyle name="Normal 2 2 2 2 2 2 9 3 4 2" xfId="11285"/>
    <cellStyle name="Normal 2 2 2 2 2 2 9 3 5" xfId="11286"/>
    <cellStyle name="Normal 2 2 2 2 2 2 9 3 5 2" xfId="11287"/>
    <cellStyle name="Normal 2 2 2 2 2 2 9 3 6" xfId="11288"/>
    <cellStyle name="Normal 2 2 2 2 2 2 9 3 6 2" xfId="11289"/>
    <cellStyle name="Normal 2 2 2 2 2 2 9 3 7" xfId="11290"/>
    <cellStyle name="Normal 2 2 2 2 2 2 9 3 7 2" xfId="11291"/>
    <cellStyle name="Normal 2 2 2 2 2 2 9 3 8" xfId="11292"/>
    <cellStyle name="Normal 2 2 2 2 2 2 9 3 8 2" xfId="11293"/>
    <cellStyle name="Normal 2 2 2 2 2 2 9 3 9" xfId="11294"/>
    <cellStyle name="Normal 2 2 2 2 2 2 9 3 9 2" xfId="11295"/>
    <cellStyle name="Normal 2 2 2 2 2 2 9 4" xfId="11296"/>
    <cellStyle name="Normal 2 2 2 2 2 2 9 4 2" xfId="11297"/>
    <cellStyle name="Normal 2 2 2 2 2 2 9 5" xfId="11298"/>
    <cellStyle name="Normal 2 2 2 2 2 2 9 5 2" xfId="11299"/>
    <cellStyle name="Normal 2 2 2 2 2 2 9 6" xfId="11300"/>
    <cellStyle name="Normal 2 2 2 2 2 2 9 6 2" xfId="11301"/>
    <cellStyle name="Normal 2 2 2 2 2 2 9 7" xfId="11302"/>
    <cellStyle name="Normal 2 2 2 2 2 2 9 7 2" xfId="11303"/>
    <cellStyle name="Normal 2 2 2 2 2 2 9 8" xfId="11304"/>
    <cellStyle name="Normal 2 2 2 2 2 2 9 8 2" xfId="11305"/>
    <cellStyle name="Normal 2 2 2 2 2 2 9 9" xfId="11306"/>
    <cellStyle name="Normal 2 2 2 2 2 2 9 9 2" xfId="11307"/>
    <cellStyle name="Normal 2 2 2 2 2 20" xfId="11308"/>
    <cellStyle name="Normal 2 2 2 2 2 20 2" xfId="11309"/>
    <cellStyle name="Normal 2 2 2 2 2 21" xfId="11310"/>
    <cellStyle name="Normal 2 2 2 2 2 3" xfId="253"/>
    <cellStyle name="Normal 2 2 2 2 2 3 2" xfId="254"/>
    <cellStyle name="Normal 2 2 2 2 2 3 2 10" xfId="11311"/>
    <cellStyle name="Normal 2 2 2 2 2 3 2 10 2" xfId="11312"/>
    <cellStyle name="Normal 2 2 2 2 2 3 2 11" xfId="11313"/>
    <cellStyle name="Normal 2 2 2 2 2 3 2 11 2" xfId="11314"/>
    <cellStyle name="Normal 2 2 2 2 2 3 2 12" xfId="11315"/>
    <cellStyle name="Normal 2 2 2 2 2 3 2 12 2" xfId="11316"/>
    <cellStyle name="Normal 2 2 2 2 2 3 2 13" xfId="11317"/>
    <cellStyle name="Normal 2 2 2 2 2 3 2 13 2" xfId="11318"/>
    <cellStyle name="Normal 2 2 2 2 2 3 2 14" xfId="11319"/>
    <cellStyle name="Normal 2 2 2 2 2 3 2 14 2" xfId="11320"/>
    <cellStyle name="Normal 2 2 2 2 2 3 2 15" xfId="11321"/>
    <cellStyle name="Normal 2 2 2 2 2 3 2 15 2" xfId="11322"/>
    <cellStyle name="Normal 2 2 2 2 2 3 2 16" xfId="11323"/>
    <cellStyle name="Normal 2 2 2 2 2 3 2 16 2" xfId="11324"/>
    <cellStyle name="Normal 2 2 2 2 2 3 2 17" xfId="11325"/>
    <cellStyle name="Normal 2 2 2 2 2 3 2 2" xfId="255"/>
    <cellStyle name="Normal 2 2 2 2 2 3 2 2 2" xfId="256"/>
    <cellStyle name="Normal 2 2 2 2 2 3 2 2 2 10" xfId="11326"/>
    <cellStyle name="Normal 2 2 2 2 2 3 2 2 2 10 2" xfId="11327"/>
    <cellStyle name="Normal 2 2 2 2 2 3 2 2 2 11" xfId="11328"/>
    <cellStyle name="Normal 2 2 2 2 2 3 2 2 2 11 2" xfId="11329"/>
    <cellStyle name="Normal 2 2 2 2 2 3 2 2 2 12" xfId="11330"/>
    <cellStyle name="Normal 2 2 2 2 2 3 2 2 2 12 2" xfId="11331"/>
    <cellStyle name="Normal 2 2 2 2 2 3 2 2 2 13" xfId="11332"/>
    <cellStyle name="Normal 2 2 2 2 2 3 2 2 2 2" xfId="11333"/>
    <cellStyle name="Normal 2 2 2 2 2 3 2 2 2 2 10" xfId="11334"/>
    <cellStyle name="Normal 2 2 2 2 2 3 2 2 2 2 10 2" xfId="11335"/>
    <cellStyle name="Normal 2 2 2 2 2 3 2 2 2 2 11" xfId="11336"/>
    <cellStyle name="Normal 2 2 2 2 2 3 2 2 2 2 11 2" xfId="11337"/>
    <cellStyle name="Normal 2 2 2 2 2 3 2 2 2 2 12" xfId="11338"/>
    <cellStyle name="Normal 2 2 2 2 2 3 2 2 2 2 2" xfId="11339"/>
    <cellStyle name="Normal 2 2 2 2 2 3 2 2 2 2 2 10" xfId="11340"/>
    <cellStyle name="Normal 2 2 2 2 2 3 2 2 2 2 2 10 2" xfId="11341"/>
    <cellStyle name="Normal 2 2 2 2 2 3 2 2 2 2 2 11" xfId="11342"/>
    <cellStyle name="Normal 2 2 2 2 2 3 2 2 2 2 2 2" xfId="11343"/>
    <cellStyle name="Normal 2 2 2 2 2 3 2 2 2 2 2 2 2" xfId="11344"/>
    <cellStyle name="Normal 2 2 2 2 2 3 2 2 2 2 2 3" xfId="11345"/>
    <cellStyle name="Normal 2 2 2 2 2 3 2 2 2 2 2 3 2" xfId="11346"/>
    <cellStyle name="Normal 2 2 2 2 2 3 2 2 2 2 2 4" xfId="11347"/>
    <cellStyle name="Normal 2 2 2 2 2 3 2 2 2 2 2 4 2" xfId="11348"/>
    <cellStyle name="Normal 2 2 2 2 2 3 2 2 2 2 2 5" xfId="11349"/>
    <cellStyle name="Normal 2 2 2 2 2 3 2 2 2 2 2 5 2" xfId="11350"/>
    <cellStyle name="Normal 2 2 2 2 2 3 2 2 2 2 2 6" xfId="11351"/>
    <cellStyle name="Normal 2 2 2 2 2 3 2 2 2 2 2 6 2" xfId="11352"/>
    <cellStyle name="Normal 2 2 2 2 2 3 2 2 2 2 2 7" xfId="11353"/>
    <cellStyle name="Normal 2 2 2 2 2 3 2 2 2 2 2 7 2" xfId="11354"/>
    <cellStyle name="Normal 2 2 2 2 2 3 2 2 2 2 2 8" xfId="11355"/>
    <cellStyle name="Normal 2 2 2 2 2 3 2 2 2 2 2 8 2" xfId="11356"/>
    <cellStyle name="Normal 2 2 2 2 2 3 2 2 2 2 2 9" xfId="11357"/>
    <cellStyle name="Normal 2 2 2 2 2 3 2 2 2 2 2 9 2" xfId="11358"/>
    <cellStyle name="Normal 2 2 2 2 2 3 2 2 2 2 3" xfId="11359"/>
    <cellStyle name="Normal 2 2 2 2 2 3 2 2 2 2 3 2" xfId="11360"/>
    <cellStyle name="Normal 2 2 2 2 2 3 2 2 2 2 4" xfId="11361"/>
    <cellStyle name="Normal 2 2 2 2 2 3 2 2 2 2 4 2" xfId="11362"/>
    <cellStyle name="Normal 2 2 2 2 2 3 2 2 2 2 5" xfId="11363"/>
    <cellStyle name="Normal 2 2 2 2 2 3 2 2 2 2 5 2" xfId="11364"/>
    <cellStyle name="Normal 2 2 2 2 2 3 2 2 2 2 6" xfId="11365"/>
    <cellStyle name="Normal 2 2 2 2 2 3 2 2 2 2 6 2" xfId="11366"/>
    <cellStyle name="Normal 2 2 2 2 2 3 2 2 2 2 7" xfId="11367"/>
    <cellStyle name="Normal 2 2 2 2 2 3 2 2 2 2 7 2" xfId="11368"/>
    <cellStyle name="Normal 2 2 2 2 2 3 2 2 2 2 8" xfId="11369"/>
    <cellStyle name="Normal 2 2 2 2 2 3 2 2 2 2 8 2" xfId="11370"/>
    <cellStyle name="Normal 2 2 2 2 2 3 2 2 2 2 9" xfId="11371"/>
    <cellStyle name="Normal 2 2 2 2 2 3 2 2 2 2 9 2" xfId="11372"/>
    <cellStyle name="Normal 2 2 2 2 2 3 2 2 2 3" xfId="11373"/>
    <cellStyle name="Normal 2 2 2 2 2 3 2 2 2 3 10" xfId="11374"/>
    <cellStyle name="Normal 2 2 2 2 2 3 2 2 2 3 10 2" xfId="11375"/>
    <cellStyle name="Normal 2 2 2 2 2 3 2 2 2 3 11" xfId="11376"/>
    <cellStyle name="Normal 2 2 2 2 2 3 2 2 2 3 2" xfId="11377"/>
    <cellStyle name="Normal 2 2 2 2 2 3 2 2 2 3 2 2" xfId="11378"/>
    <cellStyle name="Normal 2 2 2 2 2 3 2 2 2 3 3" xfId="11379"/>
    <cellStyle name="Normal 2 2 2 2 2 3 2 2 2 3 3 2" xfId="11380"/>
    <cellStyle name="Normal 2 2 2 2 2 3 2 2 2 3 4" xfId="11381"/>
    <cellStyle name="Normal 2 2 2 2 2 3 2 2 2 3 4 2" xfId="11382"/>
    <cellStyle name="Normal 2 2 2 2 2 3 2 2 2 3 5" xfId="11383"/>
    <cellStyle name="Normal 2 2 2 2 2 3 2 2 2 3 5 2" xfId="11384"/>
    <cellStyle name="Normal 2 2 2 2 2 3 2 2 2 3 6" xfId="11385"/>
    <cellStyle name="Normal 2 2 2 2 2 3 2 2 2 3 6 2" xfId="11386"/>
    <cellStyle name="Normal 2 2 2 2 2 3 2 2 2 3 7" xfId="11387"/>
    <cellStyle name="Normal 2 2 2 2 2 3 2 2 2 3 7 2" xfId="11388"/>
    <cellStyle name="Normal 2 2 2 2 2 3 2 2 2 3 8" xfId="11389"/>
    <cellStyle name="Normal 2 2 2 2 2 3 2 2 2 3 8 2" xfId="11390"/>
    <cellStyle name="Normal 2 2 2 2 2 3 2 2 2 3 9" xfId="11391"/>
    <cellStyle name="Normal 2 2 2 2 2 3 2 2 2 3 9 2" xfId="11392"/>
    <cellStyle name="Normal 2 2 2 2 2 3 2 2 2 4" xfId="11393"/>
    <cellStyle name="Normal 2 2 2 2 2 3 2 2 2 4 2" xfId="11394"/>
    <cellStyle name="Normal 2 2 2 2 2 3 2 2 2 5" xfId="11395"/>
    <cellStyle name="Normal 2 2 2 2 2 3 2 2 2 5 2" xfId="11396"/>
    <cellStyle name="Normal 2 2 2 2 2 3 2 2 2 6" xfId="11397"/>
    <cellStyle name="Normal 2 2 2 2 2 3 2 2 2 6 2" xfId="11398"/>
    <cellStyle name="Normal 2 2 2 2 2 3 2 2 2 7" xfId="11399"/>
    <cellStyle name="Normal 2 2 2 2 2 3 2 2 2 7 2" xfId="11400"/>
    <cellStyle name="Normal 2 2 2 2 2 3 2 2 2 8" xfId="11401"/>
    <cellStyle name="Normal 2 2 2 2 2 3 2 2 2 8 2" xfId="11402"/>
    <cellStyle name="Normal 2 2 2 2 2 3 2 2 2 9" xfId="11403"/>
    <cellStyle name="Normal 2 2 2 2 2 3 2 2 2 9 2" xfId="11404"/>
    <cellStyle name="Normal 2 2 2 2 2 3 2 2 3" xfId="257"/>
    <cellStyle name="Normal 2 2 2 2 2 3 2 2 3 10" xfId="11405"/>
    <cellStyle name="Normal 2 2 2 2 2 3 2 2 3 10 2" xfId="11406"/>
    <cellStyle name="Normal 2 2 2 2 2 3 2 2 3 11" xfId="11407"/>
    <cellStyle name="Normal 2 2 2 2 2 3 2 2 3 11 2" xfId="11408"/>
    <cellStyle name="Normal 2 2 2 2 2 3 2 2 3 12" xfId="11409"/>
    <cellStyle name="Normal 2 2 2 2 2 3 2 2 3 12 2" xfId="11410"/>
    <cellStyle name="Normal 2 2 2 2 2 3 2 2 3 13" xfId="11411"/>
    <cellStyle name="Normal 2 2 2 2 2 3 2 2 3 2" xfId="11412"/>
    <cellStyle name="Normal 2 2 2 2 2 3 2 2 3 2 10" xfId="11413"/>
    <cellStyle name="Normal 2 2 2 2 2 3 2 2 3 2 10 2" xfId="11414"/>
    <cellStyle name="Normal 2 2 2 2 2 3 2 2 3 2 11" xfId="11415"/>
    <cellStyle name="Normal 2 2 2 2 2 3 2 2 3 2 11 2" xfId="11416"/>
    <cellStyle name="Normal 2 2 2 2 2 3 2 2 3 2 12" xfId="11417"/>
    <cellStyle name="Normal 2 2 2 2 2 3 2 2 3 2 2" xfId="11418"/>
    <cellStyle name="Normal 2 2 2 2 2 3 2 2 3 2 2 10" xfId="11419"/>
    <cellStyle name="Normal 2 2 2 2 2 3 2 2 3 2 2 10 2" xfId="11420"/>
    <cellStyle name="Normal 2 2 2 2 2 3 2 2 3 2 2 11" xfId="11421"/>
    <cellStyle name="Normal 2 2 2 2 2 3 2 2 3 2 2 2" xfId="11422"/>
    <cellStyle name="Normal 2 2 2 2 2 3 2 2 3 2 2 2 2" xfId="11423"/>
    <cellStyle name="Normal 2 2 2 2 2 3 2 2 3 2 2 3" xfId="11424"/>
    <cellStyle name="Normal 2 2 2 2 2 3 2 2 3 2 2 3 2" xfId="11425"/>
    <cellStyle name="Normal 2 2 2 2 2 3 2 2 3 2 2 4" xfId="11426"/>
    <cellStyle name="Normal 2 2 2 2 2 3 2 2 3 2 2 4 2" xfId="11427"/>
    <cellStyle name="Normal 2 2 2 2 2 3 2 2 3 2 2 5" xfId="11428"/>
    <cellStyle name="Normal 2 2 2 2 2 3 2 2 3 2 2 5 2" xfId="11429"/>
    <cellStyle name="Normal 2 2 2 2 2 3 2 2 3 2 2 6" xfId="11430"/>
    <cellStyle name="Normal 2 2 2 2 2 3 2 2 3 2 2 6 2" xfId="11431"/>
    <cellStyle name="Normal 2 2 2 2 2 3 2 2 3 2 2 7" xfId="11432"/>
    <cellStyle name="Normal 2 2 2 2 2 3 2 2 3 2 2 7 2" xfId="11433"/>
    <cellStyle name="Normal 2 2 2 2 2 3 2 2 3 2 2 8" xfId="11434"/>
    <cellStyle name="Normal 2 2 2 2 2 3 2 2 3 2 2 8 2" xfId="11435"/>
    <cellStyle name="Normal 2 2 2 2 2 3 2 2 3 2 2 9" xfId="11436"/>
    <cellStyle name="Normal 2 2 2 2 2 3 2 2 3 2 2 9 2" xfId="11437"/>
    <cellStyle name="Normal 2 2 2 2 2 3 2 2 3 2 3" xfId="11438"/>
    <cellStyle name="Normal 2 2 2 2 2 3 2 2 3 2 3 2" xfId="11439"/>
    <cellStyle name="Normal 2 2 2 2 2 3 2 2 3 2 4" xfId="11440"/>
    <cellStyle name="Normal 2 2 2 2 2 3 2 2 3 2 4 2" xfId="11441"/>
    <cellStyle name="Normal 2 2 2 2 2 3 2 2 3 2 5" xfId="11442"/>
    <cellStyle name="Normal 2 2 2 2 2 3 2 2 3 2 5 2" xfId="11443"/>
    <cellStyle name="Normal 2 2 2 2 2 3 2 2 3 2 6" xfId="11444"/>
    <cellStyle name="Normal 2 2 2 2 2 3 2 2 3 2 6 2" xfId="11445"/>
    <cellStyle name="Normal 2 2 2 2 2 3 2 2 3 2 7" xfId="11446"/>
    <cellStyle name="Normal 2 2 2 2 2 3 2 2 3 2 7 2" xfId="11447"/>
    <cellStyle name="Normal 2 2 2 2 2 3 2 2 3 2 8" xfId="11448"/>
    <cellStyle name="Normal 2 2 2 2 2 3 2 2 3 2 8 2" xfId="11449"/>
    <cellStyle name="Normal 2 2 2 2 2 3 2 2 3 2 9" xfId="11450"/>
    <cellStyle name="Normal 2 2 2 2 2 3 2 2 3 2 9 2" xfId="11451"/>
    <cellStyle name="Normal 2 2 2 2 2 3 2 2 3 3" xfId="11452"/>
    <cellStyle name="Normal 2 2 2 2 2 3 2 2 3 3 10" xfId="11453"/>
    <cellStyle name="Normal 2 2 2 2 2 3 2 2 3 3 10 2" xfId="11454"/>
    <cellStyle name="Normal 2 2 2 2 2 3 2 2 3 3 11" xfId="11455"/>
    <cellStyle name="Normal 2 2 2 2 2 3 2 2 3 3 2" xfId="11456"/>
    <cellStyle name="Normal 2 2 2 2 2 3 2 2 3 3 2 2" xfId="11457"/>
    <cellStyle name="Normal 2 2 2 2 2 3 2 2 3 3 3" xfId="11458"/>
    <cellStyle name="Normal 2 2 2 2 2 3 2 2 3 3 3 2" xfId="11459"/>
    <cellStyle name="Normal 2 2 2 2 2 3 2 2 3 3 4" xfId="11460"/>
    <cellStyle name="Normal 2 2 2 2 2 3 2 2 3 3 4 2" xfId="11461"/>
    <cellStyle name="Normal 2 2 2 2 2 3 2 2 3 3 5" xfId="11462"/>
    <cellStyle name="Normal 2 2 2 2 2 3 2 2 3 3 5 2" xfId="11463"/>
    <cellStyle name="Normal 2 2 2 2 2 3 2 2 3 3 6" xfId="11464"/>
    <cellStyle name="Normal 2 2 2 2 2 3 2 2 3 3 6 2" xfId="11465"/>
    <cellStyle name="Normal 2 2 2 2 2 3 2 2 3 3 7" xfId="11466"/>
    <cellStyle name="Normal 2 2 2 2 2 3 2 2 3 3 7 2" xfId="11467"/>
    <cellStyle name="Normal 2 2 2 2 2 3 2 2 3 3 8" xfId="11468"/>
    <cellStyle name="Normal 2 2 2 2 2 3 2 2 3 3 8 2" xfId="11469"/>
    <cellStyle name="Normal 2 2 2 2 2 3 2 2 3 3 9" xfId="11470"/>
    <cellStyle name="Normal 2 2 2 2 2 3 2 2 3 3 9 2" xfId="11471"/>
    <cellStyle name="Normal 2 2 2 2 2 3 2 2 3 4" xfId="11472"/>
    <cellStyle name="Normal 2 2 2 2 2 3 2 2 3 4 2" xfId="11473"/>
    <cellStyle name="Normal 2 2 2 2 2 3 2 2 3 5" xfId="11474"/>
    <cellStyle name="Normal 2 2 2 2 2 3 2 2 3 5 2" xfId="11475"/>
    <cellStyle name="Normal 2 2 2 2 2 3 2 2 3 6" xfId="11476"/>
    <cellStyle name="Normal 2 2 2 2 2 3 2 2 3 6 2" xfId="11477"/>
    <cellStyle name="Normal 2 2 2 2 2 3 2 2 3 7" xfId="11478"/>
    <cellStyle name="Normal 2 2 2 2 2 3 2 2 3 7 2" xfId="11479"/>
    <cellStyle name="Normal 2 2 2 2 2 3 2 2 3 8" xfId="11480"/>
    <cellStyle name="Normal 2 2 2 2 2 3 2 2 3 8 2" xfId="11481"/>
    <cellStyle name="Normal 2 2 2 2 2 3 2 2 3 9" xfId="11482"/>
    <cellStyle name="Normal 2 2 2 2 2 3 2 2 3 9 2" xfId="11483"/>
    <cellStyle name="Normal 2 2 2 2 2 3 2 2 4" xfId="258"/>
    <cellStyle name="Normal 2 2 2 2 2 3 2 2 4 10" xfId="11484"/>
    <cellStyle name="Normal 2 2 2 2 2 3 2 2 4 10 2" xfId="11485"/>
    <cellStyle name="Normal 2 2 2 2 2 3 2 2 4 11" xfId="11486"/>
    <cellStyle name="Normal 2 2 2 2 2 3 2 2 4 11 2" xfId="11487"/>
    <cellStyle name="Normal 2 2 2 2 2 3 2 2 4 12" xfId="11488"/>
    <cellStyle name="Normal 2 2 2 2 2 3 2 2 4 12 2" xfId="11489"/>
    <cellStyle name="Normal 2 2 2 2 2 3 2 2 4 13" xfId="11490"/>
    <cellStyle name="Normal 2 2 2 2 2 3 2 2 4 2" xfId="11491"/>
    <cellStyle name="Normal 2 2 2 2 2 3 2 2 4 2 10" xfId="11492"/>
    <cellStyle name="Normal 2 2 2 2 2 3 2 2 4 2 10 2" xfId="11493"/>
    <cellStyle name="Normal 2 2 2 2 2 3 2 2 4 2 11" xfId="11494"/>
    <cellStyle name="Normal 2 2 2 2 2 3 2 2 4 2 11 2" xfId="11495"/>
    <cellStyle name="Normal 2 2 2 2 2 3 2 2 4 2 12" xfId="11496"/>
    <cellStyle name="Normal 2 2 2 2 2 3 2 2 4 2 2" xfId="11497"/>
    <cellStyle name="Normal 2 2 2 2 2 3 2 2 4 2 2 10" xfId="11498"/>
    <cellStyle name="Normal 2 2 2 2 2 3 2 2 4 2 2 10 2" xfId="11499"/>
    <cellStyle name="Normal 2 2 2 2 2 3 2 2 4 2 2 11" xfId="11500"/>
    <cellStyle name="Normal 2 2 2 2 2 3 2 2 4 2 2 2" xfId="11501"/>
    <cellStyle name="Normal 2 2 2 2 2 3 2 2 4 2 2 2 2" xfId="11502"/>
    <cellStyle name="Normal 2 2 2 2 2 3 2 2 4 2 2 3" xfId="11503"/>
    <cellStyle name="Normal 2 2 2 2 2 3 2 2 4 2 2 3 2" xfId="11504"/>
    <cellStyle name="Normal 2 2 2 2 2 3 2 2 4 2 2 4" xfId="11505"/>
    <cellStyle name="Normal 2 2 2 2 2 3 2 2 4 2 2 4 2" xfId="11506"/>
    <cellStyle name="Normal 2 2 2 2 2 3 2 2 4 2 2 5" xfId="11507"/>
    <cellStyle name="Normal 2 2 2 2 2 3 2 2 4 2 2 5 2" xfId="11508"/>
    <cellStyle name="Normal 2 2 2 2 2 3 2 2 4 2 2 6" xfId="11509"/>
    <cellStyle name="Normal 2 2 2 2 2 3 2 2 4 2 2 6 2" xfId="11510"/>
    <cellStyle name="Normal 2 2 2 2 2 3 2 2 4 2 2 7" xfId="11511"/>
    <cellStyle name="Normal 2 2 2 2 2 3 2 2 4 2 2 7 2" xfId="11512"/>
    <cellStyle name="Normal 2 2 2 2 2 3 2 2 4 2 2 8" xfId="11513"/>
    <cellStyle name="Normal 2 2 2 2 2 3 2 2 4 2 2 8 2" xfId="11514"/>
    <cellStyle name="Normal 2 2 2 2 2 3 2 2 4 2 2 9" xfId="11515"/>
    <cellStyle name="Normal 2 2 2 2 2 3 2 2 4 2 2 9 2" xfId="11516"/>
    <cellStyle name="Normal 2 2 2 2 2 3 2 2 4 2 3" xfId="11517"/>
    <cellStyle name="Normal 2 2 2 2 2 3 2 2 4 2 3 2" xfId="11518"/>
    <cellStyle name="Normal 2 2 2 2 2 3 2 2 4 2 4" xfId="11519"/>
    <cellStyle name="Normal 2 2 2 2 2 3 2 2 4 2 4 2" xfId="11520"/>
    <cellStyle name="Normal 2 2 2 2 2 3 2 2 4 2 5" xfId="11521"/>
    <cellStyle name="Normal 2 2 2 2 2 3 2 2 4 2 5 2" xfId="11522"/>
    <cellStyle name="Normal 2 2 2 2 2 3 2 2 4 2 6" xfId="11523"/>
    <cellStyle name="Normal 2 2 2 2 2 3 2 2 4 2 6 2" xfId="11524"/>
    <cellStyle name="Normal 2 2 2 2 2 3 2 2 4 2 7" xfId="11525"/>
    <cellStyle name="Normal 2 2 2 2 2 3 2 2 4 2 7 2" xfId="11526"/>
    <cellStyle name="Normal 2 2 2 2 2 3 2 2 4 2 8" xfId="11527"/>
    <cellStyle name="Normal 2 2 2 2 2 3 2 2 4 2 8 2" xfId="11528"/>
    <cellStyle name="Normal 2 2 2 2 2 3 2 2 4 2 9" xfId="11529"/>
    <cellStyle name="Normal 2 2 2 2 2 3 2 2 4 2 9 2" xfId="11530"/>
    <cellStyle name="Normal 2 2 2 2 2 3 2 2 4 3" xfId="11531"/>
    <cellStyle name="Normal 2 2 2 2 2 3 2 2 4 3 10" xfId="11532"/>
    <cellStyle name="Normal 2 2 2 2 2 3 2 2 4 3 10 2" xfId="11533"/>
    <cellStyle name="Normal 2 2 2 2 2 3 2 2 4 3 11" xfId="11534"/>
    <cellStyle name="Normal 2 2 2 2 2 3 2 2 4 3 2" xfId="11535"/>
    <cellStyle name="Normal 2 2 2 2 2 3 2 2 4 3 2 2" xfId="11536"/>
    <cellStyle name="Normal 2 2 2 2 2 3 2 2 4 3 3" xfId="11537"/>
    <cellStyle name="Normal 2 2 2 2 2 3 2 2 4 3 3 2" xfId="11538"/>
    <cellStyle name="Normal 2 2 2 2 2 3 2 2 4 3 4" xfId="11539"/>
    <cellStyle name="Normal 2 2 2 2 2 3 2 2 4 3 4 2" xfId="11540"/>
    <cellStyle name="Normal 2 2 2 2 2 3 2 2 4 3 5" xfId="11541"/>
    <cellStyle name="Normal 2 2 2 2 2 3 2 2 4 3 5 2" xfId="11542"/>
    <cellStyle name="Normal 2 2 2 2 2 3 2 2 4 3 6" xfId="11543"/>
    <cellStyle name="Normal 2 2 2 2 2 3 2 2 4 3 6 2" xfId="11544"/>
    <cellStyle name="Normal 2 2 2 2 2 3 2 2 4 3 7" xfId="11545"/>
    <cellStyle name="Normal 2 2 2 2 2 3 2 2 4 3 7 2" xfId="11546"/>
    <cellStyle name="Normal 2 2 2 2 2 3 2 2 4 3 8" xfId="11547"/>
    <cellStyle name="Normal 2 2 2 2 2 3 2 2 4 3 8 2" xfId="11548"/>
    <cellStyle name="Normal 2 2 2 2 2 3 2 2 4 3 9" xfId="11549"/>
    <cellStyle name="Normal 2 2 2 2 2 3 2 2 4 3 9 2" xfId="11550"/>
    <cellStyle name="Normal 2 2 2 2 2 3 2 2 4 4" xfId="11551"/>
    <cellStyle name="Normal 2 2 2 2 2 3 2 2 4 4 2" xfId="11552"/>
    <cellStyle name="Normal 2 2 2 2 2 3 2 2 4 5" xfId="11553"/>
    <cellStyle name="Normal 2 2 2 2 2 3 2 2 4 5 2" xfId="11554"/>
    <cellStyle name="Normal 2 2 2 2 2 3 2 2 4 6" xfId="11555"/>
    <cellStyle name="Normal 2 2 2 2 2 3 2 2 4 6 2" xfId="11556"/>
    <cellStyle name="Normal 2 2 2 2 2 3 2 2 4 7" xfId="11557"/>
    <cellStyle name="Normal 2 2 2 2 2 3 2 2 4 7 2" xfId="11558"/>
    <cellStyle name="Normal 2 2 2 2 2 3 2 2 4 8" xfId="11559"/>
    <cellStyle name="Normal 2 2 2 2 2 3 2 2 4 8 2" xfId="11560"/>
    <cellStyle name="Normal 2 2 2 2 2 3 2 2 4 9" xfId="11561"/>
    <cellStyle name="Normal 2 2 2 2 2 3 2 2 4 9 2" xfId="11562"/>
    <cellStyle name="Normal 2 2 2 2 2 3 2 2 5" xfId="259"/>
    <cellStyle name="Normal 2 2 2 2 2 3 2 2 5 10" xfId="11563"/>
    <cellStyle name="Normal 2 2 2 2 2 3 2 2 5 10 2" xfId="11564"/>
    <cellStyle name="Normal 2 2 2 2 2 3 2 2 5 11" xfId="11565"/>
    <cellStyle name="Normal 2 2 2 2 2 3 2 2 5 11 2" xfId="11566"/>
    <cellStyle name="Normal 2 2 2 2 2 3 2 2 5 12" xfId="11567"/>
    <cellStyle name="Normal 2 2 2 2 2 3 2 2 5 12 2" xfId="11568"/>
    <cellStyle name="Normal 2 2 2 2 2 3 2 2 5 13" xfId="11569"/>
    <cellStyle name="Normal 2 2 2 2 2 3 2 2 5 2" xfId="11570"/>
    <cellStyle name="Normal 2 2 2 2 2 3 2 2 5 2 10" xfId="11571"/>
    <cellStyle name="Normal 2 2 2 2 2 3 2 2 5 2 10 2" xfId="11572"/>
    <cellStyle name="Normal 2 2 2 2 2 3 2 2 5 2 11" xfId="11573"/>
    <cellStyle name="Normal 2 2 2 2 2 3 2 2 5 2 11 2" xfId="11574"/>
    <cellStyle name="Normal 2 2 2 2 2 3 2 2 5 2 12" xfId="11575"/>
    <cellStyle name="Normal 2 2 2 2 2 3 2 2 5 2 2" xfId="11576"/>
    <cellStyle name="Normal 2 2 2 2 2 3 2 2 5 2 2 10" xfId="11577"/>
    <cellStyle name="Normal 2 2 2 2 2 3 2 2 5 2 2 10 2" xfId="11578"/>
    <cellStyle name="Normal 2 2 2 2 2 3 2 2 5 2 2 11" xfId="11579"/>
    <cellStyle name="Normal 2 2 2 2 2 3 2 2 5 2 2 2" xfId="11580"/>
    <cellStyle name="Normal 2 2 2 2 2 3 2 2 5 2 2 2 2" xfId="11581"/>
    <cellStyle name="Normal 2 2 2 2 2 3 2 2 5 2 2 3" xfId="11582"/>
    <cellStyle name="Normal 2 2 2 2 2 3 2 2 5 2 2 3 2" xfId="11583"/>
    <cellStyle name="Normal 2 2 2 2 2 3 2 2 5 2 2 4" xfId="11584"/>
    <cellStyle name="Normal 2 2 2 2 2 3 2 2 5 2 2 4 2" xfId="11585"/>
    <cellStyle name="Normal 2 2 2 2 2 3 2 2 5 2 2 5" xfId="11586"/>
    <cellStyle name="Normal 2 2 2 2 2 3 2 2 5 2 2 5 2" xfId="11587"/>
    <cellStyle name="Normal 2 2 2 2 2 3 2 2 5 2 2 6" xfId="11588"/>
    <cellStyle name="Normal 2 2 2 2 2 3 2 2 5 2 2 6 2" xfId="11589"/>
    <cellStyle name="Normal 2 2 2 2 2 3 2 2 5 2 2 7" xfId="11590"/>
    <cellStyle name="Normal 2 2 2 2 2 3 2 2 5 2 2 7 2" xfId="11591"/>
    <cellStyle name="Normal 2 2 2 2 2 3 2 2 5 2 2 8" xfId="11592"/>
    <cellStyle name="Normal 2 2 2 2 2 3 2 2 5 2 2 8 2" xfId="11593"/>
    <cellStyle name="Normal 2 2 2 2 2 3 2 2 5 2 2 9" xfId="11594"/>
    <cellStyle name="Normal 2 2 2 2 2 3 2 2 5 2 2 9 2" xfId="11595"/>
    <cellStyle name="Normal 2 2 2 2 2 3 2 2 5 2 3" xfId="11596"/>
    <cellStyle name="Normal 2 2 2 2 2 3 2 2 5 2 3 2" xfId="11597"/>
    <cellStyle name="Normal 2 2 2 2 2 3 2 2 5 2 4" xfId="11598"/>
    <cellStyle name="Normal 2 2 2 2 2 3 2 2 5 2 4 2" xfId="11599"/>
    <cellStyle name="Normal 2 2 2 2 2 3 2 2 5 2 5" xfId="11600"/>
    <cellStyle name="Normal 2 2 2 2 2 3 2 2 5 2 5 2" xfId="11601"/>
    <cellStyle name="Normal 2 2 2 2 2 3 2 2 5 2 6" xfId="11602"/>
    <cellStyle name="Normal 2 2 2 2 2 3 2 2 5 2 6 2" xfId="11603"/>
    <cellStyle name="Normal 2 2 2 2 2 3 2 2 5 2 7" xfId="11604"/>
    <cellStyle name="Normal 2 2 2 2 2 3 2 2 5 2 7 2" xfId="11605"/>
    <cellStyle name="Normal 2 2 2 2 2 3 2 2 5 2 8" xfId="11606"/>
    <cellStyle name="Normal 2 2 2 2 2 3 2 2 5 2 8 2" xfId="11607"/>
    <cellStyle name="Normal 2 2 2 2 2 3 2 2 5 2 9" xfId="11608"/>
    <cellStyle name="Normal 2 2 2 2 2 3 2 2 5 2 9 2" xfId="11609"/>
    <cellStyle name="Normal 2 2 2 2 2 3 2 2 5 3" xfId="11610"/>
    <cellStyle name="Normal 2 2 2 2 2 3 2 2 5 3 10" xfId="11611"/>
    <cellStyle name="Normal 2 2 2 2 2 3 2 2 5 3 10 2" xfId="11612"/>
    <cellStyle name="Normal 2 2 2 2 2 3 2 2 5 3 11" xfId="11613"/>
    <cellStyle name="Normal 2 2 2 2 2 3 2 2 5 3 2" xfId="11614"/>
    <cellStyle name="Normal 2 2 2 2 2 3 2 2 5 3 2 2" xfId="11615"/>
    <cellStyle name="Normal 2 2 2 2 2 3 2 2 5 3 3" xfId="11616"/>
    <cellStyle name="Normal 2 2 2 2 2 3 2 2 5 3 3 2" xfId="11617"/>
    <cellStyle name="Normal 2 2 2 2 2 3 2 2 5 3 4" xfId="11618"/>
    <cellStyle name="Normal 2 2 2 2 2 3 2 2 5 3 4 2" xfId="11619"/>
    <cellStyle name="Normal 2 2 2 2 2 3 2 2 5 3 5" xfId="11620"/>
    <cellStyle name="Normal 2 2 2 2 2 3 2 2 5 3 5 2" xfId="11621"/>
    <cellStyle name="Normal 2 2 2 2 2 3 2 2 5 3 6" xfId="11622"/>
    <cellStyle name="Normal 2 2 2 2 2 3 2 2 5 3 6 2" xfId="11623"/>
    <cellStyle name="Normal 2 2 2 2 2 3 2 2 5 3 7" xfId="11624"/>
    <cellStyle name="Normal 2 2 2 2 2 3 2 2 5 3 7 2" xfId="11625"/>
    <cellStyle name="Normal 2 2 2 2 2 3 2 2 5 3 8" xfId="11626"/>
    <cellStyle name="Normal 2 2 2 2 2 3 2 2 5 3 8 2" xfId="11627"/>
    <cellStyle name="Normal 2 2 2 2 2 3 2 2 5 3 9" xfId="11628"/>
    <cellStyle name="Normal 2 2 2 2 2 3 2 2 5 3 9 2" xfId="11629"/>
    <cellStyle name="Normal 2 2 2 2 2 3 2 2 5 4" xfId="11630"/>
    <cellStyle name="Normal 2 2 2 2 2 3 2 2 5 4 2" xfId="11631"/>
    <cellStyle name="Normal 2 2 2 2 2 3 2 2 5 5" xfId="11632"/>
    <cellStyle name="Normal 2 2 2 2 2 3 2 2 5 5 2" xfId="11633"/>
    <cellStyle name="Normal 2 2 2 2 2 3 2 2 5 6" xfId="11634"/>
    <cellStyle name="Normal 2 2 2 2 2 3 2 2 5 6 2" xfId="11635"/>
    <cellStyle name="Normal 2 2 2 2 2 3 2 2 5 7" xfId="11636"/>
    <cellStyle name="Normal 2 2 2 2 2 3 2 2 5 7 2" xfId="11637"/>
    <cellStyle name="Normal 2 2 2 2 2 3 2 2 5 8" xfId="11638"/>
    <cellStyle name="Normal 2 2 2 2 2 3 2 2 5 8 2" xfId="11639"/>
    <cellStyle name="Normal 2 2 2 2 2 3 2 2 5 9" xfId="11640"/>
    <cellStyle name="Normal 2 2 2 2 2 3 2 2 5 9 2" xfId="11641"/>
    <cellStyle name="Normal 2 2 2 2 2 3 2 2 6" xfId="260"/>
    <cellStyle name="Normal 2 2 2 2 2 3 2 3" xfId="261"/>
    <cellStyle name="Normal 2 2 2 2 2 3 2 3 2" xfId="262"/>
    <cellStyle name="Normal 2 2 2 2 2 3 2 4" xfId="263"/>
    <cellStyle name="Normal 2 2 2 2 2 3 2 4 2" xfId="264"/>
    <cellStyle name="Normal 2 2 2 2 2 3 2 5" xfId="265"/>
    <cellStyle name="Normal 2 2 2 2 2 3 2 5 2" xfId="266"/>
    <cellStyle name="Normal 2 2 2 2 2 3 2 6" xfId="11642"/>
    <cellStyle name="Normal 2 2 2 2 2 3 2 6 10" xfId="11643"/>
    <cellStyle name="Normal 2 2 2 2 2 3 2 6 10 2" xfId="11644"/>
    <cellStyle name="Normal 2 2 2 2 2 3 2 6 11" xfId="11645"/>
    <cellStyle name="Normal 2 2 2 2 2 3 2 6 11 2" xfId="11646"/>
    <cellStyle name="Normal 2 2 2 2 2 3 2 6 12" xfId="11647"/>
    <cellStyle name="Normal 2 2 2 2 2 3 2 6 2" xfId="11648"/>
    <cellStyle name="Normal 2 2 2 2 2 3 2 6 2 10" xfId="11649"/>
    <cellStyle name="Normal 2 2 2 2 2 3 2 6 2 10 2" xfId="11650"/>
    <cellStyle name="Normal 2 2 2 2 2 3 2 6 2 11" xfId="11651"/>
    <cellStyle name="Normal 2 2 2 2 2 3 2 6 2 2" xfId="11652"/>
    <cellStyle name="Normal 2 2 2 2 2 3 2 6 2 2 2" xfId="11653"/>
    <cellStyle name="Normal 2 2 2 2 2 3 2 6 2 3" xfId="11654"/>
    <cellStyle name="Normal 2 2 2 2 2 3 2 6 2 3 2" xfId="11655"/>
    <cellStyle name="Normal 2 2 2 2 2 3 2 6 2 4" xfId="11656"/>
    <cellStyle name="Normal 2 2 2 2 2 3 2 6 2 4 2" xfId="11657"/>
    <cellStyle name="Normal 2 2 2 2 2 3 2 6 2 5" xfId="11658"/>
    <cellStyle name="Normal 2 2 2 2 2 3 2 6 2 5 2" xfId="11659"/>
    <cellStyle name="Normal 2 2 2 2 2 3 2 6 2 6" xfId="11660"/>
    <cellStyle name="Normal 2 2 2 2 2 3 2 6 2 6 2" xfId="11661"/>
    <cellStyle name="Normal 2 2 2 2 2 3 2 6 2 7" xfId="11662"/>
    <cellStyle name="Normal 2 2 2 2 2 3 2 6 2 7 2" xfId="11663"/>
    <cellStyle name="Normal 2 2 2 2 2 3 2 6 2 8" xfId="11664"/>
    <cellStyle name="Normal 2 2 2 2 2 3 2 6 2 8 2" xfId="11665"/>
    <cellStyle name="Normal 2 2 2 2 2 3 2 6 2 9" xfId="11666"/>
    <cellStyle name="Normal 2 2 2 2 2 3 2 6 2 9 2" xfId="11667"/>
    <cellStyle name="Normal 2 2 2 2 2 3 2 6 3" xfId="11668"/>
    <cellStyle name="Normal 2 2 2 2 2 3 2 6 3 2" xfId="11669"/>
    <cellStyle name="Normal 2 2 2 2 2 3 2 6 4" xfId="11670"/>
    <cellStyle name="Normal 2 2 2 2 2 3 2 6 4 2" xfId="11671"/>
    <cellStyle name="Normal 2 2 2 2 2 3 2 6 5" xfId="11672"/>
    <cellStyle name="Normal 2 2 2 2 2 3 2 6 5 2" xfId="11673"/>
    <cellStyle name="Normal 2 2 2 2 2 3 2 6 6" xfId="11674"/>
    <cellStyle name="Normal 2 2 2 2 2 3 2 6 6 2" xfId="11675"/>
    <cellStyle name="Normal 2 2 2 2 2 3 2 6 7" xfId="11676"/>
    <cellStyle name="Normal 2 2 2 2 2 3 2 6 7 2" xfId="11677"/>
    <cellStyle name="Normal 2 2 2 2 2 3 2 6 8" xfId="11678"/>
    <cellStyle name="Normal 2 2 2 2 2 3 2 6 8 2" xfId="11679"/>
    <cellStyle name="Normal 2 2 2 2 2 3 2 6 9" xfId="11680"/>
    <cellStyle name="Normal 2 2 2 2 2 3 2 6 9 2" xfId="11681"/>
    <cellStyle name="Normal 2 2 2 2 2 3 2 7" xfId="11682"/>
    <cellStyle name="Normal 2 2 2 2 2 3 2 7 10" xfId="11683"/>
    <cellStyle name="Normal 2 2 2 2 2 3 2 7 10 2" xfId="11684"/>
    <cellStyle name="Normal 2 2 2 2 2 3 2 7 11" xfId="11685"/>
    <cellStyle name="Normal 2 2 2 2 2 3 2 7 2" xfId="11686"/>
    <cellStyle name="Normal 2 2 2 2 2 3 2 7 2 2" xfId="11687"/>
    <cellStyle name="Normal 2 2 2 2 2 3 2 7 3" xfId="11688"/>
    <cellStyle name="Normal 2 2 2 2 2 3 2 7 3 2" xfId="11689"/>
    <cellStyle name="Normal 2 2 2 2 2 3 2 7 4" xfId="11690"/>
    <cellStyle name="Normal 2 2 2 2 2 3 2 7 4 2" xfId="11691"/>
    <cellStyle name="Normal 2 2 2 2 2 3 2 7 5" xfId="11692"/>
    <cellStyle name="Normal 2 2 2 2 2 3 2 7 5 2" xfId="11693"/>
    <cellStyle name="Normal 2 2 2 2 2 3 2 7 6" xfId="11694"/>
    <cellStyle name="Normal 2 2 2 2 2 3 2 7 6 2" xfId="11695"/>
    <cellStyle name="Normal 2 2 2 2 2 3 2 7 7" xfId="11696"/>
    <cellStyle name="Normal 2 2 2 2 2 3 2 7 7 2" xfId="11697"/>
    <cellStyle name="Normal 2 2 2 2 2 3 2 7 8" xfId="11698"/>
    <cellStyle name="Normal 2 2 2 2 2 3 2 7 8 2" xfId="11699"/>
    <cellStyle name="Normal 2 2 2 2 2 3 2 7 9" xfId="11700"/>
    <cellStyle name="Normal 2 2 2 2 2 3 2 7 9 2" xfId="11701"/>
    <cellStyle name="Normal 2 2 2 2 2 3 2 8" xfId="11702"/>
    <cellStyle name="Normal 2 2 2 2 2 3 2 8 2" xfId="11703"/>
    <cellStyle name="Normal 2 2 2 2 2 3 2 9" xfId="11704"/>
    <cellStyle name="Normal 2 2 2 2 2 3 2 9 2" xfId="11705"/>
    <cellStyle name="Normal 2 2 2 2 2 3 3" xfId="267"/>
    <cellStyle name="Normal 2 2 2 2 2 3 3 10" xfId="11706"/>
    <cellStyle name="Normal 2 2 2 2 2 3 3 10 2" xfId="11707"/>
    <cellStyle name="Normal 2 2 2 2 2 3 3 11" xfId="11708"/>
    <cellStyle name="Normal 2 2 2 2 2 3 3 11 2" xfId="11709"/>
    <cellStyle name="Normal 2 2 2 2 2 3 3 12" xfId="11710"/>
    <cellStyle name="Normal 2 2 2 2 2 3 3 12 2" xfId="11711"/>
    <cellStyle name="Normal 2 2 2 2 2 3 3 13" xfId="11712"/>
    <cellStyle name="Normal 2 2 2 2 2 3 3 2" xfId="11713"/>
    <cellStyle name="Normal 2 2 2 2 2 3 3 2 10" xfId="11714"/>
    <cellStyle name="Normal 2 2 2 2 2 3 3 2 10 2" xfId="11715"/>
    <cellStyle name="Normal 2 2 2 2 2 3 3 2 11" xfId="11716"/>
    <cellStyle name="Normal 2 2 2 2 2 3 3 2 11 2" xfId="11717"/>
    <cellStyle name="Normal 2 2 2 2 2 3 3 2 12" xfId="11718"/>
    <cellStyle name="Normal 2 2 2 2 2 3 3 2 2" xfId="11719"/>
    <cellStyle name="Normal 2 2 2 2 2 3 3 2 2 10" xfId="11720"/>
    <cellStyle name="Normal 2 2 2 2 2 3 3 2 2 10 2" xfId="11721"/>
    <cellStyle name="Normal 2 2 2 2 2 3 3 2 2 11" xfId="11722"/>
    <cellStyle name="Normal 2 2 2 2 2 3 3 2 2 2" xfId="11723"/>
    <cellStyle name="Normal 2 2 2 2 2 3 3 2 2 2 2" xfId="11724"/>
    <cellStyle name="Normal 2 2 2 2 2 3 3 2 2 3" xfId="11725"/>
    <cellStyle name="Normal 2 2 2 2 2 3 3 2 2 3 2" xfId="11726"/>
    <cellStyle name="Normal 2 2 2 2 2 3 3 2 2 4" xfId="11727"/>
    <cellStyle name="Normal 2 2 2 2 2 3 3 2 2 4 2" xfId="11728"/>
    <cellStyle name="Normal 2 2 2 2 2 3 3 2 2 5" xfId="11729"/>
    <cellStyle name="Normal 2 2 2 2 2 3 3 2 2 5 2" xfId="11730"/>
    <cellStyle name="Normal 2 2 2 2 2 3 3 2 2 6" xfId="11731"/>
    <cellStyle name="Normal 2 2 2 2 2 3 3 2 2 6 2" xfId="11732"/>
    <cellStyle name="Normal 2 2 2 2 2 3 3 2 2 7" xfId="11733"/>
    <cellStyle name="Normal 2 2 2 2 2 3 3 2 2 7 2" xfId="11734"/>
    <cellStyle name="Normal 2 2 2 2 2 3 3 2 2 8" xfId="11735"/>
    <cellStyle name="Normal 2 2 2 2 2 3 3 2 2 8 2" xfId="11736"/>
    <cellStyle name="Normal 2 2 2 2 2 3 3 2 2 9" xfId="11737"/>
    <cellStyle name="Normal 2 2 2 2 2 3 3 2 2 9 2" xfId="11738"/>
    <cellStyle name="Normal 2 2 2 2 2 3 3 2 3" xfId="11739"/>
    <cellStyle name="Normal 2 2 2 2 2 3 3 2 3 2" xfId="11740"/>
    <cellStyle name="Normal 2 2 2 2 2 3 3 2 4" xfId="11741"/>
    <cellStyle name="Normal 2 2 2 2 2 3 3 2 4 2" xfId="11742"/>
    <cellStyle name="Normal 2 2 2 2 2 3 3 2 5" xfId="11743"/>
    <cellStyle name="Normal 2 2 2 2 2 3 3 2 5 2" xfId="11744"/>
    <cellStyle name="Normal 2 2 2 2 2 3 3 2 6" xfId="11745"/>
    <cellStyle name="Normal 2 2 2 2 2 3 3 2 6 2" xfId="11746"/>
    <cellStyle name="Normal 2 2 2 2 2 3 3 2 7" xfId="11747"/>
    <cellStyle name="Normal 2 2 2 2 2 3 3 2 7 2" xfId="11748"/>
    <cellStyle name="Normal 2 2 2 2 2 3 3 2 8" xfId="11749"/>
    <cellStyle name="Normal 2 2 2 2 2 3 3 2 8 2" xfId="11750"/>
    <cellStyle name="Normal 2 2 2 2 2 3 3 2 9" xfId="11751"/>
    <cellStyle name="Normal 2 2 2 2 2 3 3 2 9 2" xfId="11752"/>
    <cellStyle name="Normal 2 2 2 2 2 3 3 3" xfId="11753"/>
    <cellStyle name="Normal 2 2 2 2 2 3 3 3 10" xfId="11754"/>
    <cellStyle name="Normal 2 2 2 2 2 3 3 3 10 2" xfId="11755"/>
    <cellStyle name="Normal 2 2 2 2 2 3 3 3 11" xfId="11756"/>
    <cellStyle name="Normal 2 2 2 2 2 3 3 3 2" xfId="11757"/>
    <cellStyle name="Normal 2 2 2 2 2 3 3 3 2 2" xfId="11758"/>
    <cellStyle name="Normal 2 2 2 2 2 3 3 3 3" xfId="11759"/>
    <cellStyle name="Normal 2 2 2 2 2 3 3 3 3 2" xfId="11760"/>
    <cellStyle name="Normal 2 2 2 2 2 3 3 3 4" xfId="11761"/>
    <cellStyle name="Normal 2 2 2 2 2 3 3 3 4 2" xfId="11762"/>
    <cellStyle name="Normal 2 2 2 2 2 3 3 3 5" xfId="11763"/>
    <cellStyle name="Normal 2 2 2 2 2 3 3 3 5 2" xfId="11764"/>
    <cellStyle name="Normal 2 2 2 2 2 3 3 3 6" xfId="11765"/>
    <cellStyle name="Normal 2 2 2 2 2 3 3 3 6 2" xfId="11766"/>
    <cellStyle name="Normal 2 2 2 2 2 3 3 3 7" xfId="11767"/>
    <cellStyle name="Normal 2 2 2 2 2 3 3 3 7 2" xfId="11768"/>
    <cellStyle name="Normal 2 2 2 2 2 3 3 3 8" xfId="11769"/>
    <cellStyle name="Normal 2 2 2 2 2 3 3 3 8 2" xfId="11770"/>
    <cellStyle name="Normal 2 2 2 2 2 3 3 3 9" xfId="11771"/>
    <cellStyle name="Normal 2 2 2 2 2 3 3 3 9 2" xfId="11772"/>
    <cellStyle name="Normal 2 2 2 2 2 3 3 4" xfId="11773"/>
    <cellStyle name="Normal 2 2 2 2 2 3 3 4 2" xfId="11774"/>
    <cellStyle name="Normal 2 2 2 2 2 3 3 5" xfId="11775"/>
    <cellStyle name="Normal 2 2 2 2 2 3 3 5 2" xfId="11776"/>
    <cellStyle name="Normal 2 2 2 2 2 3 3 6" xfId="11777"/>
    <cellStyle name="Normal 2 2 2 2 2 3 3 6 2" xfId="11778"/>
    <cellStyle name="Normal 2 2 2 2 2 3 3 7" xfId="11779"/>
    <cellStyle name="Normal 2 2 2 2 2 3 3 7 2" xfId="11780"/>
    <cellStyle name="Normal 2 2 2 2 2 3 3 8" xfId="11781"/>
    <cellStyle name="Normal 2 2 2 2 2 3 3 8 2" xfId="11782"/>
    <cellStyle name="Normal 2 2 2 2 2 3 3 9" xfId="11783"/>
    <cellStyle name="Normal 2 2 2 2 2 3 3 9 2" xfId="11784"/>
    <cellStyle name="Normal 2 2 2 2 2 3 4" xfId="268"/>
    <cellStyle name="Normal 2 2 2 2 2 3 4 10" xfId="11785"/>
    <cellStyle name="Normal 2 2 2 2 2 3 4 10 2" xfId="11786"/>
    <cellStyle name="Normal 2 2 2 2 2 3 4 11" xfId="11787"/>
    <cellStyle name="Normal 2 2 2 2 2 3 4 11 2" xfId="11788"/>
    <cellStyle name="Normal 2 2 2 2 2 3 4 12" xfId="11789"/>
    <cellStyle name="Normal 2 2 2 2 2 3 4 12 2" xfId="11790"/>
    <cellStyle name="Normal 2 2 2 2 2 3 4 13" xfId="11791"/>
    <cellStyle name="Normal 2 2 2 2 2 3 4 2" xfId="11792"/>
    <cellStyle name="Normal 2 2 2 2 2 3 4 2 10" xfId="11793"/>
    <cellStyle name="Normal 2 2 2 2 2 3 4 2 10 2" xfId="11794"/>
    <cellStyle name="Normal 2 2 2 2 2 3 4 2 11" xfId="11795"/>
    <cellStyle name="Normal 2 2 2 2 2 3 4 2 11 2" xfId="11796"/>
    <cellStyle name="Normal 2 2 2 2 2 3 4 2 12" xfId="11797"/>
    <cellStyle name="Normal 2 2 2 2 2 3 4 2 2" xfId="11798"/>
    <cellStyle name="Normal 2 2 2 2 2 3 4 2 2 10" xfId="11799"/>
    <cellStyle name="Normal 2 2 2 2 2 3 4 2 2 10 2" xfId="11800"/>
    <cellStyle name="Normal 2 2 2 2 2 3 4 2 2 11" xfId="11801"/>
    <cellStyle name="Normal 2 2 2 2 2 3 4 2 2 2" xfId="11802"/>
    <cellStyle name="Normal 2 2 2 2 2 3 4 2 2 2 2" xfId="11803"/>
    <cellStyle name="Normal 2 2 2 2 2 3 4 2 2 3" xfId="11804"/>
    <cellStyle name="Normal 2 2 2 2 2 3 4 2 2 3 2" xfId="11805"/>
    <cellStyle name="Normal 2 2 2 2 2 3 4 2 2 4" xfId="11806"/>
    <cellStyle name="Normal 2 2 2 2 2 3 4 2 2 4 2" xfId="11807"/>
    <cellStyle name="Normal 2 2 2 2 2 3 4 2 2 5" xfId="11808"/>
    <cellStyle name="Normal 2 2 2 2 2 3 4 2 2 5 2" xfId="11809"/>
    <cellStyle name="Normal 2 2 2 2 2 3 4 2 2 6" xfId="11810"/>
    <cellStyle name="Normal 2 2 2 2 2 3 4 2 2 6 2" xfId="11811"/>
    <cellStyle name="Normal 2 2 2 2 2 3 4 2 2 7" xfId="11812"/>
    <cellStyle name="Normal 2 2 2 2 2 3 4 2 2 7 2" xfId="11813"/>
    <cellStyle name="Normal 2 2 2 2 2 3 4 2 2 8" xfId="11814"/>
    <cellStyle name="Normal 2 2 2 2 2 3 4 2 2 8 2" xfId="11815"/>
    <cellStyle name="Normal 2 2 2 2 2 3 4 2 2 9" xfId="11816"/>
    <cellStyle name="Normal 2 2 2 2 2 3 4 2 2 9 2" xfId="11817"/>
    <cellStyle name="Normal 2 2 2 2 2 3 4 2 3" xfId="11818"/>
    <cellStyle name="Normal 2 2 2 2 2 3 4 2 3 2" xfId="11819"/>
    <cellStyle name="Normal 2 2 2 2 2 3 4 2 4" xfId="11820"/>
    <cellStyle name="Normal 2 2 2 2 2 3 4 2 4 2" xfId="11821"/>
    <cellStyle name="Normal 2 2 2 2 2 3 4 2 5" xfId="11822"/>
    <cellStyle name="Normal 2 2 2 2 2 3 4 2 5 2" xfId="11823"/>
    <cellStyle name="Normal 2 2 2 2 2 3 4 2 6" xfId="11824"/>
    <cellStyle name="Normal 2 2 2 2 2 3 4 2 6 2" xfId="11825"/>
    <cellStyle name="Normal 2 2 2 2 2 3 4 2 7" xfId="11826"/>
    <cellStyle name="Normal 2 2 2 2 2 3 4 2 7 2" xfId="11827"/>
    <cellStyle name="Normal 2 2 2 2 2 3 4 2 8" xfId="11828"/>
    <cellStyle name="Normal 2 2 2 2 2 3 4 2 8 2" xfId="11829"/>
    <cellStyle name="Normal 2 2 2 2 2 3 4 2 9" xfId="11830"/>
    <cellStyle name="Normal 2 2 2 2 2 3 4 2 9 2" xfId="11831"/>
    <cellStyle name="Normal 2 2 2 2 2 3 4 3" xfId="11832"/>
    <cellStyle name="Normal 2 2 2 2 2 3 4 3 10" xfId="11833"/>
    <cellStyle name="Normal 2 2 2 2 2 3 4 3 10 2" xfId="11834"/>
    <cellStyle name="Normal 2 2 2 2 2 3 4 3 11" xfId="11835"/>
    <cellStyle name="Normal 2 2 2 2 2 3 4 3 2" xfId="11836"/>
    <cellStyle name="Normal 2 2 2 2 2 3 4 3 2 2" xfId="11837"/>
    <cellStyle name="Normal 2 2 2 2 2 3 4 3 3" xfId="11838"/>
    <cellStyle name="Normal 2 2 2 2 2 3 4 3 3 2" xfId="11839"/>
    <cellStyle name="Normal 2 2 2 2 2 3 4 3 4" xfId="11840"/>
    <cellStyle name="Normal 2 2 2 2 2 3 4 3 4 2" xfId="11841"/>
    <cellStyle name="Normal 2 2 2 2 2 3 4 3 5" xfId="11842"/>
    <cellStyle name="Normal 2 2 2 2 2 3 4 3 5 2" xfId="11843"/>
    <cellStyle name="Normal 2 2 2 2 2 3 4 3 6" xfId="11844"/>
    <cellStyle name="Normal 2 2 2 2 2 3 4 3 6 2" xfId="11845"/>
    <cellStyle name="Normal 2 2 2 2 2 3 4 3 7" xfId="11846"/>
    <cellStyle name="Normal 2 2 2 2 2 3 4 3 7 2" xfId="11847"/>
    <cellStyle name="Normal 2 2 2 2 2 3 4 3 8" xfId="11848"/>
    <cellStyle name="Normal 2 2 2 2 2 3 4 3 8 2" xfId="11849"/>
    <cellStyle name="Normal 2 2 2 2 2 3 4 3 9" xfId="11850"/>
    <cellStyle name="Normal 2 2 2 2 2 3 4 3 9 2" xfId="11851"/>
    <cellStyle name="Normal 2 2 2 2 2 3 4 4" xfId="11852"/>
    <cellStyle name="Normal 2 2 2 2 2 3 4 4 2" xfId="11853"/>
    <cellStyle name="Normal 2 2 2 2 2 3 4 5" xfId="11854"/>
    <cellStyle name="Normal 2 2 2 2 2 3 4 5 2" xfId="11855"/>
    <cellStyle name="Normal 2 2 2 2 2 3 4 6" xfId="11856"/>
    <cellStyle name="Normal 2 2 2 2 2 3 4 6 2" xfId="11857"/>
    <cellStyle name="Normal 2 2 2 2 2 3 4 7" xfId="11858"/>
    <cellStyle name="Normal 2 2 2 2 2 3 4 7 2" xfId="11859"/>
    <cellStyle name="Normal 2 2 2 2 2 3 4 8" xfId="11860"/>
    <cellStyle name="Normal 2 2 2 2 2 3 4 8 2" xfId="11861"/>
    <cellStyle name="Normal 2 2 2 2 2 3 4 9" xfId="11862"/>
    <cellStyle name="Normal 2 2 2 2 2 3 4 9 2" xfId="11863"/>
    <cellStyle name="Normal 2 2 2 2 2 3 5" xfId="269"/>
    <cellStyle name="Normal 2 2 2 2 2 3 5 10" xfId="11864"/>
    <cellStyle name="Normal 2 2 2 2 2 3 5 10 2" xfId="11865"/>
    <cellStyle name="Normal 2 2 2 2 2 3 5 11" xfId="11866"/>
    <cellStyle name="Normal 2 2 2 2 2 3 5 11 2" xfId="11867"/>
    <cellStyle name="Normal 2 2 2 2 2 3 5 12" xfId="11868"/>
    <cellStyle name="Normal 2 2 2 2 2 3 5 12 2" xfId="11869"/>
    <cellStyle name="Normal 2 2 2 2 2 3 5 13" xfId="11870"/>
    <cellStyle name="Normal 2 2 2 2 2 3 5 2" xfId="11871"/>
    <cellStyle name="Normal 2 2 2 2 2 3 5 2 10" xfId="11872"/>
    <cellStyle name="Normal 2 2 2 2 2 3 5 2 10 2" xfId="11873"/>
    <cellStyle name="Normal 2 2 2 2 2 3 5 2 11" xfId="11874"/>
    <cellStyle name="Normal 2 2 2 2 2 3 5 2 11 2" xfId="11875"/>
    <cellStyle name="Normal 2 2 2 2 2 3 5 2 12" xfId="11876"/>
    <cellStyle name="Normal 2 2 2 2 2 3 5 2 2" xfId="11877"/>
    <cellStyle name="Normal 2 2 2 2 2 3 5 2 2 10" xfId="11878"/>
    <cellStyle name="Normal 2 2 2 2 2 3 5 2 2 10 2" xfId="11879"/>
    <cellStyle name="Normal 2 2 2 2 2 3 5 2 2 11" xfId="11880"/>
    <cellStyle name="Normal 2 2 2 2 2 3 5 2 2 2" xfId="11881"/>
    <cellStyle name="Normal 2 2 2 2 2 3 5 2 2 2 2" xfId="11882"/>
    <cellStyle name="Normal 2 2 2 2 2 3 5 2 2 3" xfId="11883"/>
    <cellStyle name="Normal 2 2 2 2 2 3 5 2 2 3 2" xfId="11884"/>
    <cellStyle name="Normal 2 2 2 2 2 3 5 2 2 4" xfId="11885"/>
    <cellStyle name="Normal 2 2 2 2 2 3 5 2 2 4 2" xfId="11886"/>
    <cellStyle name="Normal 2 2 2 2 2 3 5 2 2 5" xfId="11887"/>
    <cellStyle name="Normal 2 2 2 2 2 3 5 2 2 5 2" xfId="11888"/>
    <cellStyle name="Normal 2 2 2 2 2 3 5 2 2 6" xfId="11889"/>
    <cellStyle name="Normal 2 2 2 2 2 3 5 2 2 6 2" xfId="11890"/>
    <cellStyle name="Normal 2 2 2 2 2 3 5 2 2 7" xfId="11891"/>
    <cellStyle name="Normal 2 2 2 2 2 3 5 2 2 7 2" xfId="11892"/>
    <cellStyle name="Normal 2 2 2 2 2 3 5 2 2 8" xfId="11893"/>
    <cellStyle name="Normal 2 2 2 2 2 3 5 2 2 8 2" xfId="11894"/>
    <cellStyle name="Normal 2 2 2 2 2 3 5 2 2 9" xfId="11895"/>
    <cellStyle name="Normal 2 2 2 2 2 3 5 2 2 9 2" xfId="11896"/>
    <cellStyle name="Normal 2 2 2 2 2 3 5 2 3" xfId="11897"/>
    <cellStyle name="Normal 2 2 2 2 2 3 5 2 3 2" xfId="11898"/>
    <cellStyle name="Normal 2 2 2 2 2 3 5 2 4" xfId="11899"/>
    <cellStyle name="Normal 2 2 2 2 2 3 5 2 4 2" xfId="11900"/>
    <cellStyle name="Normal 2 2 2 2 2 3 5 2 5" xfId="11901"/>
    <cellStyle name="Normal 2 2 2 2 2 3 5 2 5 2" xfId="11902"/>
    <cellStyle name="Normal 2 2 2 2 2 3 5 2 6" xfId="11903"/>
    <cellStyle name="Normal 2 2 2 2 2 3 5 2 6 2" xfId="11904"/>
    <cellStyle name="Normal 2 2 2 2 2 3 5 2 7" xfId="11905"/>
    <cellStyle name="Normal 2 2 2 2 2 3 5 2 7 2" xfId="11906"/>
    <cellStyle name="Normal 2 2 2 2 2 3 5 2 8" xfId="11907"/>
    <cellStyle name="Normal 2 2 2 2 2 3 5 2 8 2" xfId="11908"/>
    <cellStyle name="Normal 2 2 2 2 2 3 5 2 9" xfId="11909"/>
    <cellStyle name="Normal 2 2 2 2 2 3 5 2 9 2" xfId="11910"/>
    <cellStyle name="Normal 2 2 2 2 2 3 5 3" xfId="11911"/>
    <cellStyle name="Normal 2 2 2 2 2 3 5 3 10" xfId="11912"/>
    <cellStyle name="Normal 2 2 2 2 2 3 5 3 10 2" xfId="11913"/>
    <cellStyle name="Normal 2 2 2 2 2 3 5 3 11" xfId="11914"/>
    <cellStyle name="Normal 2 2 2 2 2 3 5 3 2" xfId="11915"/>
    <cellStyle name="Normal 2 2 2 2 2 3 5 3 2 2" xfId="11916"/>
    <cellStyle name="Normal 2 2 2 2 2 3 5 3 3" xfId="11917"/>
    <cellStyle name="Normal 2 2 2 2 2 3 5 3 3 2" xfId="11918"/>
    <cellStyle name="Normal 2 2 2 2 2 3 5 3 4" xfId="11919"/>
    <cellStyle name="Normal 2 2 2 2 2 3 5 3 4 2" xfId="11920"/>
    <cellStyle name="Normal 2 2 2 2 2 3 5 3 5" xfId="11921"/>
    <cellStyle name="Normal 2 2 2 2 2 3 5 3 5 2" xfId="11922"/>
    <cellStyle name="Normal 2 2 2 2 2 3 5 3 6" xfId="11923"/>
    <cellStyle name="Normal 2 2 2 2 2 3 5 3 6 2" xfId="11924"/>
    <cellStyle name="Normal 2 2 2 2 2 3 5 3 7" xfId="11925"/>
    <cellStyle name="Normal 2 2 2 2 2 3 5 3 7 2" xfId="11926"/>
    <cellStyle name="Normal 2 2 2 2 2 3 5 3 8" xfId="11927"/>
    <cellStyle name="Normal 2 2 2 2 2 3 5 3 8 2" xfId="11928"/>
    <cellStyle name="Normal 2 2 2 2 2 3 5 3 9" xfId="11929"/>
    <cellStyle name="Normal 2 2 2 2 2 3 5 3 9 2" xfId="11930"/>
    <cellStyle name="Normal 2 2 2 2 2 3 5 4" xfId="11931"/>
    <cellStyle name="Normal 2 2 2 2 2 3 5 4 2" xfId="11932"/>
    <cellStyle name="Normal 2 2 2 2 2 3 5 5" xfId="11933"/>
    <cellStyle name="Normal 2 2 2 2 2 3 5 5 2" xfId="11934"/>
    <cellStyle name="Normal 2 2 2 2 2 3 5 6" xfId="11935"/>
    <cellStyle name="Normal 2 2 2 2 2 3 5 6 2" xfId="11936"/>
    <cellStyle name="Normal 2 2 2 2 2 3 5 7" xfId="11937"/>
    <cellStyle name="Normal 2 2 2 2 2 3 5 7 2" xfId="11938"/>
    <cellStyle name="Normal 2 2 2 2 2 3 5 8" xfId="11939"/>
    <cellStyle name="Normal 2 2 2 2 2 3 5 8 2" xfId="11940"/>
    <cellStyle name="Normal 2 2 2 2 2 3 5 9" xfId="11941"/>
    <cellStyle name="Normal 2 2 2 2 2 3 5 9 2" xfId="11942"/>
    <cellStyle name="Normal 2 2 2 2 2 3 6" xfId="270"/>
    <cellStyle name="Normal 2 2 2 2 2 3 6 10" xfId="11943"/>
    <cellStyle name="Normal 2 2 2 2 2 3 6 10 2" xfId="11944"/>
    <cellStyle name="Normal 2 2 2 2 2 3 6 11" xfId="11945"/>
    <cellStyle name="Normal 2 2 2 2 2 3 6 11 2" xfId="11946"/>
    <cellStyle name="Normal 2 2 2 2 2 3 6 12" xfId="11947"/>
    <cellStyle name="Normal 2 2 2 2 2 3 6 12 2" xfId="11948"/>
    <cellStyle name="Normal 2 2 2 2 2 3 6 13" xfId="11949"/>
    <cellStyle name="Normal 2 2 2 2 2 3 6 2" xfId="11950"/>
    <cellStyle name="Normal 2 2 2 2 2 3 6 2 10" xfId="11951"/>
    <cellStyle name="Normal 2 2 2 2 2 3 6 2 10 2" xfId="11952"/>
    <cellStyle name="Normal 2 2 2 2 2 3 6 2 11" xfId="11953"/>
    <cellStyle name="Normal 2 2 2 2 2 3 6 2 11 2" xfId="11954"/>
    <cellStyle name="Normal 2 2 2 2 2 3 6 2 12" xfId="11955"/>
    <cellStyle name="Normal 2 2 2 2 2 3 6 2 2" xfId="11956"/>
    <cellStyle name="Normal 2 2 2 2 2 3 6 2 2 10" xfId="11957"/>
    <cellStyle name="Normal 2 2 2 2 2 3 6 2 2 10 2" xfId="11958"/>
    <cellStyle name="Normal 2 2 2 2 2 3 6 2 2 11" xfId="11959"/>
    <cellStyle name="Normal 2 2 2 2 2 3 6 2 2 2" xfId="11960"/>
    <cellStyle name="Normal 2 2 2 2 2 3 6 2 2 2 2" xfId="11961"/>
    <cellStyle name="Normal 2 2 2 2 2 3 6 2 2 3" xfId="11962"/>
    <cellStyle name="Normal 2 2 2 2 2 3 6 2 2 3 2" xfId="11963"/>
    <cellStyle name="Normal 2 2 2 2 2 3 6 2 2 4" xfId="11964"/>
    <cellStyle name="Normal 2 2 2 2 2 3 6 2 2 4 2" xfId="11965"/>
    <cellStyle name="Normal 2 2 2 2 2 3 6 2 2 5" xfId="11966"/>
    <cellStyle name="Normal 2 2 2 2 2 3 6 2 2 5 2" xfId="11967"/>
    <cellStyle name="Normal 2 2 2 2 2 3 6 2 2 6" xfId="11968"/>
    <cellStyle name="Normal 2 2 2 2 2 3 6 2 2 6 2" xfId="11969"/>
    <cellStyle name="Normal 2 2 2 2 2 3 6 2 2 7" xfId="11970"/>
    <cellStyle name="Normal 2 2 2 2 2 3 6 2 2 7 2" xfId="11971"/>
    <cellStyle name="Normal 2 2 2 2 2 3 6 2 2 8" xfId="11972"/>
    <cellStyle name="Normal 2 2 2 2 2 3 6 2 2 8 2" xfId="11973"/>
    <cellStyle name="Normal 2 2 2 2 2 3 6 2 2 9" xfId="11974"/>
    <cellStyle name="Normal 2 2 2 2 2 3 6 2 2 9 2" xfId="11975"/>
    <cellStyle name="Normal 2 2 2 2 2 3 6 2 3" xfId="11976"/>
    <cellStyle name="Normal 2 2 2 2 2 3 6 2 3 2" xfId="11977"/>
    <cellStyle name="Normal 2 2 2 2 2 3 6 2 4" xfId="11978"/>
    <cellStyle name="Normal 2 2 2 2 2 3 6 2 4 2" xfId="11979"/>
    <cellStyle name="Normal 2 2 2 2 2 3 6 2 5" xfId="11980"/>
    <cellStyle name="Normal 2 2 2 2 2 3 6 2 5 2" xfId="11981"/>
    <cellStyle name="Normal 2 2 2 2 2 3 6 2 6" xfId="11982"/>
    <cellStyle name="Normal 2 2 2 2 2 3 6 2 6 2" xfId="11983"/>
    <cellStyle name="Normal 2 2 2 2 2 3 6 2 7" xfId="11984"/>
    <cellStyle name="Normal 2 2 2 2 2 3 6 2 7 2" xfId="11985"/>
    <cellStyle name="Normal 2 2 2 2 2 3 6 2 8" xfId="11986"/>
    <cellStyle name="Normal 2 2 2 2 2 3 6 2 8 2" xfId="11987"/>
    <cellStyle name="Normal 2 2 2 2 2 3 6 2 9" xfId="11988"/>
    <cellStyle name="Normal 2 2 2 2 2 3 6 2 9 2" xfId="11989"/>
    <cellStyle name="Normal 2 2 2 2 2 3 6 3" xfId="11990"/>
    <cellStyle name="Normal 2 2 2 2 2 3 6 3 10" xfId="11991"/>
    <cellStyle name="Normal 2 2 2 2 2 3 6 3 10 2" xfId="11992"/>
    <cellStyle name="Normal 2 2 2 2 2 3 6 3 11" xfId="11993"/>
    <cellStyle name="Normal 2 2 2 2 2 3 6 3 2" xfId="11994"/>
    <cellStyle name="Normal 2 2 2 2 2 3 6 3 2 2" xfId="11995"/>
    <cellStyle name="Normal 2 2 2 2 2 3 6 3 3" xfId="11996"/>
    <cellStyle name="Normal 2 2 2 2 2 3 6 3 3 2" xfId="11997"/>
    <cellStyle name="Normal 2 2 2 2 2 3 6 3 4" xfId="11998"/>
    <cellStyle name="Normal 2 2 2 2 2 3 6 3 4 2" xfId="11999"/>
    <cellStyle name="Normal 2 2 2 2 2 3 6 3 5" xfId="12000"/>
    <cellStyle name="Normal 2 2 2 2 2 3 6 3 5 2" xfId="12001"/>
    <cellStyle name="Normal 2 2 2 2 2 3 6 3 6" xfId="12002"/>
    <cellStyle name="Normal 2 2 2 2 2 3 6 3 6 2" xfId="12003"/>
    <cellStyle name="Normal 2 2 2 2 2 3 6 3 7" xfId="12004"/>
    <cellStyle name="Normal 2 2 2 2 2 3 6 3 7 2" xfId="12005"/>
    <cellStyle name="Normal 2 2 2 2 2 3 6 3 8" xfId="12006"/>
    <cellStyle name="Normal 2 2 2 2 2 3 6 3 8 2" xfId="12007"/>
    <cellStyle name="Normal 2 2 2 2 2 3 6 3 9" xfId="12008"/>
    <cellStyle name="Normal 2 2 2 2 2 3 6 3 9 2" xfId="12009"/>
    <cellStyle name="Normal 2 2 2 2 2 3 6 4" xfId="12010"/>
    <cellStyle name="Normal 2 2 2 2 2 3 6 4 2" xfId="12011"/>
    <cellStyle name="Normal 2 2 2 2 2 3 6 5" xfId="12012"/>
    <cellStyle name="Normal 2 2 2 2 2 3 6 5 2" xfId="12013"/>
    <cellStyle name="Normal 2 2 2 2 2 3 6 6" xfId="12014"/>
    <cellStyle name="Normal 2 2 2 2 2 3 6 6 2" xfId="12015"/>
    <cellStyle name="Normal 2 2 2 2 2 3 6 7" xfId="12016"/>
    <cellStyle name="Normal 2 2 2 2 2 3 6 7 2" xfId="12017"/>
    <cellStyle name="Normal 2 2 2 2 2 3 6 8" xfId="12018"/>
    <cellStyle name="Normal 2 2 2 2 2 3 6 8 2" xfId="12019"/>
    <cellStyle name="Normal 2 2 2 2 2 3 6 9" xfId="12020"/>
    <cellStyle name="Normal 2 2 2 2 2 3 6 9 2" xfId="12021"/>
    <cellStyle name="Normal 2 2 2 2 2 3 7" xfId="271"/>
    <cellStyle name="Normal 2 2 2 2 2 4" xfId="272"/>
    <cellStyle name="Normal 2 2 2 2 2 4 10" xfId="12022"/>
    <cellStyle name="Normal 2 2 2 2 2 4 10 2" xfId="12023"/>
    <cellStyle name="Normal 2 2 2 2 2 4 11" xfId="12024"/>
    <cellStyle name="Normal 2 2 2 2 2 4 11 2" xfId="12025"/>
    <cellStyle name="Normal 2 2 2 2 2 4 12" xfId="12026"/>
    <cellStyle name="Normal 2 2 2 2 2 4 12 2" xfId="12027"/>
    <cellStyle name="Normal 2 2 2 2 2 4 13" xfId="12028"/>
    <cellStyle name="Normal 2 2 2 2 2 4 2" xfId="12029"/>
    <cellStyle name="Normal 2 2 2 2 2 4 2 10" xfId="12030"/>
    <cellStyle name="Normal 2 2 2 2 2 4 2 10 2" xfId="12031"/>
    <cellStyle name="Normal 2 2 2 2 2 4 2 11" xfId="12032"/>
    <cellStyle name="Normal 2 2 2 2 2 4 2 11 2" xfId="12033"/>
    <cellStyle name="Normal 2 2 2 2 2 4 2 12" xfId="12034"/>
    <cellStyle name="Normal 2 2 2 2 2 4 2 2" xfId="12035"/>
    <cellStyle name="Normal 2 2 2 2 2 4 2 2 10" xfId="12036"/>
    <cellStyle name="Normal 2 2 2 2 2 4 2 2 10 2" xfId="12037"/>
    <cellStyle name="Normal 2 2 2 2 2 4 2 2 11" xfId="12038"/>
    <cellStyle name="Normal 2 2 2 2 2 4 2 2 2" xfId="12039"/>
    <cellStyle name="Normal 2 2 2 2 2 4 2 2 2 2" xfId="12040"/>
    <cellStyle name="Normal 2 2 2 2 2 4 2 2 3" xfId="12041"/>
    <cellStyle name="Normal 2 2 2 2 2 4 2 2 3 2" xfId="12042"/>
    <cellStyle name="Normal 2 2 2 2 2 4 2 2 4" xfId="12043"/>
    <cellStyle name="Normal 2 2 2 2 2 4 2 2 4 2" xfId="12044"/>
    <cellStyle name="Normal 2 2 2 2 2 4 2 2 5" xfId="12045"/>
    <cellStyle name="Normal 2 2 2 2 2 4 2 2 5 2" xfId="12046"/>
    <cellStyle name="Normal 2 2 2 2 2 4 2 2 6" xfId="12047"/>
    <cellStyle name="Normal 2 2 2 2 2 4 2 2 6 2" xfId="12048"/>
    <cellStyle name="Normal 2 2 2 2 2 4 2 2 7" xfId="12049"/>
    <cellStyle name="Normal 2 2 2 2 2 4 2 2 7 2" xfId="12050"/>
    <cellStyle name="Normal 2 2 2 2 2 4 2 2 8" xfId="12051"/>
    <cellStyle name="Normal 2 2 2 2 2 4 2 2 8 2" xfId="12052"/>
    <cellStyle name="Normal 2 2 2 2 2 4 2 2 9" xfId="12053"/>
    <cellStyle name="Normal 2 2 2 2 2 4 2 2 9 2" xfId="12054"/>
    <cellStyle name="Normal 2 2 2 2 2 4 2 3" xfId="12055"/>
    <cellStyle name="Normal 2 2 2 2 2 4 2 3 2" xfId="12056"/>
    <cellStyle name="Normal 2 2 2 2 2 4 2 4" xfId="12057"/>
    <cellStyle name="Normal 2 2 2 2 2 4 2 4 2" xfId="12058"/>
    <cellStyle name="Normal 2 2 2 2 2 4 2 5" xfId="12059"/>
    <cellStyle name="Normal 2 2 2 2 2 4 2 5 2" xfId="12060"/>
    <cellStyle name="Normal 2 2 2 2 2 4 2 6" xfId="12061"/>
    <cellStyle name="Normal 2 2 2 2 2 4 2 6 2" xfId="12062"/>
    <cellStyle name="Normal 2 2 2 2 2 4 2 7" xfId="12063"/>
    <cellStyle name="Normal 2 2 2 2 2 4 2 7 2" xfId="12064"/>
    <cellStyle name="Normal 2 2 2 2 2 4 2 8" xfId="12065"/>
    <cellStyle name="Normal 2 2 2 2 2 4 2 8 2" xfId="12066"/>
    <cellStyle name="Normal 2 2 2 2 2 4 2 9" xfId="12067"/>
    <cellStyle name="Normal 2 2 2 2 2 4 2 9 2" xfId="12068"/>
    <cellStyle name="Normal 2 2 2 2 2 4 3" xfId="12069"/>
    <cellStyle name="Normal 2 2 2 2 2 4 3 10" xfId="12070"/>
    <cellStyle name="Normal 2 2 2 2 2 4 3 10 2" xfId="12071"/>
    <cellStyle name="Normal 2 2 2 2 2 4 3 11" xfId="12072"/>
    <cellStyle name="Normal 2 2 2 2 2 4 3 2" xfId="12073"/>
    <cellStyle name="Normal 2 2 2 2 2 4 3 2 2" xfId="12074"/>
    <cellStyle name="Normal 2 2 2 2 2 4 3 3" xfId="12075"/>
    <cellStyle name="Normal 2 2 2 2 2 4 3 3 2" xfId="12076"/>
    <cellStyle name="Normal 2 2 2 2 2 4 3 4" xfId="12077"/>
    <cellStyle name="Normal 2 2 2 2 2 4 3 4 2" xfId="12078"/>
    <cellStyle name="Normal 2 2 2 2 2 4 3 5" xfId="12079"/>
    <cellStyle name="Normal 2 2 2 2 2 4 3 5 2" xfId="12080"/>
    <cellStyle name="Normal 2 2 2 2 2 4 3 6" xfId="12081"/>
    <cellStyle name="Normal 2 2 2 2 2 4 3 6 2" xfId="12082"/>
    <cellStyle name="Normal 2 2 2 2 2 4 3 7" xfId="12083"/>
    <cellStyle name="Normal 2 2 2 2 2 4 3 7 2" xfId="12084"/>
    <cellStyle name="Normal 2 2 2 2 2 4 3 8" xfId="12085"/>
    <cellStyle name="Normal 2 2 2 2 2 4 3 8 2" xfId="12086"/>
    <cellStyle name="Normal 2 2 2 2 2 4 3 9" xfId="12087"/>
    <cellStyle name="Normal 2 2 2 2 2 4 3 9 2" xfId="12088"/>
    <cellStyle name="Normal 2 2 2 2 2 4 4" xfId="12089"/>
    <cellStyle name="Normal 2 2 2 2 2 4 4 2" xfId="12090"/>
    <cellStyle name="Normal 2 2 2 2 2 4 5" xfId="12091"/>
    <cellStyle name="Normal 2 2 2 2 2 4 5 2" xfId="12092"/>
    <cellStyle name="Normal 2 2 2 2 2 4 6" xfId="12093"/>
    <cellStyle name="Normal 2 2 2 2 2 4 6 2" xfId="12094"/>
    <cellStyle name="Normal 2 2 2 2 2 4 7" xfId="12095"/>
    <cellStyle name="Normal 2 2 2 2 2 4 7 2" xfId="12096"/>
    <cellStyle name="Normal 2 2 2 2 2 4 8" xfId="12097"/>
    <cellStyle name="Normal 2 2 2 2 2 4 8 2" xfId="12098"/>
    <cellStyle name="Normal 2 2 2 2 2 4 9" xfId="12099"/>
    <cellStyle name="Normal 2 2 2 2 2 4 9 2" xfId="12100"/>
    <cellStyle name="Normal 2 2 2 2 2 5" xfId="273"/>
    <cellStyle name="Normal 2 2 2 2 2 5 10" xfId="12101"/>
    <cellStyle name="Normal 2 2 2 2 2 5 10 2" xfId="12102"/>
    <cellStyle name="Normal 2 2 2 2 2 5 11" xfId="12103"/>
    <cellStyle name="Normal 2 2 2 2 2 5 11 2" xfId="12104"/>
    <cellStyle name="Normal 2 2 2 2 2 5 12" xfId="12105"/>
    <cellStyle name="Normal 2 2 2 2 2 5 12 2" xfId="12106"/>
    <cellStyle name="Normal 2 2 2 2 2 5 13" xfId="12107"/>
    <cellStyle name="Normal 2 2 2 2 2 5 2" xfId="12108"/>
    <cellStyle name="Normal 2 2 2 2 2 5 2 10" xfId="12109"/>
    <cellStyle name="Normal 2 2 2 2 2 5 2 10 2" xfId="12110"/>
    <cellStyle name="Normal 2 2 2 2 2 5 2 11" xfId="12111"/>
    <cellStyle name="Normal 2 2 2 2 2 5 2 11 2" xfId="12112"/>
    <cellStyle name="Normal 2 2 2 2 2 5 2 12" xfId="12113"/>
    <cellStyle name="Normal 2 2 2 2 2 5 2 2" xfId="12114"/>
    <cellStyle name="Normal 2 2 2 2 2 5 2 2 10" xfId="12115"/>
    <cellStyle name="Normal 2 2 2 2 2 5 2 2 10 2" xfId="12116"/>
    <cellStyle name="Normal 2 2 2 2 2 5 2 2 11" xfId="12117"/>
    <cellStyle name="Normal 2 2 2 2 2 5 2 2 2" xfId="12118"/>
    <cellStyle name="Normal 2 2 2 2 2 5 2 2 2 2" xfId="12119"/>
    <cellStyle name="Normal 2 2 2 2 2 5 2 2 3" xfId="12120"/>
    <cellStyle name="Normal 2 2 2 2 2 5 2 2 3 2" xfId="12121"/>
    <cellStyle name="Normal 2 2 2 2 2 5 2 2 4" xfId="12122"/>
    <cellStyle name="Normal 2 2 2 2 2 5 2 2 4 2" xfId="12123"/>
    <cellStyle name="Normal 2 2 2 2 2 5 2 2 5" xfId="12124"/>
    <cellStyle name="Normal 2 2 2 2 2 5 2 2 5 2" xfId="12125"/>
    <cellStyle name="Normal 2 2 2 2 2 5 2 2 6" xfId="12126"/>
    <cellStyle name="Normal 2 2 2 2 2 5 2 2 6 2" xfId="12127"/>
    <cellStyle name="Normal 2 2 2 2 2 5 2 2 7" xfId="12128"/>
    <cellStyle name="Normal 2 2 2 2 2 5 2 2 7 2" xfId="12129"/>
    <cellStyle name="Normal 2 2 2 2 2 5 2 2 8" xfId="12130"/>
    <cellStyle name="Normal 2 2 2 2 2 5 2 2 8 2" xfId="12131"/>
    <cellStyle name="Normal 2 2 2 2 2 5 2 2 9" xfId="12132"/>
    <cellStyle name="Normal 2 2 2 2 2 5 2 2 9 2" xfId="12133"/>
    <cellStyle name="Normal 2 2 2 2 2 5 2 3" xfId="12134"/>
    <cellStyle name="Normal 2 2 2 2 2 5 2 3 2" xfId="12135"/>
    <cellStyle name="Normal 2 2 2 2 2 5 2 4" xfId="12136"/>
    <cellStyle name="Normal 2 2 2 2 2 5 2 4 2" xfId="12137"/>
    <cellStyle name="Normal 2 2 2 2 2 5 2 5" xfId="12138"/>
    <cellStyle name="Normal 2 2 2 2 2 5 2 5 2" xfId="12139"/>
    <cellStyle name="Normal 2 2 2 2 2 5 2 6" xfId="12140"/>
    <cellStyle name="Normal 2 2 2 2 2 5 2 6 2" xfId="12141"/>
    <cellStyle name="Normal 2 2 2 2 2 5 2 7" xfId="12142"/>
    <cellStyle name="Normal 2 2 2 2 2 5 2 7 2" xfId="12143"/>
    <cellStyle name="Normal 2 2 2 2 2 5 2 8" xfId="12144"/>
    <cellStyle name="Normal 2 2 2 2 2 5 2 8 2" xfId="12145"/>
    <cellStyle name="Normal 2 2 2 2 2 5 2 9" xfId="12146"/>
    <cellStyle name="Normal 2 2 2 2 2 5 2 9 2" xfId="12147"/>
    <cellStyle name="Normal 2 2 2 2 2 5 3" xfId="12148"/>
    <cellStyle name="Normal 2 2 2 2 2 5 3 10" xfId="12149"/>
    <cellStyle name="Normal 2 2 2 2 2 5 3 10 2" xfId="12150"/>
    <cellStyle name="Normal 2 2 2 2 2 5 3 11" xfId="12151"/>
    <cellStyle name="Normal 2 2 2 2 2 5 3 2" xfId="12152"/>
    <cellStyle name="Normal 2 2 2 2 2 5 3 2 2" xfId="12153"/>
    <cellStyle name="Normal 2 2 2 2 2 5 3 3" xfId="12154"/>
    <cellStyle name="Normal 2 2 2 2 2 5 3 3 2" xfId="12155"/>
    <cellStyle name="Normal 2 2 2 2 2 5 3 4" xfId="12156"/>
    <cellStyle name="Normal 2 2 2 2 2 5 3 4 2" xfId="12157"/>
    <cellStyle name="Normal 2 2 2 2 2 5 3 5" xfId="12158"/>
    <cellStyle name="Normal 2 2 2 2 2 5 3 5 2" xfId="12159"/>
    <cellStyle name="Normal 2 2 2 2 2 5 3 6" xfId="12160"/>
    <cellStyle name="Normal 2 2 2 2 2 5 3 6 2" xfId="12161"/>
    <cellStyle name="Normal 2 2 2 2 2 5 3 7" xfId="12162"/>
    <cellStyle name="Normal 2 2 2 2 2 5 3 7 2" xfId="12163"/>
    <cellStyle name="Normal 2 2 2 2 2 5 3 8" xfId="12164"/>
    <cellStyle name="Normal 2 2 2 2 2 5 3 8 2" xfId="12165"/>
    <cellStyle name="Normal 2 2 2 2 2 5 3 9" xfId="12166"/>
    <cellStyle name="Normal 2 2 2 2 2 5 3 9 2" xfId="12167"/>
    <cellStyle name="Normal 2 2 2 2 2 5 4" xfId="12168"/>
    <cellStyle name="Normal 2 2 2 2 2 5 4 2" xfId="12169"/>
    <cellStyle name="Normal 2 2 2 2 2 5 5" xfId="12170"/>
    <cellStyle name="Normal 2 2 2 2 2 5 5 2" xfId="12171"/>
    <cellStyle name="Normal 2 2 2 2 2 5 6" xfId="12172"/>
    <cellStyle name="Normal 2 2 2 2 2 5 6 2" xfId="12173"/>
    <cellStyle name="Normal 2 2 2 2 2 5 7" xfId="12174"/>
    <cellStyle name="Normal 2 2 2 2 2 5 7 2" xfId="12175"/>
    <cellStyle name="Normal 2 2 2 2 2 5 8" xfId="12176"/>
    <cellStyle name="Normal 2 2 2 2 2 5 8 2" xfId="12177"/>
    <cellStyle name="Normal 2 2 2 2 2 5 9" xfId="12178"/>
    <cellStyle name="Normal 2 2 2 2 2 5 9 2" xfId="12179"/>
    <cellStyle name="Normal 2 2 2 2 2 6" xfId="274"/>
    <cellStyle name="Normal 2 2 2 2 2 6 2" xfId="275"/>
    <cellStyle name="Normal 2 2 2 2 2 6 2 10" xfId="12180"/>
    <cellStyle name="Normal 2 2 2 2 2 6 2 10 2" xfId="12181"/>
    <cellStyle name="Normal 2 2 2 2 2 6 2 11" xfId="12182"/>
    <cellStyle name="Normal 2 2 2 2 2 6 2 11 2" xfId="12183"/>
    <cellStyle name="Normal 2 2 2 2 2 6 2 12" xfId="12184"/>
    <cellStyle name="Normal 2 2 2 2 2 6 2 12 2" xfId="12185"/>
    <cellStyle name="Normal 2 2 2 2 2 6 2 13" xfId="12186"/>
    <cellStyle name="Normal 2 2 2 2 2 6 2 2" xfId="12187"/>
    <cellStyle name="Normal 2 2 2 2 2 6 2 2 10" xfId="12188"/>
    <cellStyle name="Normal 2 2 2 2 2 6 2 2 10 2" xfId="12189"/>
    <cellStyle name="Normal 2 2 2 2 2 6 2 2 11" xfId="12190"/>
    <cellStyle name="Normal 2 2 2 2 2 6 2 2 11 2" xfId="12191"/>
    <cellStyle name="Normal 2 2 2 2 2 6 2 2 12" xfId="12192"/>
    <cellStyle name="Normal 2 2 2 2 2 6 2 2 2" xfId="12193"/>
    <cellStyle name="Normal 2 2 2 2 2 6 2 2 2 10" xfId="12194"/>
    <cellStyle name="Normal 2 2 2 2 2 6 2 2 2 10 2" xfId="12195"/>
    <cellStyle name="Normal 2 2 2 2 2 6 2 2 2 11" xfId="12196"/>
    <cellStyle name="Normal 2 2 2 2 2 6 2 2 2 2" xfId="12197"/>
    <cellStyle name="Normal 2 2 2 2 2 6 2 2 2 2 2" xfId="12198"/>
    <cellStyle name="Normal 2 2 2 2 2 6 2 2 2 3" xfId="12199"/>
    <cellStyle name="Normal 2 2 2 2 2 6 2 2 2 3 2" xfId="12200"/>
    <cellStyle name="Normal 2 2 2 2 2 6 2 2 2 4" xfId="12201"/>
    <cellStyle name="Normal 2 2 2 2 2 6 2 2 2 4 2" xfId="12202"/>
    <cellStyle name="Normal 2 2 2 2 2 6 2 2 2 5" xfId="12203"/>
    <cellStyle name="Normal 2 2 2 2 2 6 2 2 2 5 2" xfId="12204"/>
    <cellStyle name="Normal 2 2 2 2 2 6 2 2 2 6" xfId="12205"/>
    <cellStyle name="Normal 2 2 2 2 2 6 2 2 2 6 2" xfId="12206"/>
    <cellStyle name="Normal 2 2 2 2 2 6 2 2 2 7" xfId="12207"/>
    <cellStyle name="Normal 2 2 2 2 2 6 2 2 2 7 2" xfId="12208"/>
    <cellStyle name="Normal 2 2 2 2 2 6 2 2 2 8" xfId="12209"/>
    <cellStyle name="Normal 2 2 2 2 2 6 2 2 2 8 2" xfId="12210"/>
    <cellStyle name="Normal 2 2 2 2 2 6 2 2 2 9" xfId="12211"/>
    <cellStyle name="Normal 2 2 2 2 2 6 2 2 2 9 2" xfId="12212"/>
    <cellStyle name="Normal 2 2 2 2 2 6 2 2 3" xfId="12213"/>
    <cellStyle name="Normal 2 2 2 2 2 6 2 2 3 2" xfId="12214"/>
    <cellStyle name="Normal 2 2 2 2 2 6 2 2 4" xfId="12215"/>
    <cellStyle name="Normal 2 2 2 2 2 6 2 2 4 2" xfId="12216"/>
    <cellStyle name="Normal 2 2 2 2 2 6 2 2 5" xfId="12217"/>
    <cellStyle name="Normal 2 2 2 2 2 6 2 2 5 2" xfId="12218"/>
    <cellStyle name="Normal 2 2 2 2 2 6 2 2 6" xfId="12219"/>
    <cellStyle name="Normal 2 2 2 2 2 6 2 2 6 2" xfId="12220"/>
    <cellStyle name="Normal 2 2 2 2 2 6 2 2 7" xfId="12221"/>
    <cellStyle name="Normal 2 2 2 2 2 6 2 2 7 2" xfId="12222"/>
    <cellStyle name="Normal 2 2 2 2 2 6 2 2 8" xfId="12223"/>
    <cellStyle name="Normal 2 2 2 2 2 6 2 2 8 2" xfId="12224"/>
    <cellStyle name="Normal 2 2 2 2 2 6 2 2 9" xfId="12225"/>
    <cellStyle name="Normal 2 2 2 2 2 6 2 2 9 2" xfId="12226"/>
    <cellStyle name="Normal 2 2 2 2 2 6 2 3" xfId="12227"/>
    <cellStyle name="Normal 2 2 2 2 2 6 2 3 10" xfId="12228"/>
    <cellStyle name="Normal 2 2 2 2 2 6 2 3 10 2" xfId="12229"/>
    <cellStyle name="Normal 2 2 2 2 2 6 2 3 11" xfId="12230"/>
    <cellStyle name="Normal 2 2 2 2 2 6 2 3 2" xfId="12231"/>
    <cellStyle name="Normal 2 2 2 2 2 6 2 3 2 2" xfId="12232"/>
    <cellStyle name="Normal 2 2 2 2 2 6 2 3 3" xfId="12233"/>
    <cellStyle name="Normal 2 2 2 2 2 6 2 3 3 2" xfId="12234"/>
    <cellStyle name="Normal 2 2 2 2 2 6 2 3 4" xfId="12235"/>
    <cellStyle name="Normal 2 2 2 2 2 6 2 3 4 2" xfId="12236"/>
    <cellStyle name="Normal 2 2 2 2 2 6 2 3 5" xfId="12237"/>
    <cellStyle name="Normal 2 2 2 2 2 6 2 3 5 2" xfId="12238"/>
    <cellStyle name="Normal 2 2 2 2 2 6 2 3 6" xfId="12239"/>
    <cellStyle name="Normal 2 2 2 2 2 6 2 3 6 2" xfId="12240"/>
    <cellStyle name="Normal 2 2 2 2 2 6 2 3 7" xfId="12241"/>
    <cellStyle name="Normal 2 2 2 2 2 6 2 3 7 2" xfId="12242"/>
    <cellStyle name="Normal 2 2 2 2 2 6 2 3 8" xfId="12243"/>
    <cellStyle name="Normal 2 2 2 2 2 6 2 3 8 2" xfId="12244"/>
    <cellStyle name="Normal 2 2 2 2 2 6 2 3 9" xfId="12245"/>
    <cellStyle name="Normal 2 2 2 2 2 6 2 3 9 2" xfId="12246"/>
    <cellStyle name="Normal 2 2 2 2 2 6 2 4" xfId="12247"/>
    <cellStyle name="Normal 2 2 2 2 2 6 2 4 2" xfId="12248"/>
    <cellStyle name="Normal 2 2 2 2 2 6 2 5" xfId="12249"/>
    <cellStyle name="Normal 2 2 2 2 2 6 2 5 2" xfId="12250"/>
    <cellStyle name="Normal 2 2 2 2 2 6 2 6" xfId="12251"/>
    <cellStyle name="Normal 2 2 2 2 2 6 2 6 2" xfId="12252"/>
    <cellStyle name="Normal 2 2 2 2 2 6 2 7" xfId="12253"/>
    <cellStyle name="Normal 2 2 2 2 2 6 2 7 2" xfId="12254"/>
    <cellStyle name="Normal 2 2 2 2 2 6 2 8" xfId="12255"/>
    <cellStyle name="Normal 2 2 2 2 2 6 2 8 2" xfId="12256"/>
    <cellStyle name="Normal 2 2 2 2 2 6 2 9" xfId="12257"/>
    <cellStyle name="Normal 2 2 2 2 2 6 2 9 2" xfId="12258"/>
    <cellStyle name="Normal 2 2 2 2 2 6 3" xfId="276"/>
    <cellStyle name="Normal 2 2 2 2 2 6 3 10" xfId="12259"/>
    <cellStyle name="Normal 2 2 2 2 2 6 3 10 2" xfId="12260"/>
    <cellStyle name="Normal 2 2 2 2 2 6 3 11" xfId="12261"/>
    <cellStyle name="Normal 2 2 2 2 2 6 3 11 2" xfId="12262"/>
    <cellStyle name="Normal 2 2 2 2 2 6 3 12" xfId="12263"/>
    <cellStyle name="Normal 2 2 2 2 2 6 3 12 2" xfId="12264"/>
    <cellStyle name="Normal 2 2 2 2 2 6 3 13" xfId="12265"/>
    <cellStyle name="Normal 2 2 2 2 2 6 3 2" xfId="12266"/>
    <cellStyle name="Normal 2 2 2 2 2 6 3 2 10" xfId="12267"/>
    <cellStyle name="Normal 2 2 2 2 2 6 3 2 10 2" xfId="12268"/>
    <cellStyle name="Normal 2 2 2 2 2 6 3 2 11" xfId="12269"/>
    <cellStyle name="Normal 2 2 2 2 2 6 3 2 11 2" xfId="12270"/>
    <cellStyle name="Normal 2 2 2 2 2 6 3 2 12" xfId="12271"/>
    <cellStyle name="Normal 2 2 2 2 2 6 3 2 2" xfId="12272"/>
    <cellStyle name="Normal 2 2 2 2 2 6 3 2 2 10" xfId="12273"/>
    <cellStyle name="Normal 2 2 2 2 2 6 3 2 2 10 2" xfId="12274"/>
    <cellStyle name="Normal 2 2 2 2 2 6 3 2 2 11" xfId="12275"/>
    <cellStyle name="Normal 2 2 2 2 2 6 3 2 2 2" xfId="12276"/>
    <cellStyle name="Normal 2 2 2 2 2 6 3 2 2 2 2" xfId="12277"/>
    <cellStyle name="Normal 2 2 2 2 2 6 3 2 2 3" xfId="12278"/>
    <cellStyle name="Normal 2 2 2 2 2 6 3 2 2 3 2" xfId="12279"/>
    <cellStyle name="Normal 2 2 2 2 2 6 3 2 2 4" xfId="12280"/>
    <cellStyle name="Normal 2 2 2 2 2 6 3 2 2 4 2" xfId="12281"/>
    <cellStyle name="Normal 2 2 2 2 2 6 3 2 2 5" xfId="12282"/>
    <cellStyle name="Normal 2 2 2 2 2 6 3 2 2 5 2" xfId="12283"/>
    <cellStyle name="Normal 2 2 2 2 2 6 3 2 2 6" xfId="12284"/>
    <cellStyle name="Normal 2 2 2 2 2 6 3 2 2 6 2" xfId="12285"/>
    <cellStyle name="Normal 2 2 2 2 2 6 3 2 2 7" xfId="12286"/>
    <cellStyle name="Normal 2 2 2 2 2 6 3 2 2 7 2" xfId="12287"/>
    <cellStyle name="Normal 2 2 2 2 2 6 3 2 2 8" xfId="12288"/>
    <cellStyle name="Normal 2 2 2 2 2 6 3 2 2 8 2" xfId="12289"/>
    <cellStyle name="Normal 2 2 2 2 2 6 3 2 2 9" xfId="12290"/>
    <cellStyle name="Normal 2 2 2 2 2 6 3 2 2 9 2" xfId="12291"/>
    <cellStyle name="Normal 2 2 2 2 2 6 3 2 3" xfId="12292"/>
    <cellStyle name="Normal 2 2 2 2 2 6 3 2 3 2" xfId="12293"/>
    <cellStyle name="Normal 2 2 2 2 2 6 3 2 4" xfId="12294"/>
    <cellStyle name="Normal 2 2 2 2 2 6 3 2 4 2" xfId="12295"/>
    <cellStyle name="Normal 2 2 2 2 2 6 3 2 5" xfId="12296"/>
    <cellStyle name="Normal 2 2 2 2 2 6 3 2 5 2" xfId="12297"/>
    <cellStyle name="Normal 2 2 2 2 2 6 3 2 6" xfId="12298"/>
    <cellStyle name="Normal 2 2 2 2 2 6 3 2 6 2" xfId="12299"/>
    <cellStyle name="Normal 2 2 2 2 2 6 3 2 7" xfId="12300"/>
    <cellStyle name="Normal 2 2 2 2 2 6 3 2 7 2" xfId="12301"/>
    <cellStyle name="Normal 2 2 2 2 2 6 3 2 8" xfId="12302"/>
    <cellStyle name="Normal 2 2 2 2 2 6 3 2 8 2" xfId="12303"/>
    <cellStyle name="Normal 2 2 2 2 2 6 3 2 9" xfId="12304"/>
    <cellStyle name="Normal 2 2 2 2 2 6 3 2 9 2" xfId="12305"/>
    <cellStyle name="Normal 2 2 2 2 2 6 3 3" xfId="12306"/>
    <cellStyle name="Normal 2 2 2 2 2 6 3 3 10" xfId="12307"/>
    <cellStyle name="Normal 2 2 2 2 2 6 3 3 10 2" xfId="12308"/>
    <cellStyle name="Normal 2 2 2 2 2 6 3 3 11" xfId="12309"/>
    <cellStyle name="Normal 2 2 2 2 2 6 3 3 2" xfId="12310"/>
    <cellStyle name="Normal 2 2 2 2 2 6 3 3 2 2" xfId="12311"/>
    <cellStyle name="Normal 2 2 2 2 2 6 3 3 3" xfId="12312"/>
    <cellStyle name="Normal 2 2 2 2 2 6 3 3 3 2" xfId="12313"/>
    <cellStyle name="Normal 2 2 2 2 2 6 3 3 4" xfId="12314"/>
    <cellStyle name="Normal 2 2 2 2 2 6 3 3 4 2" xfId="12315"/>
    <cellStyle name="Normal 2 2 2 2 2 6 3 3 5" xfId="12316"/>
    <cellStyle name="Normal 2 2 2 2 2 6 3 3 5 2" xfId="12317"/>
    <cellStyle name="Normal 2 2 2 2 2 6 3 3 6" xfId="12318"/>
    <cellStyle name="Normal 2 2 2 2 2 6 3 3 6 2" xfId="12319"/>
    <cellStyle name="Normal 2 2 2 2 2 6 3 3 7" xfId="12320"/>
    <cellStyle name="Normal 2 2 2 2 2 6 3 3 7 2" xfId="12321"/>
    <cellStyle name="Normal 2 2 2 2 2 6 3 3 8" xfId="12322"/>
    <cellStyle name="Normal 2 2 2 2 2 6 3 3 8 2" xfId="12323"/>
    <cellStyle name="Normal 2 2 2 2 2 6 3 3 9" xfId="12324"/>
    <cellStyle name="Normal 2 2 2 2 2 6 3 3 9 2" xfId="12325"/>
    <cellStyle name="Normal 2 2 2 2 2 6 3 4" xfId="12326"/>
    <cellStyle name="Normal 2 2 2 2 2 6 3 4 2" xfId="12327"/>
    <cellStyle name="Normal 2 2 2 2 2 6 3 5" xfId="12328"/>
    <cellStyle name="Normal 2 2 2 2 2 6 3 5 2" xfId="12329"/>
    <cellStyle name="Normal 2 2 2 2 2 6 3 6" xfId="12330"/>
    <cellStyle name="Normal 2 2 2 2 2 6 3 6 2" xfId="12331"/>
    <cellStyle name="Normal 2 2 2 2 2 6 3 7" xfId="12332"/>
    <cellStyle name="Normal 2 2 2 2 2 6 3 7 2" xfId="12333"/>
    <cellStyle name="Normal 2 2 2 2 2 6 3 8" xfId="12334"/>
    <cellStyle name="Normal 2 2 2 2 2 6 3 8 2" xfId="12335"/>
    <cellStyle name="Normal 2 2 2 2 2 6 3 9" xfId="12336"/>
    <cellStyle name="Normal 2 2 2 2 2 6 3 9 2" xfId="12337"/>
    <cellStyle name="Normal 2 2 2 2 2 6 4" xfId="277"/>
    <cellStyle name="Normal 2 2 2 2 2 6 4 10" xfId="12338"/>
    <cellStyle name="Normal 2 2 2 2 2 6 4 10 2" xfId="12339"/>
    <cellStyle name="Normal 2 2 2 2 2 6 4 11" xfId="12340"/>
    <cellStyle name="Normal 2 2 2 2 2 6 4 11 2" xfId="12341"/>
    <cellStyle name="Normal 2 2 2 2 2 6 4 12" xfId="12342"/>
    <cellStyle name="Normal 2 2 2 2 2 6 4 12 2" xfId="12343"/>
    <cellStyle name="Normal 2 2 2 2 2 6 4 13" xfId="12344"/>
    <cellStyle name="Normal 2 2 2 2 2 6 4 2" xfId="12345"/>
    <cellStyle name="Normal 2 2 2 2 2 6 4 2 10" xfId="12346"/>
    <cellStyle name="Normal 2 2 2 2 2 6 4 2 10 2" xfId="12347"/>
    <cellStyle name="Normal 2 2 2 2 2 6 4 2 11" xfId="12348"/>
    <cellStyle name="Normal 2 2 2 2 2 6 4 2 11 2" xfId="12349"/>
    <cellStyle name="Normal 2 2 2 2 2 6 4 2 12" xfId="12350"/>
    <cellStyle name="Normal 2 2 2 2 2 6 4 2 2" xfId="12351"/>
    <cellStyle name="Normal 2 2 2 2 2 6 4 2 2 10" xfId="12352"/>
    <cellStyle name="Normal 2 2 2 2 2 6 4 2 2 10 2" xfId="12353"/>
    <cellStyle name="Normal 2 2 2 2 2 6 4 2 2 11" xfId="12354"/>
    <cellStyle name="Normal 2 2 2 2 2 6 4 2 2 2" xfId="12355"/>
    <cellStyle name="Normal 2 2 2 2 2 6 4 2 2 2 2" xfId="12356"/>
    <cellStyle name="Normal 2 2 2 2 2 6 4 2 2 3" xfId="12357"/>
    <cellStyle name="Normal 2 2 2 2 2 6 4 2 2 3 2" xfId="12358"/>
    <cellStyle name="Normal 2 2 2 2 2 6 4 2 2 4" xfId="12359"/>
    <cellStyle name="Normal 2 2 2 2 2 6 4 2 2 4 2" xfId="12360"/>
    <cellStyle name="Normal 2 2 2 2 2 6 4 2 2 5" xfId="12361"/>
    <cellStyle name="Normal 2 2 2 2 2 6 4 2 2 5 2" xfId="12362"/>
    <cellStyle name="Normal 2 2 2 2 2 6 4 2 2 6" xfId="12363"/>
    <cellStyle name="Normal 2 2 2 2 2 6 4 2 2 6 2" xfId="12364"/>
    <cellStyle name="Normal 2 2 2 2 2 6 4 2 2 7" xfId="12365"/>
    <cellStyle name="Normal 2 2 2 2 2 6 4 2 2 7 2" xfId="12366"/>
    <cellStyle name="Normal 2 2 2 2 2 6 4 2 2 8" xfId="12367"/>
    <cellStyle name="Normal 2 2 2 2 2 6 4 2 2 8 2" xfId="12368"/>
    <cellStyle name="Normal 2 2 2 2 2 6 4 2 2 9" xfId="12369"/>
    <cellStyle name="Normal 2 2 2 2 2 6 4 2 2 9 2" xfId="12370"/>
    <cellStyle name="Normal 2 2 2 2 2 6 4 2 3" xfId="12371"/>
    <cellStyle name="Normal 2 2 2 2 2 6 4 2 3 2" xfId="12372"/>
    <cellStyle name="Normal 2 2 2 2 2 6 4 2 4" xfId="12373"/>
    <cellStyle name="Normal 2 2 2 2 2 6 4 2 4 2" xfId="12374"/>
    <cellStyle name="Normal 2 2 2 2 2 6 4 2 5" xfId="12375"/>
    <cellStyle name="Normal 2 2 2 2 2 6 4 2 5 2" xfId="12376"/>
    <cellStyle name="Normal 2 2 2 2 2 6 4 2 6" xfId="12377"/>
    <cellStyle name="Normal 2 2 2 2 2 6 4 2 6 2" xfId="12378"/>
    <cellStyle name="Normal 2 2 2 2 2 6 4 2 7" xfId="12379"/>
    <cellStyle name="Normal 2 2 2 2 2 6 4 2 7 2" xfId="12380"/>
    <cellStyle name="Normal 2 2 2 2 2 6 4 2 8" xfId="12381"/>
    <cellStyle name="Normal 2 2 2 2 2 6 4 2 8 2" xfId="12382"/>
    <cellStyle name="Normal 2 2 2 2 2 6 4 2 9" xfId="12383"/>
    <cellStyle name="Normal 2 2 2 2 2 6 4 2 9 2" xfId="12384"/>
    <cellStyle name="Normal 2 2 2 2 2 6 4 3" xfId="12385"/>
    <cellStyle name="Normal 2 2 2 2 2 6 4 3 10" xfId="12386"/>
    <cellStyle name="Normal 2 2 2 2 2 6 4 3 10 2" xfId="12387"/>
    <cellStyle name="Normal 2 2 2 2 2 6 4 3 11" xfId="12388"/>
    <cellStyle name="Normal 2 2 2 2 2 6 4 3 2" xfId="12389"/>
    <cellStyle name="Normal 2 2 2 2 2 6 4 3 2 2" xfId="12390"/>
    <cellStyle name="Normal 2 2 2 2 2 6 4 3 3" xfId="12391"/>
    <cellStyle name="Normal 2 2 2 2 2 6 4 3 3 2" xfId="12392"/>
    <cellStyle name="Normal 2 2 2 2 2 6 4 3 4" xfId="12393"/>
    <cellStyle name="Normal 2 2 2 2 2 6 4 3 4 2" xfId="12394"/>
    <cellStyle name="Normal 2 2 2 2 2 6 4 3 5" xfId="12395"/>
    <cellStyle name="Normal 2 2 2 2 2 6 4 3 5 2" xfId="12396"/>
    <cellStyle name="Normal 2 2 2 2 2 6 4 3 6" xfId="12397"/>
    <cellStyle name="Normal 2 2 2 2 2 6 4 3 6 2" xfId="12398"/>
    <cellStyle name="Normal 2 2 2 2 2 6 4 3 7" xfId="12399"/>
    <cellStyle name="Normal 2 2 2 2 2 6 4 3 7 2" xfId="12400"/>
    <cellStyle name="Normal 2 2 2 2 2 6 4 3 8" xfId="12401"/>
    <cellStyle name="Normal 2 2 2 2 2 6 4 3 8 2" xfId="12402"/>
    <cellStyle name="Normal 2 2 2 2 2 6 4 3 9" xfId="12403"/>
    <cellStyle name="Normal 2 2 2 2 2 6 4 3 9 2" xfId="12404"/>
    <cellStyle name="Normal 2 2 2 2 2 6 4 4" xfId="12405"/>
    <cellStyle name="Normal 2 2 2 2 2 6 4 4 2" xfId="12406"/>
    <cellStyle name="Normal 2 2 2 2 2 6 4 5" xfId="12407"/>
    <cellStyle name="Normal 2 2 2 2 2 6 4 5 2" xfId="12408"/>
    <cellStyle name="Normal 2 2 2 2 2 6 4 6" xfId="12409"/>
    <cellStyle name="Normal 2 2 2 2 2 6 4 6 2" xfId="12410"/>
    <cellStyle name="Normal 2 2 2 2 2 6 4 7" xfId="12411"/>
    <cellStyle name="Normal 2 2 2 2 2 6 4 7 2" xfId="12412"/>
    <cellStyle name="Normal 2 2 2 2 2 6 4 8" xfId="12413"/>
    <cellStyle name="Normal 2 2 2 2 2 6 4 8 2" xfId="12414"/>
    <cellStyle name="Normal 2 2 2 2 2 6 4 9" xfId="12415"/>
    <cellStyle name="Normal 2 2 2 2 2 6 4 9 2" xfId="12416"/>
    <cellStyle name="Normal 2 2 2 2 2 6 5" xfId="278"/>
    <cellStyle name="Normal 2 2 2 2 2 6 5 10" xfId="12417"/>
    <cellStyle name="Normal 2 2 2 2 2 6 5 10 2" xfId="12418"/>
    <cellStyle name="Normal 2 2 2 2 2 6 5 11" xfId="12419"/>
    <cellStyle name="Normal 2 2 2 2 2 6 5 11 2" xfId="12420"/>
    <cellStyle name="Normal 2 2 2 2 2 6 5 12" xfId="12421"/>
    <cellStyle name="Normal 2 2 2 2 2 6 5 12 2" xfId="12422"/>
    <cellStyle name="Normal 2 2 2 2 2 6 5 13" xfId="12423"/>
    <cellStyle name="Normal 2 2 2 2 2 6 5 2" xfId="12424"/>
    <cellStyle name="Normal 2 2 2 2 2 6 5 2 10" xfId="12425"/>
    <cellStyle name="Normal 2 2 2 2 2 6 5 2 10 2" xfId="12426"/>
    <cellStyle name="Normal 2 2 2 2 2 6 5 2 11" xfId="12427"/>
    <cellStyle name="Normal 2 2 2 2 2 6 5 2 11 2" xfId="12428"/>
    <cellStyle name="Normal 2 2 2 2 2 6 5 2 12" xfId="12429"/>
    <cellStyle name="Normal 2 2 2 2 2 6 5 2 2" xfId="12430"/>
    <cellStyle name="Normal 2 2 2 2 2 6 5 2 2 10" xfId="12431"/>
    <cellStyle name="Normal 2 2 2 2 2 6 5 2 2 10 2" xfId="12432"/>
    <cellStyle name="Normal 2 2 2 2 2 6 5 2 2 11" xfId="12433"/>
    <cellStyle name="Normal 2 2 2 2 2 6 5 2 2 2" xfId="12434"/>
    <cellStyle name="Normal 2 2 2 2 2 6 5 2 2 2 2" xfId="12435"/>
    <cellStyle name="Normal 2 2 2 2 2 6 5 2 2 3" xfId="12436"/>
    <cellStyle name="Normal 2 2 2 2 2 6 5 2 2 3 2" xfId="12437"/>
    <cellStyle name="Normal 2 2 2 2 2 6 5 2 2 4" xfId="12438"/>
    <cellStyle name="Normal 2 2 2 2 2 6 5 2 2 4 2" xfId="12439"/>
    <cellStyle name="Normal 2 2 2 2 2 6 5 2 2 5" xfId="12440"/>
    <cellStyle name="Normal 2 2 2 2 2 6 5 2 2 5 2" xfId="12441"/>
    <cellStyle name="Normal 2 2 2 2 2 6 5 2 2 6" xfId="12442"/>
    <cellStyle name="Normal 2 2 2 2 2 6 5 2 2 6 2" xfId="12443"/>
    <cellStyle name="Normal 2 2 2 2 2 6 5 2 2 7" xfId="12444"/>
    <cellStyle name="Normal 2 2 2 2 2 6 5 2 2 7 2" xfId="12445"/>
    <cellStyle name="Normal 2 2 2 2 2 6 5 2 2 8" xfId="12446"/>
    <cellStyle name="Normal 2 2 2 2 2 6 5 2 2 8 2" xfId="12447"/>
    <cellStyle name="Normal 2 2 2 2 2 6 5 2 2 9" xfId="12448"/>
    <cellStyle name="Normal 2 2 2 2 2 6 5 2 2 9 2" xfId="12449"/>
    <cellStyle name="Normal 2 2 2 2 2 6 5 2 3" xfId="12450"/>
    <cellStyle name="Normal 2 2 2 2 2 6 5 2 3 2" xfId="12451"/>
    <cellStyle name="Normal 2 2 2 2 2 6 5 2 4" xfId="12452"/>
    <cellStyle name="Normal 2 2 2 2 2 6 5 2 4 2" xfId="12453"/>
    <cellStyle name="Normal 2 2 2 2 2 6 5 2 5" xfId="12454"/>
    <cellStyle name="Normal 2 2 2 2 2 6 5 2 5 2" xfId="12455"/>
    <cellStyle name="Normal 2 2 2 2 2 6 5 2 6" xfId="12456"/>
    <cellStyle name="Normal 2 2 2 2 2 6 5 2 6 2" xfId="12457"/>
    <cellStyle name="Normal 2 2 2 2 2 6 5 2 7" xfId="12458"/>
    <cellStyle name="Normal 2 2 2 2 2 6 5 2 7 2" xfId="12459"/>
    <cellStyle name="Normal 2 2 2 2 2 6 5 2 8" xfId="12460"/>
    <cellStyle name="Normal 2 2 2 2 2 6 5 2 8 2" xfId="12461"/>
    <cellStyle name="Normal 2 2 2 2 2 6 5 2 9" xfId="12462"/>
    <cellStyle name="Normal 2 2 2 2 2 6 5 2 9 2" xfId="12463"/>
    <cellStyle name="Normal 2 2 2 2 2 6 5 3" xfId="12464"/>
    <cellStyle name="Normal 2 2 2 2 2 6 5 3 10" xfId="12465"/>
    <cellStyle name="Normal 2 2 2 2 2 6 5 3 10 2" xfId="12466"/>
    <cellStyle name="Normal 2 2 2 2 2 6 5 3 11" xfId="12467"/>
    <cellStyle name="Normal 2 2 2 2 2 6 5 3 2" xfId="12468"/>
    <cellStyle name="Normal 2 2 2 2 2 6 5 3 2 2" xfId="12469"/>
    <cellStyle name="Normal 2 2 2 2 2 6 5 3 3" xfId="12470"/>
    <cellStyle name="Normal 2 2 2 2 2 6 5 3 3 2" xfId="12471"/>
    <cellStyle name="Normal 2 2 2 2 2 6 5 3 4" xfId="12472"/>
    <cellStyle name="Normal 2 2 2 2 2 6 5 3 4 2" xfId="12473"/>
    <cellStyle name="Normal 2 2 2 2 2 6 5 3 5" xfId="12474"/>
    <cellStyle name="Normal 2 2 2 2 2 6 5 3 5 2" xfId="12475"/>
    <cellStyle name="Normal 2 2 2 2 2 6 5 3 6" xfId="12476"/>
    <cellStyle name="Normal 2 2 2 2 2 6 5 3 6 2" xfId="12477"/>
    <cellStyle name="Normal 2 2 2 2 2 6 5 3 7" xfId="12478"/>
    <cellStyle name="Normal 2 2 2 2 2 6 5 3 7 2" xfId="12479"/>
    <cellStyle name="Normal 2 2 2 2 2 6 5 3 8" xfId="12480"/>
    <cellStyle name="Normal 2 2 2 2 2 6 5 3 8 2" xfId="12481"/>
    <cellStyle name="Normal 2 2 2 2 2 6 5 3 9" xfId="12482"/>
    <cellStyle name="Normal 2 2 2 2 2 6 5 3 9 2" xfId="12483"/>
    <cellStyle name="Normal 2 2 2 2 2 6 5 4" xfId="12484"/>
    <cellStyle name="Normal 2 2 2 2 2 6 5 4 2" xfId="12485"/>
    <cellStyle name="Normal 2 2 2 2 2 6 5 5" xfId="12486"/>
    <cellStyle name="Normal 2 2 2 2 2 6 5 5 2" xfId="12487"/>
    <cellStyle name="Normal 2 2 2 2 2 6 5 6" xfId="12488"/>
    <cellStyle name="Normal 2 2 2 2 2 6 5 6 2" xfId="12489"/>
    <cellStyle name="Normal 2 2 2 2 2 6 5 7" xfId="12490"/>
    <cellStyle name="Normal 2 2 2 2 2 6 5 7 2" xfId="12491"/>
    <cellStyle name="Normal 2 2 2 2 2 6 5 8" xfId="12492"/>
    <cellStyle name="Normal 2 2 2 2 2 6 5 8 2" xfId="12493"/>
    <cellStyle name="Normal 2 2 2 2 2 6 5 9" xfId="12494"/>
    <cellStyle name="Normal 2 2 2 2 2 6 5 9 2" xfId="12495"/>
    <cellStyle name="Normal 2 2 2 2 2 6 6" xfId="279"/>
    <cellStyle name="Normal 2 2 2 2 2 7" xfId="280"/>
    <cellStyle name="Normal 2 2 2 2 2 7 2" xfId="281"/>
    <cellStyle name="Normal 2 2 2 2 2 8" xfId="282"/>
    <cellStyle name="Normal 2 2 2 2 2 8 2" xfId="283"/>
    <cellStyle name="Normal 2 2 2 2 2 9" xfId="284"/>
    <cellStyle name="Normal 2 2 2 2 2 9 2" xfId="285"/>
    <cellStyle name="Normal 2 2 2 2 3" xfId="286"/>
    <cellStyle name="Normal 2 2 2 2 3 2" xfId="287"/>
    <cellStyle name="Normal 2 2 2 2 4" xfId="288"/>
    <cellStyle name="Normal 2 2 2 2 4 2" xfId="289"/>
    <cellStyle name="Normal 2 2 2 2 5" xfId="290"/>
    <cellStyle name="Normal 2 2 2 2 5 2" xfId="291"/>
    <cellStyle name="Normal 2 2 2 2 6" xfId="292"/>
    <cellStyle name="Normal 2 2 2 2 6 2" xfId="293"/>
    <cellStyle name="Normal 2 2 2 2 7" xfId="294"/>
    <cellStyle name="Normal 2 2 2 2 7 2" xfId="295"/>
    <cellStyle name="Normal 2 2 2 2 8" xfId="296"/>
    <cellStyle name="Normal 2 2 2 2 8 2" xfId="297"/>
    <cellStyle name="Normal 2 2 2 2 9" xfId="298"/>
    <cellStyle name="Normal 2 2 2 2 9 10" xfId="12496"/>
    <cellStyle name="Normal 2 2 2 2 9 10 2" xfId="12497"/>
    <cellStyle name="Normal 2 2 2 2 9 11" xfId="12498"/>
    <cellStyle name="Normal 2 2 2 2 9 11 2" xfId="12499"/>
    <cellStyle name="Normal 2 2 2 2 9 12" xfId="12500"/>
    <cellStyle name="Normal 2 2 2 2 9 12 2" xfId="12501"/>
    <cellStyle name="Normal 2 2 2 2 9 13" xfId="12502"/>
    <cellStyle name="Normal 2 2 2 2 9 13 2" xfId="12503"/>
    <cellStyle name="Normal 2 2 2 2 9 14" xfId="12504"/>
    <cellStyle name="Normal 2 2 2 2 9 14 2" xfId="12505"/>
    <cellStyle name="Normal 2 2 2 2 9 15" xfId="12506"/>
    <cellStyle name="Normal 2 2 2 2 9 15 2" xfId="12507"/>
    <cellStyle name="Normal 2 2 2 2 9 16" xfId="12508"/>
    <cellStyle name="Normal 2 2 2 2 9 16 2" xfId="12509"/>
    <cellStyle name="Normal 2 2 2 2 9 17" xfId="12510"/>
    <cellStyle name="Normal 2 2 2 2 9 17 2" xfId="12511"/>
    <cellStyle name="Normal 2 2 2 2 9 18" xfId="12512"/>
    <cellStyle name="Normal 2 2 2 2 9 2" xfId="299"/>
    <cellStyle name="Normal 2 2 2 2 9 2 2" xfId="300"/>
    <cellStyle name="Normal 2 2 2 2 9 2 2 10" xfId="12513"/>
    <cellStyle name="Normal 2 2 2 2 9 2 2 10 2" xfId="12514"/>
    <cellStyle name="Normal 2 2 2 2 9 2 2 11" xfId="12515"/>
    <cellStyle name="Normal 2 2 2 2 9 2 2 11 2" xfId="12516"/>
    <cellStyle name="Normal 2 2 2 2 9 2 2 12" xfId="12517"/>
    <cellStyle name="Normal 2 2 2 2 9 2 2 12 2" xfId="12518"/>
    <cellStyle name="Normal 2 2 2 2 9 2 2 13" xfId="12519"/>
    <cellStyle name="Normal 2 2 2 2 9 2 2 13 2" xfId="12520"/>
    <cellStyle name="Normal 2 2 2 2 9 2 2 14" xfId="12521"/>
    <cellStyle name="Normal 2 2 2 2 9 2 2 14 2" xfId="12522"/>
    <cellStyle name="Normal 2 2 2 2 9 2 2 15" xfId="12523"/>
    <cellStyle name="Normal 2 2 2 2 9 2 2 15 2" xfId="12524"/>
    <cellStyle name="Normal 2 2 2 2 9 2 2 16" xfId="12525"/>
    <cellStyle name="Normal 2 2 2 2 9 2 2 16 2" xfId="12526"/>
    <cellStyle name="Normal 2 2 2 2 9 2 2 17" xfId="12527"/>
    <cellStyle name="Normal 2 2 2 2 9 2 2 2" xfId="301"/>
    <cellStyle name="Normal 2 2 2 2 9 2 2 2 2" xfId="302"/>
    <cellStyle name="Normal 2 2 2 2 9 2 2 3" xfId="303"/>
    <cellStyle name="Normal 2 2 2 2 9 2 2 3 2" xfId="304"/>
    <cellStyle name="Normal 2 2 2 2 9 2 2 4" xfId="305"/>
    <cellStyle name="Normal 2 2 2 2 9 2 2 4 2" xfId="306"/>
    <cellStyle name="Normal 2 2 2 2 9 2 2 5" xfId="307"/>
    <cellStyle name="Normal 2 2 2 2 9 2 2 5 2" xfId="308"/>
    <cellStyle name="Normal 2 2 2 2 9 2 2 6" xfId="12528"/>
    <cellStyle name="Normal 2 2 2 2 9 2 2 6 10" xfId="12529"/>
    <cellStyle name="Normal 2 2 2 2 9 2 2 6 10 2" xfId="12530"/>
    <cellStyle name="Normal 2 2 2 2 9 2 2 6 11" xfId="12531"/>
    <cellStyle name="Normal 2 2 2 2 9 2 2 6 11 2" xfId="12532"/>
    <cellStyle name="Normal 2 2 2 2 9 2 2 6 12" xfId="12533"/>
    <cellStyle name="Normal 2 2 2 2 9 2 2 6 2" xfId="12534"/>
    <cellStyle name="Normal 2 2 2 2 9 2 2 6 2 10" xfId="12535"/>
    <cellStyle name="Normal 2 2 2 2 9 2 2 6 2 10 2" xfId="12536"/>
    <cellStyle name="Normal 2 2 2 2 9 2 2 6 2 11" xfId="12537"/>
    <cellStyle name="Normal 2 2 2 2 9 2 2 6 2 2" xfId="12538"/>
    <cellStyle name="Normal 2 2 2 2 9 2 2 6 2 2 2" xfId="12539"/>
    <cellStyle name="Normal 2 2 2 2 9 2 2 6 2 3" xfId="12540"/>
    <cellStyle name="Normal 2 2 2 2 9 2 2 6 2 3 2" xfId="12541"/>
    <cellStyle name="Normal 2 2 2 2 9 2 2 6 2 4" xfId="12542"/>
    <cellStyle name="Normal 2 2 2 2 9 2 2 6 2 4 2" xfId="12543"/>
    <cellStyle name="Normal 2 2 2 2 9 2 2 6 2 5" xfId="12544"/>
    <cellStyle name="Normal 2 2 2 2 9 2 2 6 2 5 2" xfId="12545"/>
    <cellStyle name="Normal 2 2 2 2 9 2 2 6 2 6" xfId="12546"/>
    <cellStyle name="Normal 2 2 2 2 9 2 2 6 2 6 2" xfId="12547"/>
    <cellStyle name="Normal 2 2 2 2 9 2 2 6 2 7" xfId="12548"/>
    <cellStyle name="Normal 2 2 2 2 9 2 2 6 2 7 2" xfId="12549"/>
    <cellStyle name="Normal 2 2 2 2 9 2 2 6 2 8" xfId="12550"/>
    <cellStyle name="Normal 2 2 2 2 9 2 2 6 2 8 2" xfId="12551"/>
    <cellStyle name="Normal 2 2 2 2 9 2 2 6 2 9" xfId="12552"/>
    <cellStyle name="Normal 2 2 2 2 9 2 2 6 2 9 2" xfId="12553"/>
    <cellStyle name="Normal 2 2 2 2 9 2 2 6 3" xfId="12554"/>
    <cellStyle name="Normal 2 2 2 2 9 2 2 6 3 2" xfId="12555"/>
    <cellStyle name="Normal 2 2 2 2 9 2 2 6 4" xfId="12556"/>
    <cellStyle name="Normal 2 2 2 2 9 2 2 6 4 2" xfId="12557"/>
    <cellStyle name="Normal 2 2 2 2 9 2 2 6 5" xfId="12558"/>
    <cellStyle name="Normal 2 2 2 2 9 2 2 6 5 2" xfId="12559"/>
    <cellStyle name="Normal 2 2 2 2 9 2 2 6 6" xfId="12560"/>
    <cellStyle name="Normal 2 2 2 2 9 2 2 6 6 2" xfId="12561"/>
    <cellStyle name="Normal 2 2 2 2 9 2 2 6 7" xfId="12562"/>
    <cellStyle name="Normal 2 2 2 2 9 2 2 6 7 2" xfId="12563"/>
    <cellStyle name="Normal 2 2 2 2 9 2 2 6 8" xfId="12564"/>
    <cellStyle name="Normal 2 2 2 2 9 2 2 6 8 2" xfId="12565"/>
    <cellStyle name="Normal 2 2 2 2 9 2 2 6 9" xfId="12566"/>
    <cellStyle name="Normal 2 2 2 2 9 2 2 6 9 2" xfId="12567"/>
    <cellStyle name="Normal 2 2 2 2 9 2 2 7" xfId="12568"/>
    <cellStyle name="Normal 2 2 2 2 9 2 2 7 10" xfId="12569"/>
    <cellStyle name="Normal 2 2 2 2 9 2 2 7 10 2" xfId="12570"/>
    <cellStyle name="Normal 2 2 2 2 9 2 2 7 11" xfId="12571"/>
    <cellStyle name="Normal 2 2 2 2 9 2 2 7 2" xfId="12572"/>
    <cellStyle name="Normal 2 2 2 2 9 2 2 7 2 2" xfId="12573"/>
    <cellStyle name="Normal 2 2 2 2 9 2 2 7 3" xfId="12574"/>
    <cellStyle name="Normal 2 2 2 2 9 2 2 7 3 2" xfId="12575"/>
    <cellStyle name="Normal 2 2 2 2 9 2 2 7 4" xfId="12576"/>
    <cellStyle name="Normal 2 2 2 2 9 2 2 7 4 2" xfId="12577"/>
    <cellStyle name="Normal 2 2 2 2 9 2 2 7 5" xfId="12578"/>
    <cellStyle name="Normal 2 2 2 2 9 2 2 7 5 2" xfId="12579"/>
    <cellStyle name="Normal 2 2 2 2 9 2 2 7 6" xfId="12580"/>
    <cellStyle name="Normal 2 2 2 2 9 2 2 7 6 2" xfId="12581"/>
    <cellStyle name="Normal 2 2 2 2 9 2 2 7 7" xfId="12582"/>
    <cellStyle name="Normal 2 2 2 2 9 2 2 7 7 2" xfId="12583"/>
    <cellStyle name="Normal 2 2 2 2 9 2 2 7 8" xfId="12584"/>
    <cellStyle name="Normal 2 2 2 2 9 2 2 7 8 2" xfId="12585"/>
    <cellStyle name="Normal 2 2 2 2 9 2 2 7 9" xfId="12586"/>
    <cellStyle name="Normal 2 2 2 2 9 2 2 7 9 2" xfId="12587"/>
    <cellStyle name="Normal 2 2 2 2 9 2 2 8" xfId="12588"/>
    <cellStyle name="Normal 2 2 2 2 9 2 2 8 2" xfId="12589"/>
    <cellStyle name="Normal 2 2 2 2 9 2 2 9" xfId="12590"/>
    <cellStyle name="Normal 2 2 2 2 9 2 2 9 2" xfId="12591"/>
    <cellStyle name="Normal 2 2 2 2 9 2 3" xfId="309"/>
    <cellStyle name="Normal 2 2 2 2 9 2 3 10" xfId="12592"/>
    <cellStyle name="Normal 2 2 2 2 9 2 3 10 2" xfId="12593"/>
    <cellStyle name="Normal 2 2 2 2 9 2 3 11" xfId="12594"/>
    <cellStyle name="Normal 2 2 2 2 9 2 3 11 2" xfId="12595"/>
    <cellStyle name="Normal 2 2 2 2 9 2 3 12" xfId="12596"/>
    <cellStyle name="Normal 2 2 2 2 9 2 3 12 2" xfId="12597"/>
    <cellStyle name="Normal 2 2 2 2 9 2 3 13" xfId="12598"/>
    <cellStyle name="Normal 2 2 2 2 9 2 3 2" xfId="12599"/>
    <cellStyle name="Normal 2 2 2 2 9 2 3 2 10" xfId="12600"/>
    <cellStyle name="Normal 2 2 2 2 9 2 3 2 10 2" xfId="12601"/>
    <cellStyle name="Normal 2 2 2 2 9 2 3 2 11" xfId="12602"/>
    <cellStyle name="Normal 2 2 2 2 9 2 3 2 11 2" xfId="12603"/>
    <cellStyle name="Normal 2 2 2 2 9 2 3 2 12" xfId="12604"/>
    <cellStyle name="Normal 2 2 2 2 9 2 3 2 2" xfId="12605"/>
    <cellStyle name="Normal 2 2 2 2 9 2 3 2 2 10" xfId="12606"/>
    <cellStyle name="Normal 2 2 2 2 9 2 3 2 2 10 2" xfId="12607"/>
    <cellStyle name="Normal 2 2 2 2 9 2 3 2 2 11" xfId="12608"/>
    <cellStyle name="Normal 2 2 2 2 9 2 3 2 2 2" xfId="12609"/>
    <cellStyle name="Normal 2 2 2 2 9 2 3 2 2 2 2" xfId="12610"/>
    <cellStyle name="Normal 2 2 2 2 9 2 3 2 2 3" xfId="12611"/>
    <cellStyle name="Normal 2 2 2 2 9 2 3 2 2 3 2" xfId="12612"/>
    <cellStyle name="Normal 2 2 2 2 9 2 3 2 2 4" xfId="12613"/>
    <cellStyle name="Normal 2 2 2 2 9 2 3 2 2 4 2" xfId="12614"/>
    <cellStyle name="Normal 2 2 2 2 9 2 3 2 2 5" xfId="12615"/>
    <cellStyle name="Normal 2 2 2 2 9 2 3 2 2 5 2" xfId="12616"/>
    <cellStyle name="Normal 2 2 2 2 9 2 3 2 2 6" xfId="12617"/>
    <cellStyle name="Normal 2 2 2 2 9 2 3 2 2 6 2" xfId="12618"/>
    <cellStyle name="Normal 2 2 2 2 9 2 3 2 2 7" xfId="12619"/>
    <cellStyle name="Normal 2 2 2 2 9 2 3 2 2 7 2" xfId="12620"/>
    <cellStyle name="Normal 2 2 2 2 9 2 3 2 2 8" xfId="12621"/>
    <cellStyle name="Normal 2 2 2 2 9 2 3 2 2 8 2" xfId="12622"/>
    <cellStyle name="Normal 2 2 2 2 9 2 3 2 2 9" xfId="12623"/>
    <cellStyle name="Normal 2 2 2 2 9 2 3 2 2 9 2" xfId="12624"/>
    <cellStyle name="Normal 2 2 2 2 9 2 3 2 3" xfId="12625"/>
    <cellStyle name="Normal 2 2 2 2 9 2 3 2 3 2" xfId="12626"/>
    <cellStyle name="Normal 2 2 2 2 9 2 3 2 4" xfId="12627"/>
    <cellStyle name="Normal 2 2 2 2 9 2 3 2 4 2" xfId="12628"/>
    <cellStyle name="Normal 2 2 2 2 9 2 3 2 5" xfId="12629"/>
    <cellStyle name="Normal 2 2 2 2 9 2 3 2 5 2" xfId="12630"/>
    <cellStyle name="Normal 2 2 2 2 9 2 3 2 6" xfId="12631"/>
    <cellStyle name="Normal 2 2 2 2 9 2 3 2 6 2" xfId="12632"/>
    <cellStyle name="Normal 2 2 2 2 9 2 3 2 7" xfId="12633"/>
    <cellStyle name="Normal 2 2 2 2 9 2 3 2 7 2" xfId="12634"/>
    <cellStyle name="Normal 2 2 2 2 9 2 3 2 8" xfId="12635"/>
    <cellStyle name="Normal 2 2 2 2 9 2 3 2 8 2" xfId="12636"/>
    <cellStyle name="Normal 2 2 2 2 9 2 3 2 9" xfId="12637"/>
    <cellStyle name="Normal 2 2 2 2 9 2 3 2 9 2" xfId="12638"/>
    <cellStyle name="Normal 2 2 2 2 9 2 3 3" xfId="12639"/>
    <cellStyle name="Normal 2 2 2 2 9 2 3 3 10" xfId="12640"/>
    <cellStyle name="Normal 2 2 2 2 9 2 3 3 10 2" xfId="12641"/>
    <cellStyle name="Normal 2 2 2 2 9 2 3 3 11" xfId="12642"/>
    <cellStyle name="Normal 2 2 2 2 9 2 3 3 2" xfId="12643"/>
    <cellStyle name="Normal 2 2 2 2 9 2 3 3 2 2" xfId="12644"/>
    <cellStyle name="Normal 2 2 2 2 9 2 3 3 3" xfId="12645"/>
    <cellStyle name="Normal 2 2 2 2 9 2 3 3 3 2" xfId="12646"/>
    <cellStyle name="Normal 2 2 2 2 9 2 3 3 4" xfId="12647"/>
    <cellStyle name="Normal 2 2 2 2 9 2 3 3 4 2" xfId="12648"/>
    <cellStyle name="Normal 2 2 2 2 9 2 3 3 5" xfId="12649"/>
    <cellStyle name="Normal 2 2 2 2 9 2 3 3 5 2" xfId="12650"/>
    <cellStyle name="Normal 2 2 2 2 9 2 3 3 6" xfId="12651"/>
    <cellStyle name="Normal 2 2 2 2 9 2 3 3 6 2" xfId="12652"/>
    <cellStyle name="Normal 2 2 2 2 9 2 3 3 7" xfId="12653"/>
    <cellStyle name="Normal 2 2 2 2 9 2 3 3 7 2" xfId="12654"/>
    <cellStyle name="Normal 2 2 2 2 9 2 3 3 8" xfId="12655"/>
    <cellStyle name="Normal 2 2 2 2 9 2 3 3 8 2" xfId="12656"/>
    <cellStyle name="Normal 2 2 2 2 9 2 3 3 9" xfId="12657"/>
    <cellStyle name="Normal 2 2 2 2 9 2 3 3 9 2" xfId="12658"/>
    <cellStyle name="Normal 2 2 2 2 9 2 3 4" xfId="12659"/>
    <cellStyle name="Normal 2 2 2 2 9 2 3 4 2" xfId="12660"/>
    <cellStyle name="Normal 2 2 2 2 9 2 3 5" xfId="12661"/>
    <cellStyle name="Normal 2 2 2 2 9 2 3 5 2" xfId="12662"/>
    <cellStyle name="Normal 2 2 2 2 9 2 3 6" xfId="12663"/>
    <cellStyle name="Normal 2 2 2 2 9 2 3 6 2" xfId="12664"/>
    <cellStyle name="Normal 2 2 2 2 9 2 3 7" xfId="12665"/>
    <cellStyle name="Normal 2 2 2 2 9 2 3 7 2" xfId="12666"/>
    <cellStyle name="Normal 2 2 2 2 9 2 3 8" xfId="12667"/>
    <cellStyle name="Normal 2 2 2 2 9 2 3 8 2" xfId="12668"/>
    <cellStyle name="Normal 2 2 2 2 9 2 3 9" xfId="12669"/>
    <cellStyle name="Normal 2 2 2 2 9 2 3 9 2" xfId="12670"/>
    <cellStyle name="Normal 2 2 2 2 9 2 4" xfId="310"/>
    <cellStyle name="Normal 2 2 2 2 9 2 4 10" xfId="12671"/>
    <cellStyle name="Normal 2 2 2 2 9 2 4 10 2" xfId="12672"/>
    <cellStyle name="Normal 2 2 2 2 9 2 4 11" xfId="12673"/>
    <cellStyle name="Normal 2 2 2 2 9 2 4 11 2" xfId="12674"/>
    <cellStyle name="Normal 2 2 2 2 9 2 4 12" xfId="12675"/>
    <cellStyle name="Normal 2 2 2 2 9 2 4 12 2" xfId="12676"/>
    <cellStyle name="Normal 2 2 2 2 9 2 4 13" xfId="12677"/>
    <cellStyle name="Normal 2 2 2 2 9 2 4 2" xfId="12678"/>
    <cellStyle name="Normal 2 2 2 2 9 2 4 2 10" xfId="12679"/>
    <cellStyle name="Normal 2 2 2 2 9 2 4 2 10 2" xfId="12680"/>
    <cellStyle name="Normal 2 2 2 2 9 2 4 2 11" xfId="12681"/>
    <cellStyle name="Normal 2 2 2 2 9 2 4 2 11 2" xfId="12682"/>
    <cellStyle name="Normal 2 2 2 2 9 2 4 2 12" xfId="12683"/>
    <cellStyle name="Normal 2 2 2 2 9 2 4 2 2" xfId="12684"/>
    <cellStyle name="Normal 2 2 2 2 9 2 4 2 2 10" xfId="12685"/>
    <cellStyle name="Normal 2 2 2 2 9 2 4 2 2 10 2" xfId="12686"/>
    <cellStyle name="Normal 2 2 2 2 9 2 4 2 2 11" xfId="12687"/>
    <cellStyle name="Normal 2 2 2 2 9 2 4 2 2 2" xfId="12688"/>
    <cellStyle name="Normal 2 2 2 2 9 2 4 2 2 2 2" xfId="12689"/>
    <cellStyle name="Normal 2 2 2 2 9 2 4 2 2 3" xfId="12690"/>
    <cellStyle name="Normal 2 2 2 2 9 2 4 2 2 3 2" xfId="12691"/>
    <cellStyle name="Normal 2 2 2 2 9 2 4 2 2 4" xfId="12692"/>
    <cellStyle name="Normal 2 2 2 2 9 2 4 2 2 4 2" xfId="12693"/>
    <cellStyle name="Normal 2 2 2 2 9 2 4 2 2 5" xfId="12694"/>
    <cellStyle name="Normal 2 2 2 2 9 2 4 2 2 5 2" xfId="12695"/>
    <cellStyle name="Normal 2 2 2 2 9 2 4 2 2 6" xfId="12696"/>
    <cellStyle name="Normal 2 2 2 2 9 2 4 2 2 6 2" xfId="12697"/>
    <cellStyle name="Normal 2 2 2 2 9 2 4 2 2 7" xfId="12698"/>
    <cellStyle name="Normal 2 2 2 2 9 2 4 2 2 7 2" xfId="12699"/>
    <cellStyle name="Normal 2 2 2 2 9 2 4 2 2 8" xfId="12700"/>
    <cellStyle name="Normal 2 2 2 2 9 2 4 2 2 8 2" xfId="12701"/>
    <cellStyle name="Normal 2 2 2 2 9 2 4 2 2 9" xfId="12702"/>
    <cellStyle name="Normal 2 2 2 2 9 2 4 2 2 9 2" xfId="12703"/>
    <cellStyle name="Normal 2 2 2 2 9 2 4 2 3" xfId="12704"/>
    <cellStyle name="Normal 2 2 2 2 9 2 4 2 3 2" xfId="12705"/>
    <cellStyle name="Normal 2 2 2 2 9 2 4 2 4" xfId="12706"/>
    <cellStyle name="Normal 2 2 2 2 9 2 4 2 4 2" xfId="12707"/>
    <cellStyle name="Normal 2 2 2 2 9 2 4 2 5" xfId="12708"/>
    <cellStyle name="Normal 2 2 2 2 9 2 4 2 5 2" xfId="12709"/>
    <cellStyle name="Normal 2 2 2 2 9 2 4 2 6" xfId="12710"/>
    <cellStyle name="Normal 2 2 2 2 9 2 4 2 6 2" xfId="12711"/>
    <cellStyle name="Normal 2 2 2 2 9 2 4 2 7" xfId="12712"/>
    <cellStyle name="Normal 2 2 2 2 9 2 4 2 7 2" xfId="12713"/>
    <cellStyle name="Normal 2 2 2 2 9 2 4 2 8" xfId="12714"/>
    <cellStyle name="Normal 2 2 2 2 9 2 4 2 8 2" xfId="12715"/>
    <cellStyle name="Normal 2 2 2 2 9 2 4 2 9" xfId="12716"/>
    <cellStyle name="Normal 2 2 2 2 9 2 4 2 9 2" xfId="12717"/>
    <cellStyle name="Normal 2 2 2 2 9 2 4 3" xfId="12718"/>
    <cellStyle name="Normal 2 2 2 2 9 2 4 3 10" xfId="12719"/>
    <cellStyle name="Normal 2 2 2 2 9 2 4 3 10 2" xfId="12720"/>
    <cellStyle name="Normal 2 2 2 2 9 2 4 3 11" xfId="12721"/>
    <cellStyle name="Normal 2 2 2 2 9 2 4 3 2" xfId="12722"/>
    <cellStyle name="Normal 2 2 2 2 9 2 4 3 2 2" xfId="12723"/>
    <cellStyle name="Normal 2 2 2 2 9 2 4 3 3" xfId="12724"/>
    <cellStyle name="Normal 2 2 2 2 9 2 4 3 3 2" xfId="12725"/>
    <cellStyle name="Normal 2 2 2 2 9 2 4 3 4" xfId="12726"/>
    <cellStyle name="Normal 2 2 2 2 9 2 4 3 4 2" xfId="12727"/>
    <cellStyle name="Normal 2 2 2 2 9 2 4 3 5" xfId="12728"/>
    <cellStyle name="Normal 2 2 2 2 9 2 4 3 5 2" xfId="12729"/>
    <cellStyle name="Normal 2 2 2 2 9 2 4 3 6" xfId="12730"/>
    <cellStyle name="Normal 2 2 2 2 9 2 4 3 6 2" xfId="12731"/>
    <cellStyle name="Normal 2 2 2 2 9 2 4 3 7" xfId="12732"/>
    <cellStyle name="Normal 2 2 2 2 9 2 4 3 7 2" xfId="12733"/>
    <cellStyle name="Normal 2 2 2 2 9 2 4 3 8" xfId="12734"/>
    <cellStyle name="Normal 2 2 2 2 9 2 4 3 8 2" xfId="12735"/>
    <cellStyle name="Normal 2 2 2 2 9 2 4 3 9" xfId="12736"/>
    <cellStyle name="Normal 2 2 2 2 9 2 4 3 9 2" xfId="12737"/>
    <cellStyle name="Normal 2 2 2 2 9 2 4 4" xfId="12738"/>
    <cellStyle name="Normal 2 2 2 2 9 2 4 4 2" xfId="12739"/>
    <cellStyle name="Normal 2 2 2 2 9 2 4 5" xfId="12740"/>
    <cellStyle name="Normal 2 2 2 2 9 2 4 5 2" xfId="12741"/>
    <cellStyle name="Normal 2 2 2 2 9 2 4 6" xfId="12742"/>
    <cellStyle name="Normal 2 2 2 2 9 2 4 6 2" xfId="12743"/>
    <cellStyle name="Normal 2 2 2 2 9 2 4 7" xfId="12744"/>
    <cellStyle name="Normal 2 2 2 2 9 2 4 7 2" xfId="12745"/>
    <cellStyle name="Normal 2 2 2 2 9 2 4 8" xfId="12746"/>
    <cellStyle name="Normal 2 2 2 2 9 2 4 8 2" xfId="12747"/>
    <cellStyle name="Normal 2 2 2 2 9 2 4 9" xfId="12748"/>
    <cellStyle name="Normal 2 2 2 2 9 2 4 9 2" xfId="12749"/>
    <cellStyle name="Normal 2 2 2 2 9 2 5" xfId="311"/>
    <cellStyle name="Normal 2 2 2 2 9 2 5 10" xfId="12750"/>
    <cellStyle name="Normal 2 2 2 2 9 2 5 10 2" xfId="12751"/>
    <cellStyle name="Normal 2 2 2 2 9 2 5 11" xfId="12752"/>
    <cellStyle name="Normal 2 2 2 2 9 2 5 11 2" xfId="12753"/>
    <cellStyle name="Normal 2 2 2 2 9 2 5 12" xfId="12754"/>
    <cellStyle name="Normal 2 2 2 2 9 2 5 12 2" xfId="12755"/>
    <cellStyle name="Normal 2 2 2 2 9 2 5 13" xfId="12756"/>
    <cellStyle name="Normal 2 2 2 2 9 2 5 2" xfId="12757"/>
    <cellStyle name="Normal 2 2 2 2 9 2 5 2 10" xfId="12758"/>
    <cellStyle name="Normal 2 2 2 2 9 2 5 2 10 2" xfId="12759"/>
    <cellStyle name="Normal 2 2 2 2 9 2 5 2 11" xfId="12760"/>
    <cellStyle name="Normal 2 2 2 2 9 2 5 2 11 2" xfId="12761"/>
    <cellStyle name="Normal 2 2 2 2 9 2 5 2 12" xfId="12762"/>
    <cellStyle name="Normal 2 2 2 2 9 2 5 2 2" xfId="12763"/>
    <cellStyle name="Normal 2 2 2 2 9 2 5 2 2 10" xfId="12764"/>
    <cellStyle name="Normal 2 2 2 2 9 2 5 2 2 10 2" xfId="12765"/>
    <cellStyle name="Normal 2 2 2 2 9 2 5 2 2 11" xfId="12766"/>
    <cellStyle name="Normal 2 2 2 2 9 2 5 2 2 2" xfId="12767"/>
    <cellStyle name="Normal 2 2 2 2 9 2 5 2 2 2 2" xfId="12768"/>
    <cellStyle name="Normal 2 2 2 2 9 2 5 2 2 3" xfId="12769"/>
    <cellStyle name="Normal 2 2 2 2 9 2 5 2 2 3 2" xfId="12770"/>
    <cellStyle name="Normal 2 2 2 2 9 2 5 2 2 4" xfId="12771"/>
    <cellStyle name="Normal 2 2 2 2 9 2 5 2 2 4 2" xfId="12772"/>
    <cellStyle name="Normal 2 2 2 2 9 2 5 2 2 5" xfId="12773"/>
    <cellStyle name="Normal 2 2 2 2 9 2 5 2 2 5 2" xfId="12774"/>
    <cellStyle name="Normal 2 2 2 2 9 2 5 2 2 6" xfId="12775"/>
    <cellStyle name="Normal 2 2 2 2 9 2 5 2 2 6 2" xfId="12776"/>
    <cellStyle name="Normal 2 2 2 2 9 2 5 2 2 7" xfId="12777"/>
    <cellStyle name="Normal 2 2 2 2 9 2 5 2 2 7 2" xfId="12778"/>
    <cellStyle name="Normal 2 2 2 2 9 2 5 2 2 8" xfId="12779"/>
    <cellStyle name="Normal 2 2 2 2 9 2 5 2 2 8 2" xfId="12780"/>
    <cellStyle name="Normal 2 2 2 2 9 2 5 2 2 9" xfId="12781"/>
    <cellStyle name="Normal 2 2 2 2 9 2 5 2 2 9 2" xfId="12782"/>
    <cellStyle name="Normal 2 2 2 2 9 2 5 2 3" xfId="12783"/>
    <cellStyle name="Normal 2 2 2 2 9 2 5 2 3 2" xfId="12784"/>
    <cellStyle name="Normal 2 2 2 2 9 2 5 2 4" xfId="12785"/>
    <cellStyle name="Normal 2 2 2 2 9 2 5 2 4 2" xfId="12786"/>
    <cellStyle name="Normal 2 2 2 2 9 2 5 2 5" xfId="12787"/>
    <cellStyle name="Normal 2 2 2 2 9 2 5 2 5 2" xfId="12788"/>
    <cellStyle name="Normal 2 2 2 2 9 2 5 2 6" xfId="12789"/>
    <cellStyle name="Normal 2 2 2 2 9 2 5 2 6 2" xfId="12790"/>
    <cellStyle name="Normal 2 2 2 2 9 2 5 2 7" xfId="12791"/>
    <cellStyle name="Normal 2 2 2 2 9 2 5 2 7 2" xfId="12792"/>
    <cellStyle name="Normal 2 2 2 2 9 2 5 2 8" xfId="12793"/>
    <cellStyle name="Normal 2 2 2 2 9 2 5 2 8 2" xfId="12794"/>
    <cellStyle name="Normal 2 2 2 2 9 2 5 2 9" xfId="12795"/>
    <cellStyle name="Normal 2 2 2 2 9 2 5 2 9 2" xfId="12796"/>
    <cellStyle name="Normal 2 2 2 2 9 2 5 3" xfId="12797"/>
    <cellStyle name="Normal 2 2 2 2 9 2 5 3 10" xfId="12798"/>
    <cellStyle name="Normal 2 2 2 2 9 2 5 3 10 2" xfId="12799"/>
    <cellStyle name="Normal 2 2 2 2 9 2 5 3 11" xfId="12800"/>
    <cellStyle name="Normal 2 2 2 2 9 2 5 3 2" xfId="12801"/>
    <cellStyle name="Normal 2 2 2 2 9 2 5 3 2 2" xfId="12802"/>
    <cellStyle name="Normal 2 2 2 2 9 2 5 3 3" xfId="12803"/>
    <cellStyle name="Normal 2 2 2 2 9 2 5 3 3 2" xfId="12804"/>
    <cellStyle name="Normal 2 2 2 2 9 2 5 3 4" xfId="12805"/>
    <cellStyle name="Normal 2 2 2 2 9 2 5 3 4 2" xfId="12806"/>
    <cellStyle name="Normal 2 2 2 2 9 2 5 3 5" xfId="12807"/>
    <cellStyle name="Normal 2 2 2 2 9 2 5 3 5 2" xfId="12808"/>
    <cellStyle name="Normal 2 2 2 2 9 2 5 3 6" xfId="12809"/>
    <cellStyle name="Normal 2 2 2 2 9 2 5 3 6 2" xfId="12810"/>
    <cellStyle name="Normal 2 2 2 2 9 2 5 3 7" xfId="12811"/>
    <cellStyle name="Normal 2 2 2 2 9 2 5 3 7 2" xfId="12812"/>
    <cellStyle name="Normal 2 2 2 2 9 2 5 3 8" xfId="12813"/>
    <cellStyle name="Normal 2 2 2 2 9 2 5 3 8 2" xfId="12814"/>
    <cellStyle name="Normal 2 2 2 2 9 2 5 3 9" xfId="12815"/>
    <cellStyle name="Normal 2 2 2 2 9 2 5 3 9 2" xfId="12816"/>
    <cellStyle name="Normal 2 2 2 2 9 2 5 4" xfId="12817"/>
    <cellStyle name="Normal 2 2 2 2 9 2 5 4 2" xfId="12818"/>
    <cellStyle name="Normal 2 2 2 2 9 2 5 5" xfId="12819"/>
    <cellStyle name="Normal 2 2 2 2 9 2 5 5 2" xfId="12820"/>
    <cellStyle name="Normal 2 2 2 2 9 2 5 6" xfId="12821"/>
    <cellStyle name="Normal 2 2 2 2 9 2 5 6 2" xfId="12822"/>
    <cellStyle name="Normal 2 2 2 2 9 2 5 7" xfId="12823"/>
    <cellStyle name="Normal 2 2 2 2 9 2 5 7 2" xfId="12824"/>
    <cellStyle name="Normal 2 2 2 2 9 2 5 8" xfId="12825"/>
    <cellStyle name="Normal 2 2 2 2 9 2 5 8 2" xfId="12826"/>
    <cellStyle name="Normal 2 2 2 2 9 2 5 9" xfId="12827"/>
    <cellStyle name="Normal 2 2 2 2 9 2 5 9 2" xfId="12828"/>
    <cellStyle name="Normal 2 2 2 2 9 2 6" xfId="312"/>
    <cellStyle name="Normal 2 2 2 2 9 3" xfId="313"/>
    <cellStyle name="Normal 2 2 2 2 9 3 2" xfId="314"/>
    <cellStyle name="Normal 2 2 2 2 9 4" xfId="315"/>
    <cellStyle name="Normal 2 2 2 2 9 4 2" xfId="316"/>
    <cellStyle name="Normal 2 2 2 2 9 5" xfId="317"/>
    <cellStyle name="Normal 2 2 2 2 9 5 2" xfId="318"/>
    <cellStyle name="Normal 2 2 2 2 9 6" xfId="319"/>
    <cellStyle name="Normal 2 2 2 2 9 6 2" xfId="320"/>
    <cellStyle name="Normal 2 2 2 2 9 7" xfId="12829"/>
    <cellStyle name="Normal 2 2 2 2 9 7 10" xfId="12830"/>
    <cellStyle name="Normal 2 2 2 2 9 7 10 2" xfId="12831"/>
    <cellStyle name="Normal 2 2 2 2 9 7 11" xfId="12832"/>
    <cellStyle name="Normal 2 2 2 2 9 7 11 2" xfId="12833"/>
    <cellStyle name="Normal 2 2 2 2 9 7 12" xfId="12834"/>
    <cellStyle name="Normal 2 2 2 2 9 7 2" xfId="12835"/>
    <cellStyle name="Normal 2 2 2 2 9 7 2 10" xfId="12836"/>
    <cellStyle name="Normal 2 2 2 2 9 7 2 10 2" xfId="12837"/>
    <cellStyle name="Normal 2 2 2 2 9 7 2 11" xfId="12838"/>
    <cellStyle name="Normal 2 2 2 2 9 7 2 2" xfId="12839"/>
    <cellStyle name="Normal 2 2 2 2 9 7 2 2 2" xfId="12840"/>
    <cellStyle name="Normal 2 2 2 2 9 7 2 3" xfId="12841"/>
    <cellStyle name="Normal 2 2 2 2 9 7 2 3 2" xfId="12842"/>
    <cellStyle name="Normal 2 2 2 2 9 7 2 4" xfId="12843"/>
    <cellStyle name="Normal 2 2 2 2 9 7 2 4 2" xfId="12844"/>
    <cellStyle name="Normal 2 2 2 2 9 7 2 5" xfId="12845"/>
    <cellStyle name="Normal 2 2 2 2 9 7 2 5 2" xfId="12846"/>
    <cellStyle name="Normal 2 2 2 2 9 7 2 6" xfId="12847"/>
    <cellStyle name="Normal 2 2 2 2 9 7 2 6 2" xfId="12848"/>
    <cellStyle name="Normal 2 2 2 2 9 7 2 7" xfId="12849"/>
    <cellStyle name="Normal 2 2 2 2 9 7 2 7 2" xfId="12850"/>
    <cellStyle name="Normal 2 2 2 2 9 7 2 8" xfId="12851"/>
    <cellStyle name="Normal 2 2 2 2 9 7 2 8 2" xfId="12852"/>
    <cellStyle name="Normal 2 2 2 2 9 7 2 9" xfId="12853"/>
    <cellStyle name="Normal 2 2 2 2 9 7 2 9 2" xfId="12854"/>
    <cellStyle name="Normal 2 2 2 2 9 7 3" xfId="12855"/>
    <cellStyle name="Normal 2 2 2 2 9 7 3 2" xfId="12856"/>
    <cellStyle name="Normal 2 2 2 2 9 7 4" xfId="12857"/>
    <cellStyle name="Normal 2 2 2 2 9 7 4 2" xfId="12858"/>
    <cellStyle name="Normal 2 2 2 2 9 7 5" xfId="12859"/>
    <cellStyle name="Normal 2 2 2 2 9 7 5 2" xfId="12860"/>
    <cellStyle name="Normal 2 2 2 2 9 7 6" xfId="12861"/>
    <cellStyle name="Normal 2 2 2 2 9 7 6 2" xfId="12862"/>
    <cellStyle name="Normal 2 2 2 2 9 7 7" xfId="12863"/>
    <cellStyle name="Normal 2 2 2 2 9 7 7 2" xfId="12864"/>
    <cellStyle name="Normal 2 2 2 2 9 7 8" xfId="12865"/>
    <cellStyle name="Normal 2 2 2 2 9 7 8 2" xfId="12866"/>
    <cellStyle name="Normal 2 2 2 2 9 7 9" xfId="12867"/>
    <cellStyle name="Normal 2 2 2 2 9 7 9 2" xfId="12868"/>
    <cellStyle name="Normal 2 2 2 2 9 8" xfId="12869"/>
    <cellStyle name="Normal 2 2 2 2 9 8 10" xfId="12870"/>
    <cellStyle name="Normal 2 2 2 2 9 8 10 2" xfId="12871"/>
    <cellStyle name="Normal 2 2 2 2 9 8 11" xfId="12872"/>
    <cellStyle name="Normal 2 2 2 2 9 8 2" xfId="12873"/>
    <cellStyle name="Normal 2 2 2 2 9 8 2 2" xfId="12874"/>
    <cellStyle name="Normal 2 2 2 2 9 8 3" xfId="12875"/>
    <cellStyle name="Normal 2 2 2 2 9 8 3 2" xfId="12876"/>
    <cellStyle name="Normal 2 2 2 2 9 8 4" xfId="12877"/>
    <cellStyle name="Normal 2 2 2 2 9 8 4 2" xfId="12878"/>
    <cellStyle name="Normal 2 2 2 2 9 8 5" xfId="12879"/>
    <cellStyle name="Normal 2 2 2 2 9 8 5 2" xfId="12880"/>
    <cellStyle name="Normal 2 2 2 2 9 8 6" xfId="12881"/>
    <cellStyle name="Normal 2 2 2 2 9 8 6 2" xfId="12882"/>
    <cellStyle name="Normal 2 2 2 2 9 8 7" xfId="12883"/>
    <cellStyle name="Normal 2 2 2 2 9 8 7 2" xfId="12884"/>
    <cellStyle name="Normal 2 2 2 2 9 8 8" xfId="12885"/>
    <cellStyle name="Normal 2 2 2 2 9 8 8 2" xfId="12886"/>
    <cellStyle name="Normal 2 2 2 2 9 8 9" xfId="12887"/>
    <cellStyle name="Normal 2 2 2 2 9 8 9 2" xfId="12888"/>
    <cellStyle name="Normal 2 2 2 2 9 9" xfId="12889"/>
    <cellStyle name="Normal 2 2 2 2 9 9 2" xfId="12890"/>
    <cellStyle name="Normal 2 2 2 3" xfId="321"/>
    <cellStyle name="Normal 2 2 2 3 10" xfId="322"/>
    <cellStyle name="Normal 2 2 2 3 2" xfId="323"/>
    <cellStyle name="Normal 2 2 2 3 2 10" xfId="12891"/>
    <cellStyle name="Normal 2 2 2 3 2 10 10" xfId="12892"/>
    <cellStyle name="Normal 2 2 2 3 2 10 10 2" xfId="12893"/>
    <cellStyle name="Normal 2 2 2 3 2 10 11" xfId="12894"/>
    <cellStyle name="Normal 2 2 2 3 2 10 11 2" xfId="12895"/>
    <cellStyle name="Normal 2 2 2 3 2 10 12" xfId="12896"/>
    <cellStyle name="Normal 2 2 2 3 2 10 2" xfId="12897"/>
    <cellStyle name="Normal 2 2 2 3 2 10 2 10" xfId="12898"/>
    <cellStyle name="Normal 2 2 2 3 2 10 2 10 2" xfId="12899"/>
    <cellStyle name="Normal 2 2 2 3 2 10 2 11" xfId="12900"/>
    <cellStyle name="Normal 2 2 2 3 2 10 2 2" xfId="12901"/>
    <cellStyle name="Normal 2 2 2 3 2 10 2 2 2" xfId="12902"/>
    <cellStyle name="Normal 2 2 2 3 2 10 2 3" xfId="12903"/>
    <cellStyle name="Normal 2 2 2 3 2 10 2 3 2" xfId="12904"/>
    <cellStyle name="Normal 2 2 2 3 2 10 2 4" xfId="12905"/>
    <cellStyle name="Normal 2 2 2 3 2 10 2 4 2" xfId="12906"/>
    <cellStyle name="Normal 2 2 2 3 2 10 2 5" xfId="12907"/>
    <cellStyle name="Normal 2 2 2 3 2 10 2 5 2" xfId="12908"/>
    <cellStyle name="Normal 2 2 2 3 2 10 2 6" xfId="12909"/>
    <cellStyle name="Normal 2 2 2 3 2 10 2 6 2" xfId="12910"/>
    <cellStyle name="Normal 2 2 2 3 2 10 2 7" xfId="12911"/>
    <cellStyle name="Normal 2 2 2 3 2 10 2 7 2" xfId="12912"/>
    <cellStyle name="Normal 2 2 2 3 2 10 2 8" xfId="12913"/>
    <cellStyle name="Normal 2 2 2 3 2 10 2 8 2" xfId="12914"/>
    <cellStyle name="Normal 2 2 2 3 2 10 2 9" xfId="12915"/>
    <cellStyle name="Normal 2 2 2 3 2 10 2 9 2" xfId="12916"/>
    <cellStyle name="Normal 2 2 2 3 2 10 3" xfId="12917"/>
    <cellStyle name="Normal 2 2 2 3 2 10 3 2" xfId="12918"/>
    <cellStyle name="Normal 2 2 2 3 2 10 4" xfId="12919"/>
    <cellStyle name="Normal 2 2 2 3 2 10 4 2" xfId="12920"/>
    <cellStyle name="Normal 2 2 2 3 2 10 5" xfId="12921"/>
    <cellStyle name="Normal 2 2 2 3 2 10 5 2" xfId="12922"/>
    <cellStyle name="Normal 2 2 2 3 2 10 6" xfId="12923"/>
    <cellStyle name="Normal 2 2 2 3 2 10 6 2" xfId="12924"/>
    <cellStyle name="Normal 2 2 2 3 2 10 7" xfId="12925"/>
    <cellStyle name="Normal 2 2 2 3 2 10 7 2" xfId="12926"/>
    <cellStyle name="Normal 2 2 2 3 2 10 8" xfId="12927"/>
    <cellStyle name="Normal 2 2 2 3 2 10 8 2" xfId="12928"/>
    <cellStyle name="Normal 2 2 2 3 2 10 9" xfId="12929"/>
    <cellStyle name="Normal 2 2 2 3 2 10 9 2" xfId="12930"/>
    <cellStyle name="Normal 2 2 2 3 2 11" xfId="12931"/>
    <cellStyle name="Normal 2 2 2 3 2 11 10" xfId="12932"/>
    <cellStyle name="Normal 2 2 2 3 2 11 10 2" xfId="12933"/>
    <cellStyle name="Normal 2 2 2 3 2 11 11" xfId="12934"/>
    <cellStyle name="Normal 2 2 2 3 2 11 2" xfId="12935"/>
    <cellStyle name="Normal 2 2 2 3 2 11 2 2" xfId="12936"/>
    <cellStyle name="Normal 2 2 2 3 2 11 3" xfId="12937"/>
    <cellStyle name="Normal 2 2 2 3 2 11 3 2" xfId="12938"/>
    <cellStyle name="Normal 2 2 2 3 2 11 4" xfId="12939"/>
    <cellStyle name="Normal 2 2 2 3 2 11 4 2" xfId="12940"/>
    <cellStyle name="Normal 2 2 2 3 2 11 5" xfId="12941"/>
    <cellStyle name="Normal 2 2 2 3 2 11 5 2" xfId="12942"/>
    <cellStyle name="Normal 2 2 2 3 2 11 6" xfId="12943"/>
    <cellStyle name="Normal 2 2 2 3 2 11 6 2" xfId="12944"/>
    <cellStyle name="Normal 2 2 2 3 2 11 7" xfId="12945"/>
    <cellStyle name="Normal 2 2 2 3 2 11 7 2" xfId="12946"/>
    <cellStyle name="Normal 2 2 2 3 2 11 8" xfId="12947"/>
    <cellStyle name="Normal 2 2 2 3 2 11 8 2" xfId="12948"/>
    <cellStyle name="Normal 2 2 2 3 2 11 9" xfId="12949"/>
    <cellStyle name="Normal 2 2 2 3 2 11 9 2" xfId="12950"/>
    <cellStyle name="Normal 2 2 2 3 2 12" xfId="12951"/>
    <cellStyle name="Normal 2 2 2 3 2 12 2" xfId="12952"/>
    <cellStyle name="Normal 2 2 2 3 2 13" xfId="12953"/>
    <cellStyle name="Normal 2 2 2 3 2 13 2" xfId="12954"/>
    <cellStyle name="Normal 2 2 2 3 2 14" xfId="12955"/>
    <cellStyle name="Normal 2 2 2 3 2 14 2" xfId="12956"/>
    <cellStyle name="Normal 2 2 2 3 2 15" xfId="12957"/>
    <cellStyle name="Normal 2 2 2 3 2 15 2" xfId="12958"/>
    <cellStyle name="Normal 2 2 2 3 2 16" xfId="12959"/>
    <cellStyle name="Normal 2 2 2 3 2 16 2" xfId="12960"/>
    <cellStyle name="Normal 2 2 2 3 2 17" xfId="12961"/>
    <cellStyle name="Normal 2 2 2 3 2 17 2" xfId="12962"/>
    <cellStyle name="Normal 2 2 2 3 2 18" xfId="12963"/>
    <cellStyle name="Normal 2 2 2 3 2 18 2" xfId="12964"/>
    <cellStyle name="Normal 2 2 2 3 2 19" xfId="12965"/>
    <cellStyle name="Normal 2 2 2 3 2 19 2" xfId="12966"/>
    <cellStyle name="Normal 2 2 2 3 2 2" xfId="324"/>
    <cellStyle name="Normal 2 2 2 3 2 2 2" xfId="325"/>
    <cellStyle name="Normal 2 2 2 3 2 2 2 10" xfId="12967"/>
    <cellStyle name="Normal 2 2 2 3 2 2 2 10 2" xfId="12968"/>
    <cellStyle name="Normal 2 2 2 3 2 2 2 11" xfId="12969"/>
    <cellStyle name="Normal 2 2 2 3 2 2 2 11 2" xfId="12970"/>
    <cellStyle name="Normal 2 2 2 3 2 2 2 12" xfId="12971"/>
    <cellStyle name="Normal 2 2 2 3 2 2 2 12 2" xfId="12972"/>
    <cellStyle name="Normal 2 2 2 3 2 2 2 13" xfId="12973"/>
    <cellStyle name="Normal 2 2 2 3 2 2 2 13 2" xfId="12974"/>
    <cellStyle name="Normal 2 2 2 3 2 2 2 14" xfId="12975"/>
    <cellStyle name="Normal 2 2 2 3 2 2 2 14 2" xfId="12976"/>
    <cellStyle name="Normal 2 2 2 3 2 2 2 15" xfId="12977"/>
    <cellStyle name="Normal 2 2 2 3 2 2 2 15 2" xfId="12978"/>
    <cellStyle name="Normal 2 2 2 3 2 2 2 16" xfId="12979"/>
    <cellStyle name="Normal 2 2 2 3 2 2 2 16 2" xfId="12980"/>
    <cellStyle name="Normal 2 2 2 3 2 2 2 17" xfId="12981"/>
    <cellStyle name="Normal 2 2 2 3 2 2 2 2" xfId="326"/>
    <cellStyle name="Normal 2 2 2 3 2 2 2 2 2" xfId="327"/>
    <cellStyle name="Normal 2 2 2 3 2 2 2 2 2 10" xfId="12982"/>
    <cellStyle name="Normal 2 2 2 3 2 2 2 2 2 10 2" xfId="12983"/>
    <cellStyle name="Normal 2 2 2 3 2 2 2 2 2 11" xfId="12984"/>
    <cellStyle name="Normal 2 2 2 3 2 2 2 2 2 11 2" xfId="12985"/>
    <cellStyle name="Normal 2 2 2 3 2 2 2 2 2 12" xfId="12986"/>
    <cellStyle name="Normal 2 2 2 3 2 2 2 2 2 12 2" xfId="12987"/>
    <cellStyle name="Normal 2 2 2 3 2 2 2 2 2 13" xfId="12988"/>
    <cellStyle name="Normal 2 2 2 3 2 2 2 2 2 2" xfId="12989"/>
    <cellStyle name="Normal 2 2 2 3 2 2 2 2 2 2 10" xfId="12990"/>
    <cellStyle name="Normal 2 2 2 3 2 2 2 2 2 2 10 2" xfId="12991"/>
    <cellStyle name="Normal 2 2 2 3 2 2 2 2 2 2 11" xfId="12992"/>
    <cellStyle name="Normal 2 2 2 3 2 2 2 2 2 2 11 2" xfId="12993"/>
    <cellStyle name="Normal 2 2 2 3 2 2 2 2 2 2 12" xfId="12994"/>
    <cellStyle name="Normal 2 2 2 3 2 2 2 2 2 2 2" xfId="12995"/>
    <cellStyle name="Normal 2 2 2 3 2 2 2 2 2 2 2 10" xfId="12996"/>
    <cellStyle name="Normal 2 2 2 3 2 2 2 2 2 2 2 10 2" xfId="12997"/>
    <cellStyle name="Normal 2 2 2 3 2 2 2 2 2 2 2 11" xfId="12998"/>
    <cellStyle name="Normal 2 2 2 3 2 2 2 2 2 2 2 2" xfId="12999"/>
    <cellStyle name="Normal 2 2 2 3 2 2 2 2 2 2 2 2 2" xfId="13000"/>
    <cellStyle name="Normal 2 2 2 3 2 2 2 2 2 2 2 3" xfId="13001"/>
    <cellStyle name="Normal 2 2 2 3 2 2 2 2 2 2 2 3 2" xfId="13002"/>
    <cellStyle name="Normal 2 2 2 3 2 2 2 2 2 2 2 4" xfId="13003"/>
    <cellStyle name="Normal 2 2 2 3 2 2 2 2 2 2 2 4 2" xfId="13004"/>
    <cellStyle name="Normal 2 2 2 3 2 2 2 2 2 2 2 5" xfId="13005"/>
    <cellStyle name="Normal 2 2 2 3 2 2 2 2 2 2 2 5 2" xfId="13006"/>
    <cellStyle name="Normal 2 2 2 3 2 2 2 2 2 2 2 6" xfId="13007"/>
    <cellStyle name="Normal 2 2 2 3 2 2 2 2 2 2 2 6 2" xfId="13008"/>
    <cellStyle name="Normal 2 2 2 3 2 2 2 2 2 2 2 7" xfId="13009"/>
    <cellStyle name="Normal 2 2 2 3 2 2 2 2 2 2 2 7 2" xfId="13010"/>
    <cellStyle name="Normal 2 2 2 3 2 2 2 2 2 2 2 8" xfId="13011"/>
    <cellStyle name="Normal 2 2 2 3 2 2 2 2 2 2 2 8 2" xfId="13012"/>
    <cellStyle name="Normal 2 2 2 3 2 2 2 2 2 2 2 9" xfId="13013"/>
    <cellStyle name="Normal 2 2 2 3 2 2 2 2 2 2 2 9 2" xfId="13014"/>
    <cellStyle name="Normal 2 2 2 3 2 2 2 2 2 2 3" xfId="13015"/>
    <cellStyle name="Normal 2 2 2 3 2 2 2 2 2 2 3 2" xfId="13016"/>
    <cellStyle name="Normal 2 2 2 3 2 2 2 2 2 2 4" xfId="13017"/>
    <cellStyle name="Normal 2 2 2 3 2 2 2 2 2 2 4 2" xfId="13018"/>
    <cellStyle name="Normal 2 2 2 3 2 2 2 2 2 2 5" xfId="13019"/>
    <cellStyle name="Normal 2 2 2 3 2 2 2 2 2 2 5 2" xfId="13020"/>
    <cellStyle name="Normal 2 2 2 3 2 2 2 2 2 2 6" xfId="13021"/>
    <cellStyle name="Normal 2 2 2 3 2 2 2 2 2 2 6 2" xfId="13022"/>
    <cellStyle name="Normal 2 2 2 3 2 2 2 2 2 2 7" xfId="13023"/>
    <cellStyle name="Normal 2 2 2 3 2 2 2 2 2 2 7 2" xfId="13024"/>
    <cellStyle name="Normal 2 2 2 3 2 2 2 2 2 2 8" xfId="13025"/>
    <cellStyle name="Normal 2 2 2 3 2 2 2 2 2 2 8 2" xfId="13026"/>
    <cellStyle name="Normal 2 2 2 3 2 2 2 2 2 2 9" xfId="13027"/>
    <cellStyle name="Normal 2 2 2 3 2 2 2 2 2 2 9 2" xfId="13028"/>
    <cellStyle name="Normal 2 2 2 3 2 2 2 2 2 3" xfId="13029"/>
    <cellStyle name="Normal 2 2 2 3 2 2 2 2 2 3 10" xfId="13030"/>
    <cellStyle name="Normal 2 2 2 3 2 2 2 2 2 3 10 2" xfId="13031"/>
    <cellStyle name="Normal 2 2 2 3 2 2 2 2 2 3 11" xfId="13032"/>
    <cellStyle name="Normal 2 2 2 3 2 2 2 2 2 3 2" xfId="13033"/>
    <cellStyle name="Normal 2 2 2 3 2 2 2 2 2 3 2 2" xfId="13034"/>
    <cellStyle name="Normal 2 2 2 3 2 2 2 2 2 3 3" xfId="13035"/>
    <cellStyle name="Normal 2 2 2 3 2 2 2 2 2 3 3 2" xfId="13036"/>
    <cellStyle name="Normal 2 2 2 3 2 2 2 2 2 3 4" xfId="13037"/>
    <cellStyle name="Normal 2 2 2 3 2 2 2 2 2 3 4 2" xfId="13038"/>
    <cellStyle name="Normal 2 2 2 3 2 2 2 2 2 3 5" xfId="13039"/>
    <cellStyle name="Normal 2 2 2 3 2 2 2 2 2 3 5 2" xfId="13040"/>
    <cellStyle name="Normal 2 2 2 3 2 2 2 2 2 3 6" xfId="13041"/>
    <cellStyle name="Normal 2 2 2 3 2 2 2 2 2 3 6 2" xfId="13042"/>
    <cellStyle name="Normal 2 2 2 3 2 2 2 2 2 3 7" xfId="13043"/>
    <cellStyle name="Normal 2 2 2 3 2 2 2 2 2 3 7 2" xfId="13044"/>
    <cellStyle name="Normal 2 2 2 3 2 2 2 2 2 3 8" xfId="13045"/>
    <cellStyle name="Normal 2 2 2 3 2 2 2 2 2 3 8 2" xfId="13046"/>
    <cellStyle name="Normal 2 2 2 3 2 2 2 2 2 3 9" xfId="13047"/>
    <cellStyle name="Normal 2 2 2 3 2 2 2 2 2 3 9 2" xfId="13048"/>
    <cellStyle name="Normal 2 2 2 3 2 2 2 2 2 4" xfId="13049"/>
    <cellStyle name="Normal 2 2 2 3 2 2 2 2 2 4 2" xfId="13050"/>
    <cellStyle name="Normal 2 2 2 3 2 2 2 2 2 5" xfId="13051"/>
    <cellStyle name="Normal 2 2 2 3 2 2 2 2 2 5 2" xfId="13052"/>
    <cellStyle name="Normal 2 2 2 3 2 2 2 2 2 6" xfId="13053"/>
    <cellStyle name="Normal 2 2 2 3 2 2 2 2 2 6 2" xfId="13054"/>
    <cellStyle name="Normal 2 2 2 3 2 2 2 2 2 7" xfId="13055"/>
    <cellStyle name="Normal 2 2 2 3 2 2 2 2 2 7 2" xfId="13056"/>
    <cellStyle name="Normal 2 2 2 3 2 2 2 2 2 8" xfId="13057"/>
    <cellStyle name="Normal 2 2 2 3 2 2 2 2 2 8 2" xfId="13058"/>
    <cellStyle name="Normal 2 2 2 3 2 2 2 2 2 9" xfId="13059"/>
    <cellStyle name="Normal 2 2 2 3 2 2 2 2 2 9 2" xfId="13060"/>
    <cellStyle name="Normal 2 2 2 3 2 2 2 2 3" xfId="328"/>
    <cellStyle name="Normal 2 2 2 3 2 2 2 2 3 10" xfId="13061"/>
    <cellStyle name="Normal 2 2 2 3 2 2 2 2 3 10 2" xfId="13062"/>
    <cellStyle name="Normal 2 2 2 3 2 2 2 2 3 11" xfId="13063"/>
    <cellStyle name="Normal 2 2 2 3 2 2 2 2 3 11 2" xfId="13064"/>
    <cellStyle name="Normal 2 2 2 3 2 2 2 2 3 12" xfId="13065"/>
    <cellStyle name="Normal 2 2 2 3 2 2 2 2 3 12 2" xfId="13066"/>
    <cellStyle name="Normal 2 2 2 3 2 2 2 2 3 13" xfId="13067"/>
    <cellStyle name="Normal 2 2 2 3 2 2 2 2 3 2" xfId="13068"/>
    <cellStyle name="Normal 2 2 2 3 2 2 2 2 3 2 10" xfId="13069"/>
    <cellStyle name="Normal 2 2 2 3 2 2 2 2 3 2 10 2" xfId="13070"/>
    <cellStyle name="Normal 2 2 2 3 2 2 2 2 3 2 11" xfId="13071"/>
    <cellStyle name="Normal 2 2 2 3 2 2 2 2 3 2 11 2" xfId="13072"/>
    <cellStyle name="Normal 2 2 2 3 2 2 2 2 3 2 12" xfId="13073"/>
    <cellStyle name="Normal 2 2 2 3 2 2 2 2 3 2 2" xfId="13074"/>
    <cellStyle name="Normal 2 2 2 3 2 2 2 2 3 2 2 10" xfId="13075"/>
    <cellStyle name="Normal 2 2 2 3 2 2 2 2 3 2 2 10 2" xfId="13076"/>
    <cellStyle name="Normal 2 2 2 3 2 2 2 2 3 2 2 11" xfId="13077"/>
    <cellStyle name="Normal 2 2 2 3 2 2 2 2 3 2 2 2" xfId="13078"/>
    <cellStyle name="Normal 2 2 2 3 2 2 2 2 3 2 2 2 2" xfId="13079"/>
    <cellStyle name="Normal 2 2 2 3 2 2 2 2 3 2 2 3" xfId="13080"/>
    <cellStyle name="Normal 2 2 2 3 2 2 2 2 3 2 2 3 2" xfId="13081"/>
    <cellStyle name="Normal 2 2 2 3 2 2 2 2 3 2 2 4" xfId="13082"/>
    <cellStyle name="Normal 2 2 2 3 2 2 2 2 3 2 2 4 2" xfId="13083"/>
    <cellStyle name="Normal 2 2 2 3 2 2 2 2 3 2 2 5" xfId="13084"/>
    <cellStyle name="Normal 2 2 2 3 2 2 2 2 3 2 2 5 2" xfId="13085"/>
    <cellStyle name="Normal 2 2 2 3 2 2 2 2 3 2 2 6" xfId="13086"/>
    <cellStyle name="Normal 2 2 2 3 2 2 2 2 3 2 2 6 2" xfId="13087"/>
    <cellStyle name="Normal 2 2 2 3 2 2 2 2 3 2 2 7" xfId="13088"/>
    <cellStyle name="Normal 2 2 2 3 2 2 2 2 3 2 2 7 2" xfId="13089"/>
    <cellStyle name="Normal 2 2 2 3 2 2 2 2 3 2 2 8" xfId="13090"/>
    <cellStyle name="Normal 2 2 2 3 2 2 2 2 3 2 2 8 2" xfId="13091"/>
    <cellStyle name="Normal 2 2 2 3 2 2 2 2 3 2 2 9" xfId="13092"/>
    <cellStyle name="Normal 2 2 2 3 2 2 2 2 3 2 2 9 2" xfId="13093"/>
    <cellStyle name="Normal 2 2 2 3 2 2 2 2 3 2 3" xfId="13094"/>
    <cellStyle name="Normal 2 2 2 3 2 2 2 2 3 2 3 2" xfId="13095"/>
    <cellStyle name="Normal 2 2 2 3 2 2 2 2 3 2 4" xfId="13096"/>
    <cellStyle name="Normal 2 2 2 3 2 2 2 2 3 2 4 2" xfId="13097"/>
    <cellStyle name="Normal 2 2 2 3 2 2 2 2 3 2 5" xfId="13098"/>
    <cellStyle name="Normal 2 2 2 3 2 2 2 2 3 2 5 2" xfId="13099"/>
    <cellStyle name="Normal 2 2 2 3 2 2 2 2 3 2 6" xfId="13100"/>
    <cellStyle name="Normal 2 2 2 3 2 2 2 2 3 2 6 2" xfId="13101"/>
    <cellStyle name="Normal 2 2 2 3 2 2 2 2 3 2 7" xfId="13102"/>
    <cellStyle name="Normal 2 2 2 3 2 2 2 2 3 2 7 2" xfId="13103"/>
    <cellStyle name="Normal 2 2 2 3 2 2 2 2 3 2 8" xfId="13104"/>
    <cellStyle name="Normal 2 2 2 3 2 2 2 2 3 2 8 2" xfId="13105"/>
    <cellStyle name="Normal 2 2 2 3 2 2 2 2 3 2 9" xfId="13106"/>
    <cellStyle name="Normal 2 2 2 3 2 2 2 2 3 2 9 2" xfId="13107"/>
    <cellStyle name="Normal 2 2 2 3 2 2 2 2 3 3" xfId="13108"/>
    <cellStyle name="Normal 2 2 2 3 2 2 2 2 3 3 10" xfId="13109"/>
    <cellStyle name="Normal 2 2 2 3 2 2 2 2 3 3 10 2" xfId="13110"/>
    <cellStyle name="Normal 2 2 2 3 2 2 2 2 3 3 11" xfId="13111"/>
    <cellStyle name="Normal 2 2 2 3 2 2 2 2 3 3 2" xfId="13112"/>
    <cellStyle name="Normal 2 2 2 3 2 2 2 2 3 3 2 2" xfId="13113"/>
    <cellStyle name="Normal 2 2 2 3 2 2 2 2 3 3 3" xfId="13114"/>
    <cellStyle name="Normal 2 2 2 3 2 2 2 2 3 3 3 2" xfId="13115"/>
    <cellStyle name="Normal 2 2 2 3 2 2 2 2 3 3 4" xfId="13116"/>
    <cellStyle name="Normal 2 2 2 3 2 2 2 2 3 3 4 2" xfId="13117"/>
    <cellStyle name="Normal 2 2 2 3 2 2 2 2 3 3 5" xfId="13118"/>
    <cellStyle name="Normal 2 2 2 3 2 2 2 2 3 3 5 2" xfId="13119"/>
    <cellStyle name="Normal 2 2 2 3 2 2 2 2 3 3 6" xfId="13120"/>
    <cellStyle name="Normal 2 2 2 3 2 2 2 2 3 3 6 2" xfId="13121"/>
    <cellStyle name="Normal 2 2 2 3 2 2 2 2 3 3 7" xfId="13122"/>
    <cellStyle name="Normal 2 2 2 3 2 2 2 2 3 3 7 2" xfId="13123"/>
    <cellStyle name="Normal 2 2 2 3 2 2 2 2 3 3 8" xfId="13124"/>
    <cellStyle name="Normal 2 2 2 3 2 2 2 2 3 3 8 2" xfId="13125"/>
    <cellStyle name="Normal 2 2 2 3 2 2 2 2 3 3 9" xfId="13126"/>
    <cellStyle name="Normal 2 2 2 3 2 2 2 2 3 3 9 2" xfId="13127"/>
    <cellStyle name="Normal 2 2 2 3 2 2 2 2 3 4" xfId="13128"/>
    <cellStyle name="Normal 2 2 2 3 2 2 2 2 3 4 2" xfId="13129"/>
    <cellStyle name="Normal 2 2 2 3 2 2 2 2 3 5" xfId="13130"/>
    <cellStyle name="Normal 2 2 2 3 2 2 2 2 3 5 2" xfId="13131"/>
    <cellStyle name="Normal 2 2 2 3 2 2 2 2 3 6" xfId="13132"/>
    <cellStyle name="Normal 2 2 2 3 2 2 2 2 3 6 2" xfId="13133"/>
    <cellStyle name="Normal 2 2 2 3 2 2 2 2 3 7" xfId="13134"/>
    <cellStyle name="Normal 2 2 2 3 2 2 2 2 3 7 2" xfId="13135"/>
    <cellStyle name="Normal 2 2 2 3 2 2 2 2 3 8" xfId="13136"/>
    <cellStyle name="Normal 2 2 2 3 2 2 2 2 3 8 2" xfId="13137"/>
    <cellStyle name="Normal 2 2 2 3 2 2 2 2 3 9" xfId="13138"/>
    <cellStyle name="Normal 2 2 2 3 2 2 2 2 3 9 2" xfId="13139"/>
    <cellStyle name="Normal 2 2 2 3 2 2 2 2 4" xfId="329"/>
    <cellStyle name="Normal 2 2 2 3 2 2 2 2 4 10" xfId="13140"/>
    <cellStyle name="Normal 2 2 2 3 2 2 2 2 4 10 2" xfId="13141"/>
    <cellStyle name="Normal 2 2 2 3 2 2 2 2 4 11" xfId="13142"/>
    <cellStyle name="Normal 2 2 2 3 2 2 2 2 4 11 2" xfId="13143"/>
    <cellStyle name="Normal 2 2 2 3 2 2 2 2 4 12" xfId="13144"/>
    <cellStyle name="Normal 2 2 2 3 2 2 2 2 4 12 2" xfId="13145"/>
    <cellStyle name="Normal 2 2 2 3 2 2 2 2 4 13" xfId="13146"/>
    <cellStyle name="Normal 2 2 2 3 2 2 2 2 4 2" xfId="13147"/>
    <cellStyle name="Normal 2 2 2 3 2 2 2 2 4 2 10" xfId="13148"/>
    <cellStyle name="Normal 2 2 2 3 2 2 2 2 4 2 10 2" xfId="13149"/>
    <cellStyle name="Normal 2 2 2 3 2 2 2 2 4 2 11" xfId="13150"/>
    <cellStyle name="Normal 2 2 2 3 2 2 2 2 4 2 11 2" xfId="13151"/>
    <cellStyle name="Normal 2 2 2 3 2 2 2 2 4 2 12" xfId="13152"/>
    <cellStyle name="Normal 2 2 2 3 2 2 2 2 4 2 2" xfId="13153"/>
    <cellStyle name="Normal 2 2 2 3 2 2 2 2 4 2 2 10" xfId="13154"/>
    <cellStyle name="Normal 2 2 2 3 2 2 2 2 4 2 2 10 2" xfId="13155"/>
    <cellStyle name="Normal 2 2 2 3 2 2 2 2 4 2 2 11" xfId="13156"/>
    <cellStyle name="Normal 2 2 2 3 2 2 2 2 4 2 2 2" xfId="13157"/>
    <cellStyle name="Normal 2 2 2 3 2 2 2 2 4 2 2 2 2" xfId="13158"/>
    <cellStyle name="Normal 2 2 2 3 2 2 2 2 4 2 2 3" xfId="13159"/>
    <cellStyle name="Normal 2 2 2 3 2 2 2 2 4 2 2 3 2" xfId="13160"/>
    <cellStyle name="Normal 2 2 2 3 2 2 2 2 4 2 2 4" xfId="13161"/>
    <cellStyle name="Normal 2 2 2 3 2 2 2 2 4 2 2 4 2" xfId="13162"/>
    <cellStyle name="Normal 2 2 2 3 2 2 2 2 4 2 2 5" xfId="13163"/>
    <cellStyle name="Normal 2 2 2 3 2 2 2 2 4 2 2 5 2" xfId="13164"/>
    <cellStyle name="Normal 2 2 2 3 2 2 2 2 4 2 2 6" xfId="13165"/>
    <cellStyle name="Normal 2 2 2 3 2 2 2 2 4 2 2 6 2" xfId="13166"/>
    <cellStyle name="Normal 2 2 2 3 2 2 2 2 4 2 2 7" xfId="13167"/>
    <cellStyle name="Normal 2 2 2 3 2 2 2 2 4 2 2 7 2" xfId="13168"/>
    <cellStyle name="Normal 2 2 2 3 2 2 2 2 4 2 2 8" xfId="13169"/>
    <cellStyle name="Normal 2 2 2 3 2 2 2 2 4 2 2 8 2" xfId="13170"/>
    <cellStyle name="Normal 2 2 2 3 2 2 2 2 4 2 2 9" xfId="13171"/>
    <cellStyle name="Normal 2 2 2 3 2 2 2 2 4 2 2 9 2" xfId="13172"/>
    <cellStyle name="Normal 2 2 2 3 2 2 2 2 4 2 3" xfId="13173"/>
    <cellStyle name="Normal 2 2 2 3 2 2 2 2 4 2 3 2" xfId="13174"/>
    <cellStyle name="Normal 2 2 2 3 2 2 2 2 4 2 4" xfId="13175"/>
    <cellStyle name="Normal 2 2 2 3 2 2 2 2 4 2 4 2" xfId="13176"/>
    <cellStyle name="Normal 2 2 2 3 2 2 2 2 4 2 5" xfId="13177"/>
    <cellStyle name="Normal 2 2 2 3 2 2 2 2 4 2 5 2" xfId="13178"/>
    <cellStyle name="Normal 2 2 2 3 2 2 2 2 4 2 6" xfId="13179"/>
    <cellStyle name="Normal 2 2 2 3 2 2 2 2 4 2 6 2" xfId="13180"/>
    <cellStyle name="Normal 2 2 2 3 2 2 2 2 4 2 7" xfId="13181"/>
    <cellStyle name="Normal 2 2 2 3 2 2 2 2 4 2 7 2" xfId="13182"/>
    <cellStyle name="Normal 2 2 2 3 2 2 2 2 4 2 8" xfId="13183"/>
    <cellStyle name="Normal 2 2 2 3 2 2 2 2 4 2 8 2" xfId="13184"/>
    <cellStyle name="Normal 2 2 2 3 2 2 2 2 4 2 9" xfId="13185"/>
    <cellStyle name="Normal 2 2 2 3 2 2 2 2 4 2 9 2" xfId="13186"/>
    <cellStyle name="Normal 2 2 2 3 2 2 2 2 4 3" xfId="13187"/>
    <cellStyle name="Normal 2 2 2 3 2 2 2 2 4 3 10" xfId="13188"/>
    <cellStyle name="Normal 2 2 2 3 2 2 2 2 4 3 10 2" xfId="13189"/>
    <cellStyle name="Normal 2 2 2 3 2 2 2 2 4 3 11" xfId="13190"/>
    <cellStyle name="Normal 2 2 2 3 2 2 2 2 4 3 2" xfId="13191"/>
    <cellStyle name="Normal 2 2 2 3 2 2 2 2 4 3 2 2" xfId="13192"/>
    <cellStyle name="Normal 2 2 2 3 2 2 2 2 4 3 3" xfId="13193"/>
    <cellStyle name="Normal 2 2 2 3 2 2 2 2 4 3 3 2" xfId="13194"/>
    <cellStyle name="Normal 2 2 2 3 2 2 2 2 4 3 4" xfId="13195"/>
    <cellStyle name="Normal 2 2 2 3 2 2 2 2 4 3 4 2" xfId="13196"/>
    <cellStyle name="Normal 2 2 2 3 2 2 2 2 4 3 5" xfId="13197"/>
    <cellStyle name="Normal 2 2 2 3 2 2 2 2 4 3 5 2" xfId="13198"/>
    <cellStyle name="Normal 2 2 2 3 2 2 2 2 4 3 6" xfId="13199"/>
    <cellStyle name="Normal 2 2 2 3 2 2 2 2 4 3 6 2" xfId="13200"/>
    <cellStyle name="Normal 2 2 2 3 2 2 2 2 4 3 7" xfId="13201"/>
    <cellStyle name="Normal 2 2 2 3 2 2 2 2 4 3 7 2" xfId="13202"/>
    <cellStyle name="Normal 2 2 2 3 2 2 2 2 4 3 8" xfId="13203"/>
    <cellStyle name="Normal 2 2 2 3 2 2 2 2 4 3 8 2" xfId="13204"/>
    <cellStyle name="Normal 2 2 2 3 2 2 2 2 4 3 9" xfId="13205"/>
    <cellStyle name="Normal 2 2 2 3 2 2 2 2 4 3 9 2" xfId="13206"/>
    <cellStyle name="Normal 2 2 2 3 2 2 2 2 4 4" xfId="13207"/>
    <cellStyle name="Normal 2 2 2 3 2 2 2 2 4 4 2" xfId="13208"/>
    <cellStyle name="Normal 2 2 2 3 2 2 2 2 4 5" xfId="13209"/>
    <cellStyle name="Normal 2 2 2 3 2 2 2 2 4 5 2" xfId="13210"/>
    <cellStyle name="Normal 2 2 2 3 2 2 2 2 4 6" xfId="13211"/>
    <cellStyle name="Normal 2 2 2 3 2 2 2 2 4 6 2" xfId="13212"/>
    <cellStyle name="Normal 2 2 2 3 2 2 2 2 4 7" xfId="13213"/>
    <cellStyle name="Normal 2 2 2 3 2 2 2 2 4 7 2" xfId="13214"/>
    <cellStyle name="Normal 2 2 2 3 2 2 2 2 4 8" xfId="13215"/>
    <cellStyle name="Normal 2 2 2 3 2 2 2 2 4 8 2" xfId="13216"/>
    <cellStyle name="Normal 2 2 2 3 2 2 2 2 4 9" xfId="13217"/>
    <cellStyle name="Normal 2 2 2 3 2 2 2 2 4 9 2" xfId="13218"/>
    <cellStyle name="Normal 2 2 2 3 2 2 2 2 5" xfId="330"/>
    <cellStyle name="Normal 2 2 2 3 2 2 2 2 5 10" xfId="13219"/>
    <cellStyle name="Normal 2 2 2 3 2 2 2 2 5 10 2" xfId="13220"/>
    <cellStyle name="Normal 2 2 2 3 2 2 2 2 5 11" xfId="13221"/>
    <cellStyle name="Normal 2 2 2 3 2 2 2 2 5 11 2" xfId="13222"/>
    <cellStyle name="Normal 2 2 2 3 2 2 2 2 5 12" xfId="13223"/>
    <cellStyle name="Normal 2 2 2 3 2 2 2 2 5 12 2" xfId="13224"/>
    <cellStyle name="Normal 2 2 2 3 2 2 2 2 5 13" xfId="13225"/>
    <cellStyle name="Normal 2 2 2 3 2 2 2 2 5 2" xfId="13226"/>
    <cellStyle name="Normal 2 2 2 3 2 2 2 2 5 2 10" xfId="13227"/>
    <cellStyle name="Normal 2 2 2 3 2 2 2 2 5 2 10 2" xfId="13228"/>
    <cellStyle name="Normal 2 2 2 3 2 2 2 2 5 2 11" xfId="13229"/>
    <cellStyle name="Normal 2 2 2 3 2 2 2 2 5 2 11 2" xfId="13230"/>
    <cellStyle name="Normal 2 2 2 3 2 2 2 2 5 2 12" xfId="13231"/>
    <cellStyle name="Normal 2 2 2 3 2 2 2 2 5 2 2" xfId="13232"/>
    <cellStyle name="Normal 2 2 2 3 2 2 2 2 5 2 2 10" xfId="13233"/>
    <cellStyle name="Normal 2 2 2 3 2 2 2 2 5 2 2 10 2" xfId="13234"/>
    <cellStyle name="Normal 2 2 2 3 2 2 2 2 5 2 2 11" xfId="13235"/>
    <cellStyle name="Normal 2 2 2 3 2 2 2 2 5 2 2 2" xfId="13236"/>
    <cellStyle name="Normal 2 2 2 3 2 2 2 2 5 2 2 2 2" xfId="13237"/>
    <cellStyle name="Normal 2 2 2 3 2 2 2 2 5 2 2 3" xfId="13238"/>
    <cellStyle name="Normal 2 2 2 3 2 2 2 2 5 2 2 3 2" xfId="13239"/>
    <cellStyle name="Normal 2 2 2 3 2 2 2 2 5 2 2 4" xfId="13240"/>
    <cellStyle name="Normal 2 2 2 3 2 2 2 2 5 2 2 4 2" xfId="13241"/>
    <cellStyle name="Normal 2 2 2 3 2 2 2 2 5 2 2 5" xfId="13242"/>
    <cellStyle name="Normal 2 2 2 3 2 2 2 2 5 2 2 5 2" xfId="13243"/>
    <cellStyle name="Normal 2 2 2 3 2 2 2 2 5 2 2 6" xfId="13244"/>
    <cellStyle name="Normal 2 2 2 3 2 2 2 2 5 2 2 6 2" xfId="13245"/>
    <cellStyle name="Normal 2 2 2 3 2 2 2 2 5 2 2 7" xfId="13246"/>
    <cellStyle name="Normal 2 2 2 3 2 2 2 2 5 2 2 7 2" xfId="13247"/>
    <cellStyle name="Normal 2 2 2 3 2 2 2 2 5 2 2 8" xfId="13248"/>
    <cellStyle name="Normal 2 2 2 3 2 2 2 2 5 2 2 8 2" xfId="13249"/>
    <cellStyle name="Normal 2 2 2 3 2 2 2 2 5 2 2 9" xfId="13250"/>
    <cellStyle name="Normal 2 2 2 3 2 2 2 2 5 2 2 9 2" xfId="13251"/>
    <cellStyle name="Normal 2 2 2 3 2 2 2 2 5 2 3" xfId="13252"/>
    <cellStyle name="Normal 2 2 2 3 2 2 2 2 5 2 3 2" xfId="13253"/>
    <cellStyle name="Normal 2 2 2 3 2 2 2 2 5 2 4" xfId="13254"/>
    <cellStyle name="Normal 2 2 2 3 2 2 2 2 5 2 4 2" xfId="13255"/>
    <cellStyle name="Normal 2 2 2 3 2 2 2 2 5 2 5" xfId="13256"/>
    <cellStyle name="Normal 2 2 2 3 2 2 2 2 5 2 5 2" xfId="13257"/>
    <cellStyle name="Normal 2 2 2 3 2 2 2 2 5 2 6" xfId="13258"/>
    <cellStyle name="Normal 2 2 2 3 2 2 2 2 5 2 6 2" xfId="13259"/>
    <cellStyle name="Normal 2 2 2 3 2 2 2 2 5 2 7" xfId="13260"/>
    <cellStyle name="Normal 2 2 2 3 2 2 2 2 5 2 7 2" xfId="13261"/>
    <cellStyle name="Normal 2 2 2 3 2 2 2 2 5 2 8" xfId="13262"/>
    <cellStyle name="Normal 2 2 2 3 2 2 2 2 5 2 8 2" xfId="13263"/>
    <cellStyle name="Normal 2 2 2 3 2 2 2 2 5 2 9" xfId="13264"/>
    <cellStyle name="Normal 2 2 2 3 2 2 2 2 5 2 9 2" xfId="13265"/>
    <cellStyle name="Normal 2 2 2 3 2 2 2 2 5 3" xfId="13266"/>
    <cellStyle name="Normal 2 2 2 3 2 2 2 2 5 3 10" xfId="13267"/>
    <cellStyle name="Normal 2 2 2 3 2 2 2 2 5 3 10 2" xfId="13268"/>
    <cellStyle name="Normal 2 2 2 3 2 2 2 2 5 3 11" xfId="13269"/>
    <cellStyle name="Normal 2 2 2 3 2 2 2 2 5 3 2" xfId="13270"/>
    <cellStyle name="Normal 2 2 2 3 2 2 2 2 5 3 2 2" xfId="13271"/>
    <cellStyle name="Normal 2 2 2 3 2 2 2 2 5 3 3" xfId="13272"/>
    <cellStyle name="Normal 2 2 2 3 2 2 2 2 5 3 3 2" xfId="13273"/>
    <cellStyle name="Normal 2 2 2 3 2 2 2 2 5 3 4" xfId="13274"/>
    <cellStyle name="Normal 2 2 2 3 2 2 2 2 5 3 4 2" xfId="13275"/>
    <cellStyle name="Normal 2 2 2 3 2 2 2 2 5 3 5" xfId="13276"/>
    <cellStyle name="Normal 2 2 2 3 2 2 2 2 5 3 5 2" xfId="13277"/>
    <cellStyle name="Normal 2 2 2 3 2 2 2 2 5 3 6" xfId="13278"/>
    <cellStyle name="Normal 2 2 2 3 2 2 2 2 5 3 6 2" xfId="13279"/>
    <cellStyle name="Normal 2 2 2 3 2 2 2 2 5 3 7" xfId="13280"/>
    <cellStyle name="Normal 2 2 2 3 2 2 2 2 5 3 7 2" xfId="13281"/>
    <cellStyle name="Normal 2 2 2 3 2 2 2 2 5 3 8" xfId="13282"/>
    <cellStyle name="Normal 2 2 2 3 2 2 2 2 5 3 8 2" xfId="13283"/>
    <cellStyle name="Normal 2 2 2 3 2 2 2 2 5 3 9" xfId="13284"/>
    <cellStyle name="Normal 2 2 2 3 2 2 2 2 5 3 9 2" xfId="13285"/>
    <cellStyle name="Normal 2 2 2 3 2 2 2 2 5 4" xfId="13286"/>
    <cellStyle name="Normal 2 2 2 3 2 2 2 2 5 4 2" xfId="13287"/>
    <cellStyle name="Normal 2 2 2 3 2 2 2 2 5 5" xfId="13288"/>
    <cellStyle name="Normal 2 2 2 3 2 2 2 2 5 5 2" xfId="13289"/>
    <cellStyle name="Normal 2 2 2 3 2 2 2 2 5 6" xfId="13290"/>
    <cellStyle name="Normal 2 2 2 3 2 2 2 2 5 6 2" xfId="13291"/>
    <cellStyle name="Normal 2 2 2 3 2 2 2 2 5 7" xfId="13292"/>
    <cellStyle name="Normal 2 2 2 3 2 2 2 2 5 7 2" xfId="13293"/>
    <cellStyle name="Normal 2 2 2 3 2 2 2 2 5 8" xfId="13294"/>
    <cellStyle name="Normal 2 2 2 3 2 2 2 2 5 8 2" xfId="13295"/>
    <cellStyle name="Normal 2 2 2 3 2 2 2 2 5 9" xfId="13296"/>
    <cellStyle name="Normal 2 2 2 3 2 2 2 2 5 9 2" xfId="13297"/>
    <cellStyle name="Normal 2 2 2 3 2 2 2 2 6" xfId="331"/>
    <cellStyle name="Normal 2 2 2 3 2 2 2 3" xfId="332"/>
    <cellStyle name="Normal 2 2 2 3 2 2 2 3 2" xfId="333"/>
    <cellStyle name="Normal 2 2 2 3 2 2 2 4" xfId="334"/>
    <cellStyle name="Normal 2 2 2 3 2 2 2 4 2" xfId="335"/>
    <cellStyle name="Normal 2 2 2 3 2 2 2 5" xfId="336"/>
    <cellStyle name="Normal 2 2 2 3 2 2 2 5 2" xfId="337"/>
    <cellStyle name="Normal 2 2 2 3 2 2 2 6" xfId="13298"/>
    <cellStyle name="Normal 2 2 2 3 2 2 2 6 10" xfId="13299"/>
    <cellStyle name="Normal 2 2 2 3 2 2 2 6 10 2" xfId="13300"/>
    <cellStyle name="Normal 2 2 2 3 2 2 2 6 11" xfId="13301"/>
    <cellStyle name="Normal 2 2 2 3 2 2 2 6 11 2" xfId="13302"/>
    <cellStyle name="Normal 2 2 2 3 2 2 2 6 12" xfId="13303"/>
    <cellStyle name="Normal 2 2 2 3 2 2 2 6 2" xfId="13304"/>
    <cellStyle name="Normal 2 2 2 3 2 2 2 6 2 10" xfId="13305"/>
    <cellStyle name="Normal 2 2 2 3 2 2 2 6 2 10 2" xfId="13306"/>
    <cellStyle name="Normal 2 2 2 3 2 2 2 6 2 11" xfId="13307"/>
    <cellStyle name="Normal 2 2 2 3 2 2 2 6 2 2" xfId="13308"/>
    <cellStyle name="Normal 2 2 2 3 2 2 2 6 2 2 2" xfId="13309"/>
    <cellStyle name="Normal 2 2 2 3 2 2 2 6 2 3" xfId="13310"/>
    <cellStyle name="Normal 2 2 2 3 2 2 2 6 2 3 2" xfId="13311"/>
    <cellStyle name="Normal 2 2 2 3 2 2 2 6 2 4" xfId="13312"/>
    <cellStyle name="Normal 2 2 2 3 2 2 2 6 2 4 2" xfId="13313"/>
    <cellStyle name="Normal 2 2 2 3 2 2 2 6 2 5" xfId="13314"/>
    <cellStyle name="Normal 2 2 2 3 2 2 2 6 2 5 2" xfId="13315"/>
    <cellStyle name="Normal 2 2 2 3 2 2 2 6 2 6" xfId="13316"/>
    <cellStyle name="Normal 2 2 2 3 2 2 2 6 2 6 2" xfId="13317"/>
    <cellStyle name="Normal 2 2 2 3 2 2 2 6 2 7" xfId="13318"/>
    <cellStyle name="Normal 2 2 2 3 2 2 2 6 2 7 2" xfId="13319"/>
    <cellStyle name="Normal 2 2 2 3 2 2 2 6 2 8" xfId="13320"/>
    <cellStyle name="Normal 2 2 2 3 2 2 2 6 2 8 2" xfId="13321"/>
    <cellStyle name="Normal 2 2 2 3 2 2 2 6 2 9" xfId="13322"/>
    <cellStyle name="Normal 2 2 2 3 2 2 2 6 2 9 2" xfId="13323"/>
    <cellStyle name="Normal 2 2 2 3 2 2 2 6 3" xfId="13324"/>
    <cellStyle name="Normal 2 2 2 3 2 2 2 6 3 2" xfId="13325"/>
    <cellStyle name="Normal 2 2 2 3 2 2 2 6 4" xfId="13326"/>
    <cellStyle name="Normal 2 2 2 3 2 2 2 6 4 2" xfId="13327"/>
    <cellStyle name="Normal 2 2 2 3 2 2 2 6 5" xfId="13328"/>
    <cellStyle name="Normal 2 2 2 3 2 2 2 6 5 2" xfId="13329"/>
    <cellStyle name="Normal 2 2 2 3 2 2 2 6 6" xfId="13330"/>
    <cellStyle name="Normal 2 2 2 3 2 2 2 6 6 2" xfId="13331"/>
    <cellStyle name="Normal 2 2 2 3 2 2 2 6 7" xfId="13332"/>
    <cellStyle name="Normal 2 2 2 3 2 2 2 6 7 2" xfId="13333"/>
    <cellStyle name="Normal 2 2 2 3 2 2 2 6 8" xfId="13334"/>
    <cellStyle name="Normal 2 2 2 3 2 2 2 6 8 2" xfId="13335"/>
    <cellStyle name="Normal 2 2 2 3 2 2 2 6 9" xfId="13336"/>
    <cellStyle name="Normal 2 2 2 3 2 2 2 6 9 2" xfId="13337"/>
    <cellStyle name="Normal 2 2 2 3 2 2 2 7" xfId="13338"/>
    <cellStyle name="Normal 2 2 2 3 2 2 2 7 10" xfId="13339"/>
    <cellStyle name="Normal 2 2 2 3 2 2 2 7 10 2" xfId="13340"/>
    <cellStyle name="Normal 2 2 2 3 2 2 2 7 11" xfId="13341"/>
    <cellStyle name="Normal 2 2 2 3 2 2 2 7 2" xfId="13342"/>
    <cellStyle name="Normal 2 2 2 3 2 2 2 7 2 2" xfId="13343"/>
    <cellStyle name="Normal 2 2 2 3 2 2 2 7 3" xfId="13344"/>
    <cellStyle name="Normal 2 2 2 3 2 2 2 7 3 2" xfId="13345"/>
    <cellStyle name="Normal 2 2 2 3 2 2 2 7 4" xfId="13346"/>
    <cellStyle name="Normal 2 2 2 3 2 2 2 7 4 2" xfId="13347"/>
    <cellStyle name="Normal 2 2 2 3 2 2 2 7 5" xfId="13348"/>
    <cellStyle name="Normal 2 2 2 3 2 2 2 7 5 2" xfId="13349"/>
    <cellStyle name="Normal 2 2 2 3 2 2 2 7 6" xfId="13350"/>
    <cellStyle name="Normal 2 2 2 3 2 2 2 7 6 2" xfId="13351"/>
    <cellStyle name="Normal 2 2 2 3 2 2 2 7 7" xfId="13352"/>
    <cellStyle name="Normal 2 2 2 3 2 2 2 7 7 2" xfId="13353"/>
    <cellStyle name="Normal 2 2 2 3 2 2 2 7 8" xfId="13354"/>
    <cellStyle name="Normal 2 2 2 3 2 2 2 7 8 2" xfId="13355"/>
    <cellStyle name="Normal 2 2 2 3 2 2 2 7 9" xfId="13356"/>
    <cellStyle name="Normal 2 2 2 3 2 2 2 7 9 2" xfId="13357"/>
    <cellStyle name="Normal 2 2 2 3 2 2 2 8" xfId="13358"/>
    <cellStyle name="Normal 2 2 2 3 2 2 2 8 2" xfId="13359"/>
    <cellStyle name="Normal 2 2 2 3 2 2 2 9" xfId="13360"/>
    <cellStyle name="Normal 2 2 2 3 2 2 2 9 2" xfId="13361"/>
    <cellStyle name="Normal 2 2 2 3 2 2 3" xfId="338"/>
    <cellStyle name="Normal 2 2 2 3 2 2 3 10" xfId="13362"/>
    <cellStyle name="Normal 2 2 2 3 2 2 3 10 2" xfId="13363"/>
    <cellStyle name="Normal 2 2 2 3 2 2 3 11" xfId="13364"/>
    <cellStyle name="Normal 2 2 2 3 2 2 3 11 2" xfId="13365"/>
    <cellStyle name="Normal 2 2 2 3 2 2 3 12" xfId="13366"/>
    <cellStyle name="Normal 2 2 2 3 2 2 3 12 2" xfId="13367"/>
    <cellStyle name="Normal 2 2 2 3 2 2 3 13" xfId="13368"/>
    <cellStyle name="Normal 2 2 2 3 2 2 3 2" xfId="13369"/>
    <cellStyle name="Normal 2 2 2 3 2 2 3 2 10" xfId="13370"/>
    <cellStyle name="Normal 2 2 2 3 2 2 3 2 10 2" xfId="13371"/>
    <cellStyle name="Normal 2 2 2 3 2 2 3 2 11" xfId="13372"/>
    <cellStyle name="Normal 2 2 2 3 2 2 3 2 11 2" xfId="13373"/>
    <cellStyle name="Normal 2 2 2 3 2 2 3 2 12" xfId="13374"/>
    <cellStyle name="Normal 2 2 2 3 2 2 3 2 2" xfId="13375"/>
    <cellStyle name="Normal 2 2 2 3 2 2 3 2 2 10" xfId="13376"/>
    <cellStyle name="Normal 2 2 2 3 2 2 3 2 2 10 2" xfId="13377"/>
    <cellStyle name="Normal 2 2 2 3 2 2 3 2 2 11" xfId="13378"/>
    <cellStyle name="Normal 2 2 2 3 2 2 3 2 2 2" xfId="13379"/>
    <cellStyle name="Normal 2 2 2 3 2 2 3 2 2 2 2" xfId="13380"/>
    <cellStyle name="Normal 2 2 2 3 2 2 3 2 2 3" xfId="13381"/>
    <cellStyle name="Normal 2 2 2 3 2 2 3 2 2 3 2" xfId="13382"/>
    <cellStyle name="Normal 2 2 2 3 2 2 3 2 2 4" xfId="13383"/>
    <cellStyle name="Normal 2 2 2 3 2 2 3 2 2 4 2" xfId="13384"/>
    <cellStyle name="Normal 2 2 2 3 2 2 3 2 2 5" xfId="13385"/>
    <cellStyle name="Normal 2 2 2 3 2 2 3 2 2 5 2" xfId="13386"/>
    <cellStyle name="Normal 2 2 2 3 2 2 3 2 2 6" xfId="13387"/>
    <cellStyle name="Normal 2 2 2 3 2 2 3 2 2 6 2" xfId="13388"/>
    <cellStyle name="Normal 2 2 2 3 2 2 3 2 2 7" xfId="13389"/>
    <cellStyle name="Normal 2 2 2 3 2 2 3 2 2 7 2" xfId="13390"/>
    <cellStyle name="Normal 2 2 2 3 2 2 3 2 2 8" xfId="13391"/>
    <cellStyle name="Normal 2 2 2 3 2 2 3 2 2 8 2" xfId="13392"/>
    <cellStyle name="Normal 2 2 2 3 2 2 3 2 2 9" xfId="13393"/>
    <cellStyle name="Normal 2 2 2 3 2 2 3 2 2 9 2" xfId="13394"/>
    <cellStyle name="Normal 2 2 2 3 2 2 3 2 3" xfId="13395"/>
    <cellStyle name="Normal 2 2 2 3 2 2 3 2 3 2" xfId="13396"/>
    <cellStyle name="Normal 2 2 2 3 2 2 3 2 4" xfId="13397"/>
    <cellStyle name="Normal 2 2 2 3 2 2 3 2 4 2" xfId="13398"/>
    <cellStyle name="Normal 2 2 2 3 2 2 3 2 5" xfId="13399"/>
    <cellStyle name="Normal 2 2 2 3 2 2 3 2 5 2" xfId="13400"/>
    <cellStyle name="Normal 2 2 2 3 2 2 3 2 6" xfId="13401"/>
    <cellStyle name="Normal 2 2 2 3 2 2 3 2 6 2" xfId="13402"/>
    <cellStyle name="Normal 2 2 2 3 2 2 3 2 7" xfId="13403"/>
    <cellStyle name="Normal 2 2 2 3 2 2 3 2 7 2" xfId="13404"/>
    <cellStyle name="Normal 2 2 2 3 2 2 3 2 8" xfId="13405"/>
    <cellStyle name="Normal 2 2 2 3 2 2 3 2 8 2" xfId="13406"/>
    <cellStyle name="Normal 2 2 2 3 2 2 3 2 9" xfId="13407"/>
    <cellStyle name="Normal 2 2 2 3 2 2 3 2 9 2" xfId="13408"/>
    <cellStyle name="Normal 2 2 2 3 2 2 3 3" xfId="13409"/>
    <cellStyle name="Normal 2 2 2 3 2 2 3 3 10" xfId="13410"/>
    <cellStyle name="Normal 2 2 2 3 2 2 3 3 10 2" xfId="13411"/>
    <cellStyle name="Normal 2 2 2 3 2 2 3 3 11" xfId="13412"/>
    <cellStyle name="Normal 2 2 2 3 2 2 3 3 2" xfId="13413"/>
    <cellStyle name="Normal 2 2 2 3 2 2 3 3 2 2" xfId="13414"/>
    <cellStyle name="Normal 2 2 2 3 2 2 3 3 3" xfId="13415"/>
    <cellStyle name="Normal 2 2 2 3 2 2 3 3 3 2" xfId="13416"/>
    <cellStyle name="Normal 2 2 2 3 2 2 3 3 4" xfId="13417"/>
    <cellStyle name="Normal 2 2 2 3 2 2 3 3 4 2" xfId="13418"/>
    <cellStyle name="Normal 2 2 2 3 2 2 3 3 5" xfId="13419"/>
    <cellStyle name="Normal 2 2 2 3 2 2 3 3 5 2" xfId="13420"/>
    <cellStyle name="Normal 2 2 2 3 2 2 3 3 6" xfId="13421"/>
    <cellStyle name="Normal 2 2 2 3 2 2 3 3 6 2" xfId="13422"/>
    <cellStyle name="Normal 2 2 2 3 2 2 3 3 7" xfId="13423"/>
    <cellStyle name="Normal 2 2 2 3 2 2 3 3 7 2" xfId="13424"/>
    <cellStyle name="Normal 2 2 2 3 2 2 3 3 8" xfId="13425"/>
    <cellStyle name="Normal 2 2 2 3 2 2 3 3 8 2" xfId="13426"/>
    <cellStyle name="Normal 2 2 2 3 2 2 3 3 9" xfId="13427"/>
    <cellStyle name="Normal 2 2 2 3 2 2 3 3 9 2" xfId="13428"/>
    <cellStyle name="Normal 2 2 2 3 2 2 3 4" xfId="13429"/>
    <cellStyle name="Normal 2 2 2 3 2 2 3 4 2" xfId="13430"/>
    <cellStyle name="Normal 2 2 2 3 2 2 3 5" xfId="13431"/>
    <cellStyle name="Normal 2 2 2 3 2 2 3 5 2" xfId="13432"/>
    <cellStyle name="Normal 2 2 2 3 2 2 3 6" xfId="13433"/>
    <cellStyle name="Normal 2 2 2 3 2 2 3 6 2" xfId="13434"/>
    <cellStyle name="Normal 2 2 2 3 2 2 3 7" xfId="13435"/>
    <cellStyle name="Normal 2 2 2 3 2 2 3 7 2" xfId="13436"/>
    <cellStyle name="Normal 2 2 2 3 2 2 3 8" xfId="13437"/>
    <cellStyle name="Normal 2 2 2 3 2 2 3 8 2" xfId="13438"/>
    <cellStyle name="Normal 2 2 2 3 2 2 3 9" xfId="13439"/>
    <cellStyle name="Normal 2 2 2 3 2 2 3 9 2" xfId="13440"/>
    <cellStyle name="Normal 2 2 2 3 2 2 4" xfId="339"/>
    <cellStyle name="Normal 2 2 2 3 2 2 4 10" xfId="13441"/>
    <cellStyle name="Normal 2 2 2 3 2 2 4 10 2" xfId="13442"/>
    <cellStyle name="Normal 2 2 2 3 2 2 4 11" xfId="13443"/>
    <cellStyle name="Normal 2 2 2 3 2 2 4 11 2" xfId="13444"/>
    <cellStyle name="Normal 2 2 2 3 2 2 4 12" xfId="13445"/>
    <cellStyle name="Normal 2 2 2 3 2 2 4 12 2" xfId="13446"/>
    <cellStyle name="Normal 2 2 2 3 2 2 4 13" xfId="13447"/>
    <cellStyle name="Normal 2 2 2 3 2 2 4 2" xfId="13448"/>
    <cellStyle name="Normal 2 2 2 3 2 2 4 2 10" xfId="13449"/>
    <cellStyle name="Normal 2 2 2 3 2 2 4 2 10 2" xfId="13450"/>
    <cellStyle name="Normal 2 2 2 3 2 2 4 2 11" xfId="13451"/>
    <cellStyle name="Normal 2 2 2 3 2 2 4 2 11 2" xfId="13452"/>
    <cellStyle name="Normal 2 2 2 3 2 2 4 2 12" xfId="13453"/>
    <cellStyle name="Normal 2 2 2 3 2 2 4 2 2" xfId="13454"/>
    <cellStyle name="Normal 2 2 2 3 2 2 4 2 2 10" xfId="13455"/>
    <cellStyle name="Normal 2 2 2 3 2 2 4 2 2 10 2" xfId="13456"/>
    <cellStyle name="Normal 2 2 2 3 2 2 4 2 2 11" xfId="13457"/>
    <cellStyle name="Normal 2 2 2 3 2 2 4 2 2 2" xfId="13458"/>
    <cellStyle name="Normal 2 2 2 3 2 2 4 2 2 2 2" xfId="13459"/>
    <cellStyle name="Normal 2 2 2 3 2 2 4 2 2 3" xfId="13460"/>
    <cellStyle name="Normal 2 2 2 3 2 2 4 2 2 3 2" xfId="13461"/>
    <cellStyle name="Normal 2 2 2 3 2 2 4 2 2 4" xfId="13462"/>
    <cellStyle name="Normal 2 2 2 3 2 2 4 2 2 4 2" xfId="13463"/>
    <cellStyle name="Normal 2 2 2 3 2 2 4 2 2 5" xfId="13464"/>
    <cellStyle name="Normal 2 2 2 3 2 2 4 2 2 5 2" xfId="13465"/>
    <cellStyle name="Normal 2 2 2 3 2 2 4 2 2 6" xfId="13466"/>
    <cellStyle name="Normal 2 2 2 3 2 2 4 2 2 6 2" xfId="13467"/>
    <cellStyle name="Normal 2 2 2 3 2 2 4 2 2 7" xfId="13468"/>
    <cellStyle name="Normal 2 2 2 3 2 2 4 2 2 7 2" xfId="13469"/>
    <cellStyle name="Normal 2 2 2 3 2 2 4 2 2 8" xfId="13470"/>
    <cellStyle name="Normal 2 2 2 3 2 2 4 2 2 8 2" xfId="13471"/>
    <cellStyle name="Normal 2 2 2 3 2 2 4 2 2 9" xfId="13472"/>
    <cellStyle name="Normal 2 2 2 3 2 2 4 2 2 9 2" xfId="13473"/>
    <cellStyle name="Normal 2 2 2 3 2 2 4 2 3" xfId="13474"/>
    <cellStyle name="Normal 2 2 2 3 2 2 4 2 3 2" xfId="13475"/>
    <cellStyle name="Normal 2 2 2 3 2 2 4 2 4" xfId="13476"/>
    <cellStyle name="Normal 2 2 2 3 2 2 4 2 4 2" xfId="13477"/>
    <cellStyle name="Normal 2 2 2 3 2 2 4 2 5" xfId="13478"/>
    <cellStyle name="Normal 2 2 2 3 2 2 4 2 5 2" xfId="13479"/>
    <cellStyle name="Normal 2 2 2 3 2 2 4 2 6" xfId="13480"/>
    <cellStyle name="Normal 2 2 2 3 2 2 4 2 6 2" xfId="13481"/>
    <cellStyle name="Normal 2 2 2 3 2 2 4 2 7" xfId="13482"/>
    <cellStyle name="Normal 2 2 2 3 2 2 4 2 7 2" xfId="13483"/>
    <cellStyle name="Normal 2 2 2 3 2 2 4 2 8" xfId="13484"/>
    <cellStyle name="Normal 2 2 2 3 2 2 4 2 8 2" xfId="13485"/>
    <cellStyle name="Normal 2 2 2 3 2 2 4 2 9" xfId="13486"/>
    <cellStyle name="Normal 2 2 2 3 2 2 4 2 9 2" xfId="13487"/>
    <cellStyle name="Normal 2 2 2 3 2 2 4 3" xfId="13488"/>
    <cellStyle name="Normal 2 2 2 3 2 2 4 3 10" xfId="13489"/>
    <cellStyle name="Normal 2 2 2 3 2 2 4 3 10 2" xfId="13490"/>
    <cellStyle name="Normal 2 2 2 3 2 2 4 3 11" xfId="13491"/>
    <cellStyle name="Normal 2 2 2 3 2 2 4 3 2" xfId="13492"/>
    <cellStyle name="Normal 2 2 2 3 2 2 4 3 2 2" xfId="13493"/>
    <cellStyle name="Normal 2 2 2 3 2 2 4 3 3" xfId="13494"/>
    <cellStyle name="Normal 2 2 2 3 2 2 4 3 3 2" xfId="13495"/>
    <cellStyle name="Normal 2 2 2 3 2 2 4 3 4" xfId="13496"/>
    <cellStyle name="Normal 2 2 2 3 2 2 4 3 4 2" xfId="13497"/>
    <cellStyle name="Normal 2 2 2 3 2 2 4 3 5" xfId="13498"/>
    <cellStyle name="Normal 2 2 2 3 2 2 4 3 5 2" xfId="13499"/>
    <cellStyle name="Normal 2 2 2 3 2 2 4 3 6" xfId="13500"/>
    <cellStyle name="Normal 2 2 2 3 2 2 4 3 6 2" xfId="13501"/>
    <cellStyle name="Normal 2 2 2 3 2 2 4 3 7" xfId="13502"/>
    <cellStyle name="Normal 2 2 2 3 2 2 4 3 7 2" xfId="13503"/>
    <cellStyle name="Normal 2 2 2 3 2 2 4 3 8" xfId="13504"/>
    <cellStyle name="Normal 2 2 2 3 2 2 4 3 8 2" xfId="13505"/>
    <cellStyle name="Normal 2 2 2 3 2 2 4 3 9" xfId="13506"/>
    <cellStyle name="Normal 2 2 2 3 2 2 4 3 9 2" xfId="13507"/>
    <cellStyle name="Normal 2 2 2 3 2 2 4 4" xfId="13508"/>
    <cellStyle name="Normal 2 2 2 3 2 2 4 4 2" xfId="13509"/>
    <cellStyle name="Normal 2 2 2 3 2 2 4 5" xfId="13510"/>
    <cellStyle name="Normal 2 2 2 3 2 2 4 5 2" xfId="13511"/>
    <cellStyle name="Normal 2 2 2 3 2 2 4 6" xfId="13512"/>
    <cellStyle name="Normal 2 2 2 3 2 2 4 6 2" xfId="13513"/>
    <cellStyle name="Normal 2 2 2 3 2 2 4 7" xfId="13514"/>
    <cellStyle name="Normal 2 2 2 3 2 2 4 7 2" xfId="13515"/>
    <cellStyle name="Normal 2 2 2 3 2 2 4 8" xfId="13516"/>
    <cellStyle name="Normal 2 2 2 3 2 2 4 8 2" xfId="13517"/>
    <cellStyle name="Normal 2 2 2 3 2 2 4 9" xfId="13518"/>
    <cellStyle name="Normal 2 2 2 3 2 2 4 9 2" xfId="13519"/>
    <cellStyle name="Normal 2 2 2 3 2 2 5" xfId="340"/>
    <cellStyle name="Normal 2 2 2 3 2 2 5 10" xfId="13520"/>
    <cellStyle name="Normal 2 2 2 3 2 2 5 10 2" xfId="13521"/>
    <cellStyle name="Normal 2 2 2 3 2 2 5 11" xfId="13522"/>
    <cellStyle name="Normal 2 2 2 3 2 2 5 11 2" xfId="13523"/>
    <cellStyle name="Normal 2 2 2 3 2 2 5 12" xfId="13524"/>
    <cellStyle name="Normal 2 2 2 3 2 2 5 12 2" xfId="13525"/>
    <cellStyle name="Normal 2 2 2 3 2 2 5 13" xfId="13526"/>
    <cellStyle name="Normal 2 2 2 3 2 2 5 2" xfId="13527"/>
    <cellStyle name="Normal 2 2 2 3 2 2 5 2 10" xfId="13528"/>
    <cellStyle name="Normal 2 2 2 3 2 2 5 2 10 2" xfId="13529"/>
    <cellStyle name="Normal 2 2 2 3 2 2 5 2 11" xfId="13530"/>
    <cellStyle name="Normal 2 2 2 3 2 2 5 2 11 2" xfId="13531"/>
    <cellStyle name="Normal 2 2 2 3 2 2 5 2 12" xfId="13532"/>
    <cellStyle name="Normal 2 2 2 3 2 2 5 2 2" xfId="13533"/>
    <cellStyle name="Normal 2 2 2 3 2 2 5 2 2 10" xfId="13534"/>
    <cellStyle name="Normal 2 2 2 3 2 2 5 2 2 10 2" xfId="13535"/>
    <cellStyle name="Normal 2 2 2 3 2 2 5 2 2 11" xfId="13536"/>
    <cellStyle name="Normal 2 2 2 3 2 2 5 2 2 2" xfId="13537"/>
    <cellStyle name="Normal 2 2 2 3 2 2 5 2 2 2 2" xfId="13538"/>
    <cellStyle name="Normal 2 2 2 3 2 2 5 2 2 3" xfId="13539"/>
    <cellStyle name="Normal 2 2 2 3 2 2 5 2 2 3 2" xfId="13540"/>
    <cellStyle name="Normal 2 2 2 3 2 2 5 2 2 4" xfId="13541"/>
    <cellStyle name="Normal 2 2 2 3 2 2 5 2 2 4 2" xfId="13542"/>
    <cellStyle name="Normal 2 2 2 3 2 2 5 2 2 5" xfId="13543"/>
    <cellStyle name="Normal 2 2 2 3 2 2 5 2 2 5 2" xfId="13544"/>
    <cellStyle name="Normal 2 2 2 3 2 2 5 2 2 6" xfId="13545"/>
    <cellStyle name="Normal 2 2 2 3 2 2 5 2 2 6 2" xfId="13546"/>
    <cellStyle name="Normal 2 2 2 3 2 2 5 2 2 7" xfId="13547"/>
    <cellStyle name="Normal 2 2 2 3 2 2 5 2 2 7 2" xfId="13548"/>
    <cellStyle name="Normal 2 2 2 3 2 2 5 2 2 8" xfId="13549"/>
    <cellStyle name="Normal 2 2 2 3 2 2 5 2 2 8 2" xfId="13550"/>
    <cellStyle name="Normal 2 2 2 3 2 2 5 2 2 9" xfId="13551"/>
    <cellStyle name="Normal 2 2 2 3 2 2 5 2 2 9 2" xfId="13552"/>
    <cellStyle name="Normal 2 2 2 3 2 2 5 2 3" xfId="13553"/>
    <cellStyle name="Normal 2 2 2 3 2 2 5 2 3 2" xfId="13554"/>
    <cellStyle name="Normal 2 2 2 3 2 2 5 2 4" xfId="13555"/>
    <cellStyle name="Normal 2 2 2 3 2 2 5 2 4 2" xfId="13556"/>
    <cellStyle name="Normal 2 2 2 3 2 2 5 2 5" xfId="13557"/>
    <cellStyle name="Normal 2 2 2 3 2 2 5 2 5 2" xfId="13558"/>
    <cellStyle name="Normal 2 2 2 3 2 2 5 2 6" xfId="13559"/>
    <cellStyle name="Normal 2 2 2 3 2 2 5 2 6 2" xfId="13560"/>
    <cellStyle name="Normal 2 2 2 3 2 2 5 2 7" xfId="13561"/>
    <cellStyle name="Normal 2 2 2 3 2 2 5 2 7 2" xfId="13562"/>
    <cellStyle name="Normal 2 2 2 3 2 2 5 2 8" xfId="13563"/>
    <cellStyle name="Normal 2 2 2 3 2 2 5 2 8 2" xfId="13564"/>
    <cellStyle name="Normal 2 2 2 3 2 2 5 2 9" xfId="13565"/>
    <cellStyle name="Normal 2 2 2 3 2 2 5 2 9 2" xfId="13566"/>
    <cellStyle name="Normal 2 2 2 3 2 2 5 3" xfId="13567"/>
    <cellStyle name="Normal 2 2 2 3 2 2 5 3 10" xfId="13568"/>
    <cellStyle name="Normal 2 2 2 3 2 2 5 3 10 2" xfId="13569"/>
    <cellStyle name="Normal 2 2 2 3 2 2 5 3 11" xfId="13570"/>
    <cellStyle name="Normal 2 2 2 3 2 2 5 3 2" xfId="13571"/>
    <cellStyle name="Normal 2 2 2 3 2 2 5 3 2 2" xfId="13572"/>
    <cellStyle name="Normal 2 2 2 3 2 2 5 3 3" xfId="13573"/>
    <cellStyle name="Normal 2 2 2 3 2 2 5 3 3 2" xfId="13574"/>
    <cellStyle name="Normal 2 2 2 3 2 2 5 3 4" xfId="13575"/>
    <cellStyle name="Normal 2 2 2 3 2 2 5 3 4 2" xfId="13576"/>
    <cellStyle name="Normal 2 2 2 3 2 2 5 3 5" xfId="13577"/>
    <cellStyle name="Normal 2 2 2 3 2 2 5 3 5 2" xfId="13578"/>
    <cellStyle name="Normal 2 2 2 3 2 2 5 3 6" xfId="13579"/>
    <cellStyle name="Normal 2 2 2 3 2 2 5 3 6 2" xfId="13580"/>
    <cellStyle name="Normal 2 2 2 3 2 2 5 3 7" xfId="13581"/>
    <cellStyle name="Normal 2 2 2 3 2 2 5 3 7 2" xfId="13582"/>
    <cellStyle name="Normal 2 2 2 3 2 2 5 3 8" xfId="13583"/>
    <cellStyle name="Normal 2 2 2 3 2 2 5 3 8 2" xfId="13584"/>
    <cellStyle name="Normal 2 2 2 3 2 2 5 3 9" xfId="13585"/>
    <cellStyle name="Normal 2 2 2 3 2 2 5 3 9 2" xfId="13586"/>
    <cellStyle name="Normal 2 2 2 3 2 2 5 4" xfId="13587"/>
    <cellStyle name="Normal 2 2 2 3 2 2 5 4 2" xfId="13588"/>
    <cellStyle name="Normal 2 2 2 3 2 2 5 5" xfId="13589"/>
    <cellStyle name="Normal 2 2 2 3 2 2 5 5 2" xfId="13590"/>
    <cellStyle name="Normal 2 2 2 3 2 2 5 6" xfId="13591"/>
    <cellStyle name="Normal 2 2 2 3 2 2 5 6 2" xfId="13592"/>
    <cellStyle name="Normal 2 2 2 3 2 2 5 7" xfId="13593"/>
    <cellStyle name="Normal 2 2 2 3 2 2 5 7 2" xfId="13594"/>
    <cellStyle name="Normal 2 2 2 3 2 2 5 8" xfId="13595"/>
    <cellStyle name="Normal 2 2 2 3 2 2 5 8 2" xfId="13596"/>
    <cellStyle name="Normal 2 2 2 3 2 2 5 9" xfId="13597"/>
    <cellStyle name="Normal 2 2 2 3 2 2 5 9 2" xfId="13598"/>
    <cellStyle name="Normal 2 2 2 3 2 2 6" xfId="341"/>
    <cellStyle name="Normal 2 2 2 3 2 2 6 10" xfId="13599"/>
    <cellStyle name="Normal 2 2 2 3 2 2 6 10 2" xfId="13600"/>
    <cellStyle name="Normal 2 2 2 3 2 2 6 11" xfId="13601"/>
    <cellStyle name="Normal 2 2 2 3 2 2 6 11 2" xfId="13602"/>
    <cellStyle name="Normal 2 2 2 3 2 2 6 12" xfId="13603"/>
    <cellStyle name="Normal 2 2 2 3 2 2 6 12 2" xfId="13604"/>
    <cellStyle name="Normal 2 2 2 3 2 2 6 13" xfId="13605"/>
    <cellStyle name="Normal 2 2 2 3 2 2 6 2" xfId="13606"/>
    <cellStyle name="Normal 2 2 2 3 2 2 6 2 10" xfId="13607"/>
    <cellStyle name="Normal 2 2 2 3 2 2 6 2 10 2" xfId="13608"/>
    <cellStyle name="Normal 2 2 2 3 2 2 6 2 11" xfId="13609"/>
    <cellStyle name="Normal 2 2 2 3 2 2 6 2 11 2" xfId="13610"/>
    <cellStyle name="Normal 2 2 2 3 2 2 6 2 12" xfId="13611"/>
    <cellStyle name="Normal 2 2 2 3 2 2 6 2 2" xfId="13612"/>
    <cellStyle name="Normal 2 2 2 3 2 2 6 2 2 10" xfId="13613"/>
    <cellStyle name="Normal 2 2 2 3 2 2 6 2 2 10 2" xfId="13614"/>
    <cellStyle name="Normal 2 2 2 3 2 2 6 2 2 11" xfId="13615"/>
    <cellStyle name="Normal 2 2 2 3 2 2 6 2 2 2" xfId="13616"/>
    <cellStyle name="Normal 2 2 2 3 2 2 6 2 2 2 2" xfId="13617"/>
    <cellStyle name="Normal 2 2 2 3 2 2 6 2 2 3" xfId="13618"/>
    <cellStyle name="Normal 2 2 2 3 2 2 6 2 2 3 2" xfId="13619"/>
    <cellStyle name="Normal 2 2 2 3 2 2 6 2 2 4" xfId="13620"/>
    <cellStyle name="Normal 2 2 2 3 2 2 6 2 2 4 2" xfId="13621"/>
    <cellStyle name="Normal 2 2 2 3 2 2 6 2 2 5" xfId="13622"/>
    <cellStyle name="Normal 2 2 2 3 2 2 6 2 2 5 2" xfId="13623"/>
    <cellStyle name="Normal 2 2 2 3 2 2 6 2 2 6" xfId="13624"/>
    <cellStyle name="Normal 2 2 2 3 2 2 6 2 2 6 2" xfId="13625"/>
    <cellStyle name="Normal 2 2 2 3 2 2 6 2 2 7" xfId="13626"/>
    <cellStyle name="Normal 2 2 2 3 2 2 6 2 2 7 2" xfId="13627"/>
    <cellStyle name="Normal 2 2 2 3 2 2 6 2 2 8" xfId="13628"/>
    <cellStyle name="Normal 2 2 2 3 2 2 6 2 2 8 2" xfId="13629"/>
    <cellStyle name="Normal 2 2 2 3 2 2 6 2 2 9" xfId="13630"/>
    <cellStyle name="Normal 2 2 2 3 2 2 6 2 2 9 2" xfId="13631"/>
    <cellStyle name="Normal 2 2 2 3 2 2 6 2 3" xfId="13632"/>
    <cellStyle name="Normal 2 2 2 3 2 2 6 2 3 2" xfId="13633"/>
    <cellStyle name="Normal 2 2 2 3 2 2 6 2 4" xfId="13634"/>
    <cellStyle name="Normal 2 2 2 3 2 2 6 2 4 2" xfId="13635"/>
    <cellStyle name="Normal 2 2 2 3 2 2 6 2 5" xfId="13636"/>
    <cellStyle name="Normal 2 2 2 3 2 2 6 2 5 2" xfId="13637"/>
    <cellStyle name="Normal 2 2 2 3 2 2 6 2 6" xfId="13638"/>
    <cellStyle name="Normal 2 2 2 3 2 2 6 2 6 2" xfId="13639"/>
    <cellStyle name="Normal 2 2 2 3 2 2 6 2 7" xfId="13640"/>
    <cellStyle name="Normal 2 2 2 3 2 2 6 2 7 2" xfId="13641"/>
    <cellStyle name="Normal 2 2 2 3 2 2 6 2 8" xfId="13642"/>
    <cellStyle name="Normal 2 2 2 3 2 2 6 2 8 2" xfId="13643"/>
    <cellStyle name="Normal 2 2 2 3 2 2 6 2 9" xfId="13644"/>
    <cellStyle name="Normal 2 2 2 3 2 2 6 2 9 2" xfId="13645"/>
    <cellStyle name="Normal 2 2 2 3 2 2 6 3" xfId="13646"/>
    <cellStyle name="Normal 2 2 2 3 2 2 6 3 10" xfId="13647"/>
    <cellStyle name="Normal 2 2 2 3 2 2 6 3 10 2" xfId="13648"/>
    <cellStyle name="Normal 2 2 2 3 2 2 6 3 11" xfId="13649"/>
    <cellStyle name="Normal 2 2 2 3 2 2 6 3 2" xfId="13650"/>
    <cellStyle name="Normal 2 2 2 3 2 2 6 3 2 2" xfId="13651"/>
    <cellStyle name="Normal 2 2 2 3 2 2 6 3 3" xfId="13652"/>
    <cellStyle name="Normal 2 2 2 3 2 2 6 3 3 2" xfId="13653"/>
    <cellStyle name="Normal 2 2 2 3 2 2 6 3 4" xfId="13654"/>
    <cellStyle name="Normal 2 2 2 3 2 2 6 3 4 2" xfId="13655"/>
    <cellStyle name="Normal 2 2 2 3 2 2 6 3 5" xfId="13656"/>
    <cellStyle name="Normal 2 2 2 3 2 2 6 3 5 2" xfId="13657"/>
    <cellStyle name="Normal 2 2 2 3 2 2 6 3 6" xfId="13658"/>
    <cellStyle name="Normal 2 2 2 3 2 2 6 3 6 2" xfId="13659"/>
    <cellStyle name="Normal 2 2 2 3 2 2 6 3 7" xfId="13660"/>
    <cellStyle name="Normal 2 2 2 3 2 2 6 3 7 2" xfId="13661"/>
    <cellStyle name="Normal 2 2 2 3 2 2 6 3 8" xfId="13662"/>
    <cellStyle name="Normal 2 2 2 3 2 2 6 3 8 2" xfId="13663"/>
    <cellStyle name="Normal 2 2 2 3 2 2 6 3 9" xfId="13664"/>
    <cellStyle name="Normal 2 2 2 3 2 2 6 3 9 2" xfId="13665"/>
    <cellStyle name="Normal 2 2 2 3 2 2 6 4" xfId="13666"/>
    <cellStyle name="Normal 2 2 2 3 2 2 6 4 2" xfId="13667"/>
    <cellStyle name="Normal 2 2 2 3 2 2 6 5" xfId="13668"/>
    <cellStyle name="Normal 2 2 2 3 2 2 6 5 2" xfId="13669"/>
    <cellStyle name="Normal 2 2 2 3 2 2 6 6" xfId="13670"/>
    <cellStyle name="Normal 2 2 2 3 2 2 6 6 2" xfId="13671"/>
    <cellStyle name="Normal 2 2 2 3 2 2 6 7" xfId="13672"/>
    <cellStyle name="Normal 2 2 2 3 2 2 6 7 2" xfId="13673"/>
    <cellStyle name="Normal 2 2 2 3 2 2 6 8" xfId="13674"/>
    <cellStyle name="Normal 2 2 2 3 2 2 6 8 2" xfId="13675"/>
    <cellStyle name="Normal 2 2 2 3 2 2 6 9" xfId="13676"/>
    <cellStyle name="Normal 2 2 2 3 2 2 6 9 2" xfId="13677"/>
    <cellStyle name="Normal 2 2 2 3 2 2 7" xfId="342"/>
    <cellStyle name="Normal 2 2 2 3 2 20" xfId="13678"/>
    <cellStyle name="Normal 2 2 2 3 2 20 2" xfId="13679"/>
    <cellStyle name="Normal 2 2 2 3 2 21" xfId="13680"/>
    <cellStyle name="Normal 2 2 2 3 2 3" xfId="343"/>
    <cellStyle name="Normal 2 2 2 3 2 3 10" xfId="13681"/>
    <cellStyle name="Normal 2 2 2 3 2 3 10 2" xfId="13682"/>
    <cellStyle name="Normal 2 2 2 3 2 3 11" xfId="13683"/>
    <cellStyle name="Normal 2 2 2 3 2 3 11 2" xfId="13684"/>
    <cellStyle name="Normal 2 2 2 3 2 3 12" xfId="13685"/>
    <cellStyle name="Normal 2 2 2 3 2 3 12 2" xfId="13686"/>
    <cellStyle name="Normal 2 2 2 3 2 3 13" xfId="13687"/>
    <cellStyle name="Normal 2 2 2 3 2 3 2" xfId="13688"/>
    <cellStyle name="Normal 2 2 2 3 2 3 2 10" xfId="13689"/>
    <cellStyle name="Normal 2 2 2 3 2 3 2 10 2" xfId="13690"/>
    <cellStyle name="Normal 2 2 2 3 2 3 2 11" xfId="13691"/>
    <cellStyle name="Normal 2 2 2 3 2 3 2 11 2" xfId="13692"/>
    <cellStyle name="Normal 2 2 2 3 2 3 2 12" xfId="13693"/>
    <cellStyle name="Normal 2 2 2 3 2 3 2 2" xfId="13694"/>
    <cellStyle name="Normal 2 2 2 3 2 3 2 2 10" xfId="13695"/>
    <cellStyle name="Normal 2 2 2 3 2 3 2 2 10 2" xfId="13696"/>
    <cellStyle name="Normal 2 2 2 3 2 3 2 2 11" xfId="13697"/>
    <cellStyle name="Normal 2 2 2 3 2 3 2 2 2" xfId="13698"/>
    <cellStyle name="Normal 2 2 2 3 2 3 2 2 2 2" xfId="13699"/>
    <cellStyle name="Normal 2 2 2 3 2 3 2 2 3" xfId="13700"/>
    <cellStyle name="Normal 2 2 2 3 2 3 2 2 3 2" xfId="13701"/>
    <cellStyle name="Normal 2 2 2 3 2 3 2 2 4" xfId="13702"/>
    <cellStyle name="Normal 2 2 2 3 2 3 2 2 4 2" xfId="13703"/>
    <cellStyle name="Normal 2 2 2 3 2 3 2 2 5" xfId="13704"/>
    <cellStyle name="Normal 2 2 2 3 2 3 2 2 5 2" xfId="13705"/>
    <cellStyle name="Normal 2 2 2 3 2 3 2 2 6" xfId="13706"/>
    <cellStyle name="Normal 2 2 2 3 2 3 2 2 6 2" xfId="13707"/>
    <cellStyle name="Normal 2 2 2 3 2 3 2 2 7" xfId="13708"/>
    <cellStyle name="Normal 2 2 2 3 2 3 2 2 7 2" xfId="13709"/>
    <cellStyle name="Normal 2 2 2 3 2 3 2 2 8" xfId="13710"/>
    <cellStyle name="Normal 2 2 2 3 2 3 2 2 8 2" xfId="13711"/>
    <cellStyle name="Normal 2 2 2 3 2 3 2 2 9" xfId="13712"/>
    <cellStyle name="Normal 2 2 2 3 2 3 2 2 9 2" xfId="13713"/>
    <cellStyle name="Normal 2 2 2 3 2 3 2 3" xfId="13714"/>
    <cellStyle name="Normal 2 2 2 3 2 3 2 3 2" xfId="13715"/>
    <cellStyle name="Normal 2 2 2 3 2 3 2 4" xfId="13716"/>
    <cellStyle name="Normal 2 2 2 3 2 3 2 4 2" xfId="13717"/>
    <cellStyle name="Normal 2 2 2 3 2 3 2 5" xfId="13718"/>
    <cellStyle name="Normal 2 2 2 3 2 3 2 5 2" xfId="13719"/>
    <cellStyle name="Normal 2 2 2 3 2 3 2 6" xfId="13720"/>
    <cellStyle name="Normal 2 2 2 3 2 3 2 6 2" xfId="13721"/>
    <cellStyle name="Normal 2 2 2 3 2 3 2 7" xfId="13722"/>
    <cellStyle name="Normal 2 2 2 3 2 3 2 7 2" xfId="13723"/>
    <cellStyle name="Normal 2 2 2 3 2 3 2 8" xfId="13724"/>
    <cellStyle name="Normal 2 2 2 3 2 3 2 8 2" xfId="13725"/>
    <cellStyle name="Normal 2 2 2 3 2 3 2 9" xfId="13726"/>
    <cellStyle name="Normal 2 2 2 3 2 3 2 9 2" xfId="13727"/>
    <cellStyle name="Normal 2 2 2 3 2 3 3" xfId="13728"/>
    <cellStyle name="Normal 2 2 2 3 2 3 3 10" xfId="13729"/>
    <cellStyle name="Normal 2 2 2 3 2 3 3 10 2" xfId="13730"/>
    <cellStyle name="Normal 2 2 2 3 2 3 3 11" xfId="13731"/>
    <cellStyle name="Normal 2 2 2 3 2 3 3 2" xfId="13732"/>
    <cellStyle name="Normal 2 2 2 3 2 3 3 2 2" xfId="13733"/>
    <cellStyle name="Normal 2 2 2 3 2 3 3 3" xfId="13734"/>
    <cellStyle name="Normal 2 2 2 3 2 3 3 3 2" xfId="13735"/>
    <cellStyle name="Normal 2 2 2 3 2 3 3 4" xfId="13736"/>
    <cellStyle name="Normal 2 2 2 3 2 3 3 4 2" xfId="13737"/>
    <cellStyle name="Normal 2 2 2 3 2 3 3 5" xfId="13738"/>
    <cellStyle name="Normal 2 2 2 3 2 3 3 5 2" xfId="13739"/>
    <cellStyle name="Normal 2 2 2 3 2 3 3 6" xfId="13740"/>
    <cellStyle name="Normal 2 2 2 3 2 3 3 6 2" xfId="13741"/>
    <cellStyle name="Normal 2 2 2 3 2 3 3 7" xfId="13742"/>
    <cellStyle name="Normal 2 2 2 3 2 3 3 7 2" xfId="13743"/>
    <cellStyle name="Normal 2 2 2 3 2 3 3 8" xfId="13744"/>
    <cellStyle name="Normal 2 2 2 3 2 3 3 8 2" xfId="13745"/>
    <cellStyle name="Normal 2 2 2 3 2 3 3 9" xfId="13746"/>
    <cellStyle name="Normal 2 2 2 3 2 3 3 9 2" xfId="13747"/>
    <cellStyle name="Normal 2 2 2 3 2 3 4" xfId="13748"/>
    <cellStyle name="Normal 2 2 2 3 2 3 4 2" xfId="13749"/>
    <cellStyle name="Normal 2 2 2 3 2 3 5" xfId="13750"/>
    <cellStyle name="Normal 2 2 2 3 2 3 5 2" xfId="13751"/>
    <cellStyle name="Normal 2 2 2 3 2 3 6" xfId="13752"/>
    <cellStyle name="Normal 2 2 2 3 2 3 6 2" xfId="13753"/>
    <cellStyle name="Normal 2 2 2 3 2 3 7" xfId="13754"/>
    <cellStyle name="Normal 2 2 2 3 2 3 7 2" xfId="13755"/>
    <cellStyle name="Normal 2 2 2 3 2 3 8" xfId="13756"/>
    <cellStyle name="Normal 2 2 2 3 2 3 8 2" xfId="13757"/>
    <cellStyle name="Normal 2 2 2 3 2 3 9" xfId="13758"/>
    <cellStyle name="Normal 2 2 2 3 2 3 9 2" xfId="13759"/>
    <cellStyle name="Normal 2 2 2 3 2 4" xfId="344"/>
    <cellStyle name="Normal 2 2 2 3 2 4 10" xfId="13760"/>
    <cellStyle name="Normal 2 2 2 3 2 4 10 2" xfId="13761"/>
    <cellStyle name="Normal 2 2 2 3 2 4 11" xfId="13762"/>
    <cellStyle name="Normal 2 2 2 3 2 4 11 2" xfId="13763"/>
    <cellStyle name="Normal 2 2 2 3 2 4 12" xfId="13764"/>
    <cellStyle name="Normal 2 2 2 3 2 4 12 2" xfId="13765"/>
    <cellStyle name="Normal 2 2 2 3 2 4 13" xfId="13766"/>
    <cellStyle name="Normal 2 2 2 3 2 4 2" xfId="13767"/>
    <cellStyle name="Normal 2 2 2 3 2 4 2 10" xfId="13768"/>
    <cellStyle name="Normal 2 2 2 3 2 4 2 10 2" xfId="13769"/>
    <cellStyle name="Normal 2 2 2 3 2 4 2 11" xfId="13770"/>
    <cellStyle name="Normal 2 2 2 3 2 4 2 11 2" xfId="13771"/>
    <cellStyle name="Normal 2 2 2 3 2 4 2 12" xfId="13772"/>
    <cellStyle name="Normal 2 2 2 3 2 4 2 2" xfId="13773"/>
    <cellStyle name="Normal 2 2 2 3 2 4 2 2 10" xfId="13774"/>
    <cellStyle name="Normal 2 2 2 3 2 4 2 2 10 2" xfId="13775"/>
    <cellStyle name="Normal 2 2 2 3 2 4 2 2 11" xfId="13776"/>
    <cellStyle name="Normal 2 2 2 3 2 4 2 2 2" xfId="13777"/>
    <cellStyle name="Normal 2 2 2 3 2 4 2 2 2 2" xfId="13778"/>
    <cellStyle name="Normal 2 2 2 3 2 4 2 2 3" xfId="13779"/>
    <cellStyle name="Normal 2 2 2 3 2 4 2 2 3 2" xfId="13780"/>
    <cellStyle name="Normal 2 2 2 3 2 4 2 2 4" xfId="13781"/>
    <cellStyle name="Normal 2 2 2 3 2 4 2 2 4 2" xfId="13782"/>
    <cellStyle name="Normal 2 2 2 3 2 4 2 2 5" xfId="13783"/>
    <cellStyle name="Normal 2 2 2 3 2 4 2 2 5 2" xfId="13784"/>
    <cellStyle name="Normal 2 2 2 3 2 4 2 2 6" xfId="13785"/>
    <cellStyle name="Normal 2 2 2 3 2 4 2 2 6 2" xfId="13786"/>
    <cellStyle name="Normal 2 2 2 3 2 4 2 2 7" xfId="13787"/>
    <cellStyle name="Normal 2 2 2 3 2 4 2 2 7 2" xfId="13788"/>
    <cellStyle name="Normal 2 2 2 3 2 4 2 2 8" xfId="13789"/>
    <cellStyle name="Normal 2 2 2 3 2 4 2 2 8 2" xfId="13790"/>
    <cellStyle name="Normal 2 2 2 3 2 4 2 2 9" xfId="13791"/>
    <cellStyle name="Normal 2 2 2 3 2 4 2 2 9 2" xfId="13792"/>
    <cellStyle name="Normal 2 2 2 3 2 4 2 3" xfId="13793"/>
    <cellStyle name="Normal 2 2 2 3 2 4 2 3 2" xfId="13794"/>
    <cellStyle name="Normal 2 2 2 3 2 4 2 4" xfId="13795"/>
    <cellStyle name="Normal 2 2 2 3 2 4 2 4 2" xfId="13796"/>
    <cellStyle name="Normal 2 2 2 3 2 4 2 5" xfId="13797"/>
    <cellStyle name="Normal 2 2 2 3 2 4 2 5 2" xfId="13798"/>
    <cellStyle name="Normal 2 2 2 3 2 4 2 6" xfId="13799"/>
    <cellStyle name="Normal 2 2 2 3 2 4 2 6 2" xfId="13800"/>
    <cellStyle name="Normal 2 2 2 3 2 4 2 7" xfId="13801"/>
    <cellStyle name="Normal 2 2 2 3 2 4 2 7 2" xfId="13802"/>
    <cellStyle name="Normal 2 2 2 3 2 4 2 8" xfId="13803"/>
    <cellStyle name="Normal 2 2 2 3 2 4 2 8 2" xfId="13804"/>
    <cellStyle name="Normal 2 2 2 3 2 4 2 9" xfId="13805"/>
    <cellStyle name="Normal 2 2 2 3 2 4 2 9 2" xfId="13806"/>
    <cellStyle name="Normal 2 2 2 3 2 4 3" xfId="13807"/>
    <cellStyle name="Normal 2 2 2 3 2 4 3 10" xfId="13808"/>
    <cellStyle name="Normal 2 2 2 3 2 4 3 10 2" xfId="13809"/>
    <cellStyle name="Normal 2 2 2 3 2 4 3 11" xfId="13810"/>
    <cellStyle name="Normal 2 2 2 3 2 4 3 2" xfId="13811"/>
    <cellStyle name="Normal 2 2 2 3 2 4 3 2 2" xfId="13812"/>
    <cellStyle name="Normal 2 2 2 3 2 4 3 3" xfId="13813"/>
    <cellStyle name="Normal 2 2 2 3 2 4 3 3 2" xfId="13814"/>
    <cellStyle name="Normal 2 2 2 3 2 4 3 4" xfId="13815"/>
    <cellStyle name="Normal 2 2 2 3 2 4 3 4 2" xfId="13816"/>
    <cellStyle name="Normal 2 2 2 3 2 4 3 5" xfId="13817"/>
    <cellStyle name="Normal 2 2 2 3 2 4 3 5 2" xfId="13818"/>
    <cellStyle name="Normal 2 2 2 3 2 4 3 6" xfId="13819"/>
    <cellStyle name="Normal 2 2 2 3 2 4 3 6 2" xfId="13820"/>
    <cellStyle name="Normal 2 2 2 3 2 4 3 7" xfId="13821"/>
    <cellStyle name="Normal 2 2 2 3 2 4 3 7 2" xfId="13822"/>
    <cellStyle name="Normal 2 2 2 3 2 4 3 8" xfId="13823"/>
    <cellStyle name="Normal 2 2 2 3 2 4 3 8 2" xfId="13824"/>
    <cellStyle name="Normal 2 2 2 3 2 4 3 9" xfId="13825"/>
    <cellStyle name="Normal 2 2 2 3 2 4 3 9 2" xfId="13826"/>
    <cellStyle name="Normal 2 2 2 3 2 4 4" xfId="13827"/>
    <cellStyle name="Normal 2 2 2 3 2 4 4 2" xfId="13828"/>
    <cellStyle name="Normal 2 2 2 3 2 4 5" xfId="13829"/>
    <cellStyle name="Normal 2 2 2 3 2 4 5 2" xfId="13830"/>
    <cellStyle name="Normal 2 2 2 3 2 4 6" xfId="13831"/>
    <cellStyle name="Normal 2 2 2 3 2 4 6 2" xfId="13832"/>
    <cellStyle name="Normal 2 2 2 3 2 4 7" xfId="13833"/>
    <cellStyle name="Normal 2 2 2 3 2 4 7 2" xfId="13834"/>
    <cellStyle name="Normal 2 2 2 3 2 4 8" xfId="13835"/>
    <cellStyle name="Normal 2 2 2 3 2 4 8 2" xfId="13836"/>
    <cellStyle name="Normal 2 2 2 3 2 4 9" xfId="13837"/>
    <cellStyle name="Normal 2 2 2 3 2 4 9 2" xfId="13838"/>
    <cellStyle name="Normal 2 2 2 3 2 5" xfId="345"/>
    <cellStyle name="Normal 2 2 2 3 2 5 10" xfId="13839"/>
    <cellStyle name="Normal 2 2 2 3 2 5 10 2" xfId="13840"/>
    <cellStyle name="Normal 2 2 2 3 2 5 11" xfId="13841"/>
    <cellStyle name="Normal 2 2 2 3 2 5 11 2" xfId="13842"/>
    <cellStyle name="Normal 2 2 2 3 2 5 12" xfId="13843"/>
    <cellStyle name="Normal 2 2 2 3 2 5 12 2" xfId="13844"/>
    <cellStyle name="Normal 2 2 2 3 2 5 13" xfId="13845"/>
    <cellStyle name="Normal 2 2 2 3 2 5 2" xfId="13846"/>
    <cellStyle name="Normal 2 2 2 3 2 5 2 10" xfId="13847"/>
    <cellStyle name="Normal 2 2 2 3 2 5 2 10 2" xfId="13848"/>
    <cellStyle name="Normal 2 2 2 3 2 5 2 11" xfId="13849"/>
    <cellStyle name="Normal 2 2 2 3 2 5 2 11 2" xfId="13850"/>
    <cellStyle name="Normal 2 2 2 3 2 5 2 12" xfId="13851"/>
    <cellStyle name="Normal 2 2 2 3 2 5 2 2" xfId="13852"/>
    <cellStyle name="Normal 2 2 2 3 2 5 2 2 10" xfId="13853"/>
    <cellStyle name="Normal 2 2 2 3 2 5 2 2 10 2" xfId="13854"/>
    <cellStyle name="Normal 2 2 2 3 2 5 2 2 11" xfId="13855"/>
    <cellStyle name="Normal 2 2 2 3 2 5 2 2 2" xfId="13856"/>
    <cellStyle name="Normal 2 2 2 3 2 5 2 2 2 2" xfId="13857"/>
    <cellStyle name="Normal 2 2 2 3 2 5 2 2 3" xfId="13858"/>
    <cellStyle name="Normal 2 2 2 3 2 5 2 2 3 2" xfId="13859"/>
    <cellStyle name="Normal 2 2 2 3 2 5 2 2 4" xfId="13860"/>
    <cellStyle name="Normal 2 2 2 3 2 5 2 2 4 2" xfId="13861"/>
    <cellStyle name="Normal 2 2 2 3 2 5 2 2 5" xfId="13862"/>
    <cellStyle name="Normal 2 2 2 3 2 5 2 2 5 2" xfId="13863"/>
    <cellStyle name="Normal 2 2 2 3 2 5 2 2 6" xfId="13864"/>
    <cellStyle name="Normal 2 2 2 3 2 5 2 2 6 2" xfId="13865"/>
    <cellStyle name="Normal 2 2 2 3 2 5 2 2 7" xfId="13866"/>
    <cellStyle name="Normal 2 2 2 3 2 5 2 2 7 2" xfId="13867"/>
    <cellStyle name="Normal 2 2 2 3 2 5 2 2 8" xfId="13868"/>
    <cellStyle name="Normal 2 2 2 3 2 5 2 2 8 2" xfId="13869"/>
    <cellStyle name="Normal 2 2 2 3 2 5 2 2 9" xfId="13870"/>
    <cellStyle name="Normal 2 2 2 3 2 5 2 2 9 2" xfId="13871"/>
    <cellStyle name="Normal 2 2 2 3 2 5 2 3" xfId="13872"/>
    <cellStyle name="Normal 2 2 2 3 2 5 2 3 2" xfId="13873"/>
    <cellStyle name="Normal 2 2 2 3 2 5 2 4" xfId="13874"/>
    <cellStyle name="Normal 2 2 2 3 2 5 2 4 2" xfId="13875"/>
    <cellStyle name="Normal 2 2 2 3 2 5 2 5" xfId="13876"/>
    <cellStyle name="Normal 2 2 2 3 2 5 2 5 2" xfId="13877"/>
    <cellStyle name="Normal 2 2 2 3 2 5 2 6" xfId="13878"/>
    <cellStyle name="Normal 2 2 2 3 2 5 2 6 2" xfId="13879"/>
    <cellStyle name="Normal 2 2 2 3 2 5 2 7" xfId="13880"/>
    <cellStyle name="Normal 2 2 2 3 2 5 2 7 2" xfId="13881"/>
    <cellStyle name="Normal 2 2 2 3 2 5 2 8" xfId="13882"/>
    <cellStyle name="Normal 2 2 2 3 2 5 2 8 2" xfId="13883"/>
    <cellStyle name="Normal 2 2 2 3 2 5 2 9" xfId="13884"/>
    <cellStyle name="Normal 2 2 2 3 2 5 2 9 2" xfId="13885"/>
    <cellStyle name="Normal 2 2 2 3 2 5 3" xfId="13886"/>
    <cellStyle name="Normal 2 2 2 3 2 5 3 10" xfId="13887"/>
    <cellStyle name="Normal 2 2 2 3 2 5 3 10 2" xfId="13888"/>
    <cellStyle name="Normal 2 2 2 3 2 5 3 11" xfId="13889"/>
    <cellStyle name="Normal 2 2 2 3 2 5 3 2" xfId="13890"/>
    <cellStyle name="Normal 2 2 2 3 2 5 3 2 2" xfId="13891"/>
    <cellStyle name="Normal 2 2 2 3 2 5 3 3" xfId="13892"/>
    <cellStyle name="Normal 2 2 2 3 2 5 3 3 2" xfId="13893"/>
    <cellStyle name="Normal 2 2 2 3 2 5 3 4" xfId="13894"/>
    <cellStyle name="Normal 2 2 2 3 2 5 3 4 2" xfId="13895"/>
    <cellStyle name="Normal 2 2 2 3 2 5 3 5" xfId="13896"/>
    <cellStyle name="Normal 2 2 2 3 2 5 3 5 2" xfId="13897"/>
    <cellStyle name="Normal 2 2 2 3 2 5 3 6" xfId="13898"/>
    <cellStyle name="Normal 2 2 2 3 2 5 3 6 2" xfId="13899"/>
    <cellStyle name="Normal 2 2 2 3 2 5 3 7" xfId="13900"/>
    <cellStyle name="Normal 2 2 2 3 2 5 3 7 2" xfId="13901"/>
    <cellStyle name="Normal 2 2 2 3 2 5 3 8" xfId="13902"/>
    <cellStyle name="Normal 2 2 2 3 2 5 3 8 2" xfId="13903"/>
    <cellStyle name="Normal 2 2 2 3 2 5 3 9" xfId="13904"/>
    <cellStyle name="Normal 2 2 2 3 2 5 3 9 2" xfId="13905"/>
    <cellStyle name="Normal 2 2 2 3 2 5 4" xfId="13906"/>
    <cellStyle name="Normal 2 2 2 3 2 5 4 2" xfId="13907"/>
    <cellStyle name="Normal 2 2 2 3 2 5 5" xfId="13908"/>
    <cellStyle name="Normal 2 2 2 3 2 5 5 2" xfId="13909"/>
    <cellStyle name="Normal 2 2 2 3 2 5 6" xfId="13910"/>
    <cellStyle name="Normal 2 2 2 3 2 5 6 2" xfId="13911"/>
    <cellStyle name="Normal 2 2 2 3 2 5 7" xfId="13912"/>
    <cellStyle name="Normal 2 2 2 3 2 5 7 2" xfId="13913"/>
    <cellStyle name="Normal 2 2 2 3 2 5 8" xfId="13914"/>
    <cellStyle name="Normal 2 2 2 3 2 5 8 2" xfId="13915"/>
    <cellStyle name="Normal 2 2 2 3 2 5 9" xfId="13916"/>
    <cellStyle name="Normal 2 2 2 3 2 5 9 2" xfId="13917"/>
    <cellStyle name="Normal 2 2 2 3 2 6" xfId="346"/>
    <cellStyle name="Normal 2 2 2 3 2 6 2" xfId="347"/>
    <cellStyle name="Normal 2 2 2 3 2 6 2 10" xfId="13918"/>
    <cellStyle name="Normal 2 2 2 3 2 6 2 10 2" xfId="13919"/>
    <cellStyle name="Normal 2 2 2 3 2 6 2 11" xfId="13920"/>
    <cellStyle name="Normal 2 2 2 3 2 6 2 11 2" xfId="13921"/>
    <cellStyle name="Normal 2 2 2 3 2 6 2 12" xfId="13922"/>
    <cellStyle name="Normal 2 2 2 3 2 6 2 12 2" xfId="13923"/>
    <cellStyle name="Normal 2 2 2 3 2 6 2 13" xfId="13924"/>
    <cellStyle name="Normal 2 2 2 3 2 6 2 2" xfId="13925"/>
    <cellStyle name="Normal 2 2 2 3 2 6 2 2 10" xfId="13926"/>
    <cellStyle name="Normal 2 2 2 3 2 6 2 2 10 2" xfId="13927"/>
    <cellStyle name="Normal 2 2 2 3 2 6 2 2 11" xfId="13928"/>
    <cellStyle name="Normal 2 2 2 3 2 6 2 2 11 2" xfId="13929"/>
    <cellStyle name="Normal 2 2 2 3 2 6 2 2 12" xfId="13930"/>
    <cellStyle name="Normal 2 2 2 3 2 6 2 2 2" xfId="13931"/>
    <cellStyle name="Normal 2 2 2 3 2 6 2 2 2 10" xfId="13932"/>
    <cellStyle name="Normal 2 2 2 3 2 6 2 2 2 10 2" xfId="13933"/>
    <cellStyle name="Normal 2 2 2 3 2 6 2 2 2 11" xfId="13934"/>
    <cellStyle name="Normal 2 2 2 3 2 6 2 2 2 2" xfId="13935"/>
    <cellStyle name="Normal 2 2 2 3 2 6 2 2 2 2 2" xfId="13936"/>
    <cellStyle name="Normal 2 2 2 3 2 6 2 2 2 3" xfId="13937"/>
    <cellStyle name="Normal 2 2 2 3 2 6 2 2 2 3 2" xfId="13938"/>
    <cellStyle name="Normal 2 2 2 3 2 6 2 2 2 4" xfId="13939"/>
    <cellStyle name="Normal 2 2 2 3 2 6 2 2 2 4 2" xfId="13940"/>
    <cellStyle name="Normal 2 2 2 3 2 6 2 2 2 5" xfId="13941"/>
    <cellStyle name="Normal 2 2 2 3 2 6 2 2 2 5 2" xfId="13942"/>
    <cellStyle name="Normal 2 2 2 3 2 6 2 2 2 6" xfId="13943"/>
    <cellStyle name="Normal 2 2 2 3 2 6 2 2 2 6 2" xfId="13944"/>
    <cellStyle name="Normal 2 2 2 3 2 6 2 2 2 7" xfId="13945"/>
    <cellStyle name="Normal 2 2 2 3 2 6 2 2 2 7 2" xfId="13946"/>
    <cellStyle name="Normal 2 2 2 3 2 6 2 2 2 8" xfId="13947"/>
    <cellStyle name="Normal 2 2 2 3 2 6 2 2 2 8 2" xfId="13948"/>
    <cellStyle name="Normal 2 2 2 3 2 6 2 2 2 9" xfId="13949"/>
    <cellStyle name="Normal 2 2 2 3 2 6 2 2 2 9 2" xfId="13950"/>
    <cellStyle name="Normal 2 2 2 3 2 6 2 2 3" xfId="13951"/>
    <cellStyle name="Normal 2 2 2 3 2 6 2 2 3 2" xfId="13952"/>
    <cellStyle name="Normal 2 2 2 3 2 6 2 2 4" xfId="13953"/>
    <cellStyle name="Normal 2 2 2 3 2 6 2 2 4 2" xfId="13954"/>
    <cellStyle name="Normal 2 2 2 3 2 6 2 2 5" xfId="13955"/>
    <cellStyle name="Normal 2 2 2 3 2 6 2 2 5 2" xfId="13956"/>
    <cellStyle name="Normal 2 2 2 3 2 6 2 2 6" xfId="13957"/>
    <cellStyle name="Normal 2 2 2 3 2 6 2 2 6 2" xfId="13958"/>
    <cellStyle name="Normal 2 2 2 3 2 6 2 2 7" xfId="13959"/>
    <cellStyle name="Normal 2 2 2 3 2 6 2 2 7 2" xfId="13960"/>
    <cellStyle name="Normal 2 2 2 3 2 6 2 2 8" xfId="13961"/>
    <cellStyle name="Normal 2 2 2 3 2 6 2 2 8 2" xfId="13962"/>
    <cellStyle name="Normal 2 2 2 3 2 6 2 2 9" xfId="13963"/>
    <cellStyle name="Normal 2 2 2 3 2 6 2 2 9 2" xfId="13964"/>
    <cellStyle name="Normal 2 2 2 3 2 6 2 3" xfId="13965"/>
    <cellStyle name="Normal 2 2 2 3 2 6 2 3 10" xfId="13966"/>
    <cellStyle name="Normal 2 2 2 3 2 6 2 3 10 2" xfId="13967"/>
    <cellStyle name="Normal 2 2 2 3 2 6 2 3 11" xfId="13968"/>
    <cellStyle name="Normal 2 2 2 3 2 6 2 3 2" xfId="13969"/>
    <cellStyle name="Normal 2 2 2 3 2 6 2 3 2 2" xfId="13970"/>
    <cellStyle name="Normal 2 2 2 3 2 6 2 3 3" xfId="13971"/>
    <cellStyle name="Normal 2 2 2 3 2 6 2 3 3 2" xfId="13972"/>
    <cellStyle name="Normal 2 2 2 3 2 6 2 3 4" xfId="13973"/>
    <cellStyle name="Normal 2 2 2 3 2 6 2 3 4 2" xfId="13974"/>
    <cellStyle name="Normal 2 2 2 3 2 6 2 3 5" xfId="13975"/>
    <cellStyle name="Normal 2 2 2 3 2 6 2 3 5 2" xfId="13976"/>
    <cellStyle name="Normal 2 2 2 3 2 6 2 3 6" xfId="13977"/>
    <cellStyle name="Normal 2 2 2 3 2 6 2 3 6 2" xfId="13978"/>
    <cellStyle name="Normal 2 2 2 3 2 6 2 3 7" xfId="13979"/>
    <cellStyle name="Normal 2 2 2 3 2 6 2 3 7 2" xfId="13980"/>
    <cellStyle name="Normal 2 2 2 3 2 6 2 3 8" xfId="13981"/>
    <cellStyle name="Normal 2 2 2 3 2 6 2 3 8 2" xfId="13982"/>
    <cellStyle name="Normal 2 2 2 3 2 6 2 3 9" xfId="13983"/>
    <cellStyle name="Normal 2 2 2 3 2 6 2 3 9 2" xfId="13984"/>
    <cellStyle name="Normal 2 2 2 3 2 6 2 4" xfId="13985"/>
    <cellStyle name="Normal 2 2 2 3 2 6 2 4 2" xfId="13986"/>
    <cellStyle name="Normal 2 2 2 3 2 6 2 5" xfId="13987"/>
    <cellStyle name="Normal 2 2 2 3 2 6 2 5 2" xfId="13988"/>
    <cellStyle name="Normal 2 2 2 3 2 6 2 6" xfId="13989"/>
    <cellStyle name="Normal 2 2 2 3 2 6 2 6 2" xfId="13990"/>
    <cellStyle name="Normal 2 2 2 3 2 6 2 7" xfId="13991"/>
    <cellStyle name="Normal 2 2 2 3 2 6 2 7 2" xfId="13992"/>
    <cellStyle name="Normal 2 2 2 3 2 6 2 8" xfId="13993"/>
    <cellStyle name="Normal 2 2 2 3 2 6 2 8 2" xfId="13994"/>
    <cellStyle name="Normal 2 2 2 3 2 6 2 9" xfId="13995"/>
    <cellStyle name="Normal 2 2 2 3 2 6 2 9 2" xfId="13996"/>
    <cellStyle name="Normal 2 2 2 3 2 6 3" xfId="348"/>
    <cellStyle name="Normal 2 2 2 3 2 6 3 10" xfId="13997"/>
    <cellStyle name="Normal 2 2 2 3 2 6 3 10 2" xfId="13998"/>
    <cellStyle name="Normal 2 2 2 3 2 6 3 11" xfId="13999"/>
    <cellStyle name="Normal 2 2 2 3 2 6 3 11 2" xfId="14000"/>
    <cellStyle name="Normal 2 2 2 3 2 6 3 12" xfId="14001"/>
    <cellStyle name="Normal 2 2 2 3 2 6 3 12 2" xfId="14002"/>
    <cellStyle name="Normal 2 2 2 3 2 6 3 13" xfId="14003"/>
    <cellStyle name="Normal 2 2 2 3 2 6 3 2" xfId="14004"/>
    <cellStyle name="Normal 2 2 2 3 2 6 3 2 10" xfId="14005"/>
    <cellStyle name="Normal 2 2 2 3 2 6 3 2 10 2" xfId="14006"/>
    <cellStyle name="Normal 2 2 2 3 2 6 3 2 11" xfId="14007"/>
    <cellStyle name="Normal 2 2 2 3 2 6 3 2 11 2" xfId="14008"/>
    <cellStyle name="Normal 2 2 2 3 2 6 3 2 12" xfId="14009"/>
    <cellStyle name="Normal 2 2 2 3 2 6 3 2 2" xfId="14010"/>
    <cellStyle name="Normal 2 2 2 3 2 6 3 2 2 10" xfId="14011"/>
    <cellStyle name="Normal 2 2 2 3 2 6 3 2 2 10 2" xfId="14012"/>
    <cellStyle name="Normal 2 2 2 3 2 6 3 2 2 11" xfId="14013"/>
    <cellStyle name="Normal 2 2 2 3 2 6 3 2 2 2" xfId="14014"/>
    <cellStyle name="Normal 2 2 2 3 2 6 3 2 2 2 2" xfId="14015"/>
    <cellStyle name="Normal 2 2 2 3 2 6 3 2 2 3" xfId="14016"/>
    <cellStyle name="Normal 2 2 2 3 2 6 3 2 2 3 2" xfId="14017"/>
    <cellStyle name="Normal 2 2 2 3 2 6 3 2 2 4" xfId="14018"/>
    <cellStyle name="Normal 2 2 2 3 2 6 3 2 2 4 2" xfId="14019"/>
    <cellStyle name="Normal 2 2 2 3 2 6 3 2 2 5" xfId="14020"/>
    <cellStyle name="Normal 2 2 2 3 2 6 3 2 2 5 2" xfId="14021"/>
    <cellStyle name="Normal 2 2 2 3 2 6 3 2 2 6" xfId="14022"/>
    <cellStyle name="Normal 2 2 2 3 2 6 3 2 2 6 2" xfId="14023"/>
    <cellStyle name="Normal 2 2 2 3 2 6 3 2 2 7" xfId="14024"/>
    <cellStyle name="Normal 2 2 2 3 2 6 3 2 2 7 2" xfId="14025"/>
    <cellStyle name="Normal 2 2 2 3 2 6 3 2 2 8" xfId="14026"/>
    <cellStyle name="Normal 2 2 2 3 2 6 3 2 2 8 2" xfId="14027"/>
    <cellStyle name="Normal 2 2 2 3 2 6 3 2 2 9" xfId="14028"/>
    <cellStyle name="Normal 2 2 2 3 2 6 3 2 2 9 2" xfId="14029"/>
    <cellStyle name="Normal 2 2 2 3 2 6 3 2 3" xfId="14030"/>
    <cellStyle name="Normal 2 2 2 3 2 6 3 2 3 2" xfId="14031"/>
    <cellStyle name="Normal 2 2 2 3 2 6 3 2 4" xfId="14032"/>
    <cellStyle name="Normal 2 2 2 3 2 6 3 2 4 2" xfId="14033"/>
    <cellStyle name="Normal 2 2 2 3 2 6 3 2 5" xfId="14034"/>
    <cellStyle name="Normal 2 2 2 3 2 6 3 2 5 2" xfId="14035"/>
    <cellStyle name="Normal 2 2 2 3 2 6 3 2 6" xfId="14036"/>
    <cellStyle name="Normal 2 2 2 3 2 6 3 2 6 2" xfId="14037"/>
    <cellStyle name="Normal 2 2 2 3 2 6 3 2 7" xfId="14038"/>
    <cellStyle name="Normal 2 2 2 3 2 6 3 2 7 2" xfId="14039"/>
    <cellStyle name="Normal 2 2 2 3 2 6 3 2 8" xfId="14040"/>
    <cellStyle name="Normal 2 2 2 3 2 6 3 2 8 2" xfId="14041"/>
    <cellStyle name="Normal 2 2 2 3 2 6 3 2 9" xfId="14042"/>
    <cellStyle name="Normal 2 2 2 3 2 6 3 2 9 2" xfId="14043"/>
    <cellStyle name="Normal 2 2 2 3 2 6 3 3" xfId="14044"/>
    <cellStyle name="Normal 2 2 2 3 2 6 3 3 10" xfId="14045"/>
    <cellStyle name="Normal 2 2 2 3 2 6 3 3 10 2" xfId="14046"/>
    <cellStyle name="Normal 2 2 2 3 2 6 3 3 11" xfId="14047"/>
    <cellStyle name="Normal 2 2 2 3 2 6 3 3 2" xfId="14048"/>
    <cellStyle name="Normal 2 2 2 3 2 6 3 3 2 2" xfId="14049"/>
    <cellStyle name="Normal 2 2 2 3 2 6 3 3 3" xfId="14050"/>
    <cellStyle name="Normal 2 2 2 3 2 6 3 3 3 2" xfId="14051"/>
    <cellStyle name="Normal 2 2 2 3 2 6 3 3 4" xfId="14052"/>
    <cellStyle name="Normal 2 2 2 3 2 6 3 3 4 2" xfId="14053"/>
    <cellStyle name="Normal 2 2 2 3 2 6 3 3 5" xfId="14054"/>
    <cellStyle name="Normal 2 2 2 3 2 6 3 3 5 2" xfId="14055"/>
    <cellStyle name="Normal 2 2 2 3 2 6 3 3 6" xfId="14056"/>
    <cellStyle name="Normal 2 2 2 3 2 6 3 3 6 2" xfId="14057"/>
    <cellStyle name="Normal 2 2 2 3 2 6 3 3 7" xfId="14058"/>
    <cellStyle name="Normal 2 2 2 3 2 6 3 3 7 2" xfId="14059"/>
    <cellStyle name="Normal 2 2 2 3 2 6 3 3 8" xfId="14060"/>
    <cellStyle name="Normal 2 2 2 3 2 6 3 3 8 2" xfId="14061"/>
    <cellStyle name="Normal 2 2 2 3 2 6 3 3 9" xfId="14062"/>
    <cellStyle name="Normal 2 2 2 3 2 6 3 3 9 2" xfId="14063"/>
    <cellStyle name="Normal 2 2 2 3 2 6 3 4" xfId="14064"/>
    <cellStyle name="Normal 2 2 2 3 2 6 3 4 2" xfId="14065"/>
    <cellStyle name="Normal 2 2 2 3 2 6 3 5" xfId="14066"/>
    <cellStyle name="Normal 2 2 2 3 2 6 3 5 2" xfId="14067"/>
    <cellStyle name="Normal 2 2 2 3 2 6 3 6" xfId="14068"/>
    <cellStyle name="Normal 2 2 2 3 2 6 3 6 2" xfId="14069"/>
    <cellStyle name="Normal 2 2 2 3 2 6 3 7" xfId="14070"/>
    <cellStyle name="Normal 2 2 2 3 2 6 3 7 2" xfId="14071"/>
    <cellStyle name="Normal 2 2 2 3 2 6 3 8" xfId="14072"/>
    <cellStyle name="Normal 2 2 2 3 2 6 3 8 2" xfId="14073"/>
    <cellStyle name="Normal 2 2 2 3 2 6 3 9" xfId="14074"/>
    <cellStyle name="Normal 2 2 2 3 2 6 3 9 2" xfId="14075"/>
    <cellStyle name="Normal 2 2 2 3 2 6 4" xfId="349"/>
    <cellStyle name="Normal 2 2 2 3 2 6 4 10" xfId="14076"/>
    <cellStyle name="Normal 2 2 2 3 2 6 4 10 2" xfId="14077"/>
    <cellStyle name="Normal 2 2 2 3 2 6 4 11" xfId="14078"/>
    <cellStyle name="Normal 2 2 2 3 2 6 4 11 2" xfId="14079"/>
    <cellStyle name="Normal 2 2 2 3 2 6 4 12" xfId="14080"/>
    <cellStyle name="Normal 2 2 2 3 2 6 4 12 2" xfId="14081"/>
    <cellStyle name="Normal 2 2 2 3 2 6 4 13" xfId="14082"/>
    <cellStyle name="Normal 2 2 2 3 2 6 4 2" xfId="14083"/>
    <cellStyle name="Normal 2 2 2 3 2 6 4 2 10" xfId="14084"/>
    <cellStyle name="Normal 2 2 2 3 2 6 4 2 10 2" xfId="14085"/>
    <cellStyle name="Normal 2 2 2 3 2 6 4 2 11" xfId="14086"/>
    <cellStyle name="Normal 2 2 2 3 2 6 4 2 11 2" xfId="14087"/>
    <cellStyle name="Normal 2 2 2 3 2 6 4 2 12" xfId="14088"/>
    <cellStyle name="Normal 2 2 2 3 2 6 4 2 2" xfId="14089"/>
    <cellStyle name="Normal 2 2 2 3 2 6 4 2 2 10" xfId="14090"/>
    <cellStyle name="Normal 2 2 2 3 2 6 4 2 2 10 2" xfId="14091"/>
    <cellStyle name="Normal 2 2 2 3 2 6 4 2 2 11" xfId="14092"/>
    <cellStyle name="Normal 2 2 2 3 2 6 4 2 2 2" xfId="14093"/>
    <cellStyle name="Normal 2 2 2 3 2 6 4 2 2 2 2" xfId="14094"/>
    <cellStyle name="Normal 2 2 2 3 2 6 4 2 2 3" xfId="14095"/>
    <cellStyle name="Normal 2 2 2 3 2 6 4 2 2 3 2" xfId="14096"/>
    <cellStyle name="Normal 2 2 2 3 2 6 4 2 2 4" xfId="14097"/>
    <cellStyle name="Normal 2 2 2 3 2 6 4 2 2 4 2" xfId="14098"/>
    <cellStyle name="Normal 2 2 2 3 2 6 4 2 2 5" xfId="14099"/>
    <cellStyle name="Normal 2 2 2 3 2 6 4 2 2 5 2" xfId="14100"/>
    <cellStyle name="Normal 2 2 2 3 2 6 4 2 2 6" xfId="14101"/>
    <cellStyle name="Normal 2 2 2 3 2 6 4 2 2 6 2" xfId="14102"/>
    <cellStyle name="Normal 2 2 2 3 2 6 4 2 2 7" xfId="14103"/>
    <cellStyle name="Normal 2 2 2 3 2 6 4 2 2 7 2" xfId="14104"/>
    <cellStyle name="Normal 2 2 2 3 2 6 4 2 2 8" xfId="14105"/>
    <cellStyle name="Normal 2 2 2 3 2 6 4 2 2 8 2" xfId="14106"/>
    <cellStyle name="Normal 2 2 2 3 2 6 4 2 2 9" xfId="14107"/>
    <cellStyle name="Normal 2 2 2 3 2 6 4 2 2 9 2" xfId="14108"/>
    <cellStyle name="Normal 2 2 2 3 2 6 4 2 3" xfId="14109"/>
    <cellStyle name="Normal 2 2 2 3 2 6 4 2 3 2" xfId="14110"/>
    <cellStyle name="Normal 2 2 2 3 2 6 4 2 4" xfId="14111"/>
    <cellStyle name="Normal 2 2 2 3 2 6 4 2 4 2" xfId="14112"/>
    <cellStyle name="Normal 2 2 2 3 2 6 4 2 5" xfId="14113"/>
    <cellStyle name="Normal 2 2 2 3 2 6 4 2 5 2" xfId="14114"/>
    <cellStyle name="Normal 2 2 2 3 2 6 4 2 6" xfId="14115"/>
    <cellStyle name="Normal 2 2 2 3 2 6 4 2 6 2" xfId="14116"/>
    <cellStyle name="Normal 2 2 2 3 2 6 4 2 7" xfId="14117"/>
    <cellStyle name="Normal 2 2 2 3 2 6 4 2 7 2" xfId="14118"/>
    <cellStyle name="Normal 2 2 2 3 2 6 4 2 8" xfId="14119"/>
    <cellStyle name="Normal 2 2 2 3 2 6 4 2 8 2" xfId="14120"/>
    <cellStyle name="Normal 2 2 2 3 2 6 4 2 9" xfId="14121"/>
    <cellStyle name="Normal 2 2 2 3 2 6 4 2 9 2" xfId="14122"/>
    <cellStyle name="Normal 2 2 2 3 2 6 4 3" xfId="14123"/>
    <cellStyle name="Normal 2 2 2 3 2 6 4 3 10" xfId="14124"/>
    <cellStyle name="Normal 2 2 2 3 2 6 4 3 10 2" xfId="14125"/>
    <cellStyle name="Normal 2 2 2 3 2 6 4 3 11" xfId="14126"/>
    <cellStyle name="Normal 2 2 2 3 2 6 4 3 2" xfId="14127"/>
    <cellStyle name="Normal 2 2 2 3 2 6 4 3 2 2" xfId="14128"/>
    <cellStyle name="Normal 2 2 2 3 2 6 4 3 3" xfId="14129"/>
    <cellStyle name="Normal 2 2 2 3 2 6 4 3 3 2" xfId="14130"/>
    <cellStyle name="Normal 2 2 2 3 2 6 4 3 4" xfId="14131"/>
    <cellStyle name="Normal 2 2 2 3 2 6 4 3 4 2" xfId="14132"/>
    <cellStyle name="Normal 2 2 2 3 2 6 4 3 5" xfId="14133"/>
    <cellStyle name="Normal 2 2 2 3 2 6 4 3 5 2" xfId="14134"/>
    <cellStyle name="Normal 2 2 2 3 2 6 4 3 6" xfId="14135"/>
    <cellStyle name="Normal 2 2 2 3 2 6 4 3 6 2" xfId="14136"/>
    <cellStyle name="Normal 2 2 2 3 2 6 4 3 7" xfId="14137"/>
    <cellStyle name="Normal 2 2 2 3 2 6 4 3 7 2" xfId="14138"/>
    <cellStyle name="Normal 2 2 2 3 2 6 4 3 8" xfId="14139"/>
    <cellStyle name="Normal 2 2 2 3 2 6 4 3 8 2" xfId="14140"/>
    <cellStyle name="Normal 2 2 2 3 2 6 4 3 9" xfId="14141"/>
    <cellStyle name="Normal 2 2 2 3 2 6 4 3 9 2" xfId="14142"/>
    <cellStyle name="Normal 2 2 2 3 2 6 4 4" xfId="14143"/>
    <cellStyle name="Normal 2 2 2 3 2 6 4 4 2" xfId="14144"/>
    <cellStyle name="Normal 2 2 2 3 2 6 4 5" xfId="14145"/>
    <cellStyle name="Normal 2 2 2 3 2 6 4 5 2" xfId="14146"/>
    <cellStyle name="Normal 2 2 2 3 2 6 4 6" xfId="14147"/>
    <cellStyle name="Normal 2 2 2 3 2 6 4 6 2" xfId="14148"/>
    <cellStyle name="Normal 2 2 2 3 2 6 4 7" xfId="14149"/>
    <cellStyle name="Normal 2 2 2 3 2 6 4 7 2" xfId="14150"/>
    <cellStyle name="Normal 2 2 2 3 2 6 4 8" xfId="14151"/>
    <cellStyle name="Normal 2 2 2 3 2 6 4 8 2" xfId="14152"/>
    <cellStyle name="Normal 2 2 2 3 2 6 4 9" xfId="14153"/>
    <cellStyle name="Normal 2 2 2 3 2 6 4 9 2" xfId="14154"/>
    <cellStyle name="Normal 2 2 2 3 2 6 5" xfId="350"/>
    <cellStyle name="Normal 2 2 2 3 2 6 5 10" xfId="14155"/>
    <cellStyle name="Normal 2 2 2 3 2 6 5 10 2" xfId="14156"/>
    <cellStyle name="Normal 2 2 2 3 2 6 5 11" xfId="14157"/>
    <cellStyle name="Normal 2 2 2 3 2 6 5 11 2" xfId="14158"/>
    <cellStyle name="Normal 2 2 2 3 2 6 5 12" xfId="14159"/>
    <cellStyle name="Normal 2 2 2 3 2 6 5 12 2" xfId="14160"/>
    <cellStyle name="Normal 2 2 2 3 2 6 5 13" xfId="14161"/>
    <cellStyle name="Normal 2 2 2 3 2 6 5 2" xfId="14162"/>
    <cellStyle name="Normal 2 2 2 3 2 6 5 2 10" xfId="14163"/>
    <cellStyle name="Normal 2 2 2 3 2 6 5 2 10 2" xfId="14164"/>
    <cellStyle name="Normal 2 2 2 3 2 6 5 2 11" xfId="14165"/>
    <cellStyle name="Normal 2 2 2 3 2 6 5 2 11 2" xfId="14166"/>
    <cellStyle name="Normal 2 2 2 3 2 6 5 2 12" xfId="14167"/>
    <cellStyle name="Normal 2 2 2 3 2 6 5 2 2" xfId="14168"/>
    <cellStyle name="Normal 2 2 2 3 2 6 5 2 2 10" xfId="14169"/>
    <cellStyle name="Normal 2 2 2 3 2 6 5 2 2 10 2" xfId="14170"/>
    <cellStyle name="Normal 2 2 2 3 2 6 5 2 2 11" xfId="14171"/>
    <cellStyle name="Normal 2 2 2 3 2 6 5 2 2 2" xfId="14172"/>
    <cellStyle name="Normal 2 2 2 3 2 6 5 2 2 2 2" xfId="14173"/>
    <cellStyle name="Normal 2 2 2 3 2 6 5 2 2 3" xfId="14174"/>
    <cellStyle name="Normal 2 2 2 3 2 6 5 2 2 3 2" xfId="14175"/>
    <cellStyle name="Normal 2 2 2 3 2 6 5 2 2 4" xfId="14176"/>
    <cellStyle name="Normal 2 2 2 3 2 6 5 2 2 4 2" xfId="14177"/>
    <cellStyle name="Normal 2 2 2 3 2 6 5 2 2 5" xfId="14178"/>
    <cellStyle name="Normal 2 2 2 3 2 6 5 2 2 5 2" xfId="14179"/>
    <cellStyle name="Normal 2 2 2 3 2 6 5 2 2 6" xfId="14180"/>
    <cellStyle name="Normal 2 2 2 3 2 6 5 2 2 6 2" xfId="14181"/>
    <cellStyle name="Normal 2 2 2 3 2 6 5 2 2 7" xfId="14182"/>
    <cellStyle name="Normal 2 2 2 3 2 6 5 2 2 7 2" xfId="14183"/>
    <cellStyle name="Normal 2 2 2 3 2 6 5 2 2 8" xfId="14184"/>
    <cellStyle name="Normal 2 2 2 3 2 6 5 2 2 8 2" xfId="14185"/>
    <cellStyle name="Normal 2 2 2 3 2 6 5 2 2 9" xfId="14186"/>
    <cellStyle name="Normal 2 2 2 3 2 6 5 2 2 9 2" xfId="14187"/>
    <cellStyle name="Normal 2 2 2 3 2 6 5 2 3" xfId="14188"/>
    <cellStyle name="Normal 2 2 2 3 2 6 5 2 3 2" xfId="14189"/>
    <cellStyle name="Normal 2 2 2 3 2 6 5 2 4" xfId="14190"/>
    <cellStyle name="Normal 2 2 2 3 2 6 5 2 4 2" xfId="14191"/>
    <cellStyle name="Normal 2 2 2 3 2 6 5 2 5" xfId="14192"/>
    <cellStyle name="Normal 2 2 2 3 2 6 5 2 5 2" xfId="14193"/>
    <cellStyle name="Normal 2 2 2 3 2 6 5 2 6" xfId="14194"/>
    <cellStyle name="Normal 2 2 2 3 2 6 5 2 6 2" xfId="14195"/>
    <cellStyle name="Normal 2 2 2 3 2 6 5 2 7" xfId="14196"/>
    <cellStyle name="Normal 2 2 2 3 2 6 5 2 7 2" xfId="14197"/>
    <cellStyle name="Normal 2 2 2 3 2 6 5 2 8" xfId="14198"/>
    <cellStyle name="Normal 2 2 2 3 2 6 5 2 8 2" xfId="14199"/>
    <cellStyle name="Normal 2 2 2 3 2 6 5 2 9" xfId="14200"/>
    <cellStyle name="Normal 2 2 2 3 2 6 5 2 9 2" xfId="14201"/>
    <cellStyle name="Normal 2 2 2 3 2 6 5 3" xfId="14202"/>
    <cellStyle name="Normal 2 2 2 3 2 6 5 3 10" xfId="14203"/>
    <cellStyle name="Normal 2 2 2 3 2 6 5 3 10 2" xfId="14204"/>
    <cellStyle name="Normal 2 2 2 3 2 6 5 3 11" xfId="14205"/>
    <cellStyle name="Normal 2 2 2 3 2 6 5 3 2" xfId="14206"/>
    <cellStyle name="Normal 2 2 2 3 2 6 5 3 2 2" xfId="14207"/>
    <cellStyle name="Normal 2 2 2 3 2 6 5 3 3" xfId="14208"/>
    <cellStyle name="Normal 2 2 2 3 2 6 5 3 3 2" xfId="14209"/>
    <cellStyle name="Normal 2 2 2 3 2 6 5 3 4" xfId="14210"/>
    <cellStyle name="Normal 2 2 2 3 2 6 5 3 4 2" xfId="14211"/>
    <cellStyle name="Normal 2 2 2 3 2 6 5 3 5" xfId="14212"/>
    <cellStyle name="Normal 2 2 2 3 2 6 5 3 5 2" xfId="14213"/>
    <cellStyle name="Normal 2 2 2 3 2 6 5 3 6" xfId="14214"/>
    <cellStyle name="Normal 2 2 2 3 2 6 5 3 6 2" xfId="14215"/>
    <cellStyle name="Normal 2 2 2 3 2 6 5 3 7" xfId="14216"/>
    <cellStyle name="Normal 2 2 2 3 2 6 5 3 7 2" xfId="14217"/>
    <cellStyle name="Normal 2 2 2 3 2 6 5 3 8" xfId="14218"/>
    <cellStyle name="Normal 2 2 2 3 2 6 5 3 8 2" xfId="14219"/>
    <cellStyle name="Normal 2 2 2 3 2 6 5 3 9" xfId="14220"/>
    <cellStyle name="Normal 2 2 2 3 2 6 5 3 9 2" xfId="14221"/>
    <cellStyle name="Normal 2 2 2 3 2 6 5 4" xfId="14222"/>
    <cellStyle name="Normal 2 2 2 3 2 6 5 4 2" xfId="14223"/>
    <cellStyle name="Normal 2 2 2 3 2 6 5 5" xfId="14224"/>
    <cellStyle name="Normal 2 2 2 3 2 6 5 5 2" xfId="14225"/>
    <cellStyle name="Normal 2 2 2 3 2 6 5 6" xfId="14226"/>
    <cellStyle name="Normal 2 2 2 3 2 6 5 6 2" xfId="14227"/>
    <cellStyle name="Normal 2 2 2 3 2 6 5 7" xfId="14228"/>
    <cellStyle name="Normal 2 2 2 3 2 6 5 7 2" xfId="14229"/>
    <cellStyle name="Normal 2 2 2 3 2 6 5 8" xfId="14230"/>
    <cellStyle name="Normal 2 2 2 3 2 6 5 8 2" xfId="14231"/>
    <cellStyle name="Normal 2 2 2 3 2 6 5 9" xfId="14232"/>
    <cellStyle name="Normal 2 2 2 3 2 6 5 9 2" xfId="14233"/>
    <cellStyle name="Normal 2 2 2 3 2 6 6" xfId="351"/>
    <cellStyle name="Normal 2 2 2 3 2 7" xfId="352"/>
    <cellStyle name="Normal 2 2 2 3 2 7 2" xfId="353"/>
    <cellStyle name="Normal 2 2 2 3 2 8" xfId="354"/>
    <cellStyle name="Normal 2 2 2 3 2 8 2" xfId="355"/>
    <cellStyle name="Normal 2 2 2 3 2 9" xfId="356"/>
    <cellStyle name="Normal 2 2 2 3 2 9 2" xfId="357"/>
    <cellStyle name="Normal 2 2 2 3 3" xfId="358"/>
    <cellStyle name="Normal 2 2 2 3 3 10" xfId="14234"/>
    <cellStyle name="Normal 2 2 2 3 3 10 2" xfId="14235"/>
    <cellStyle name="Normal 2 2 2 3 3 11" xfId="14236"/>
    <cellStyle name="Normal 2 2 2 3 3 11 2" xfId="14237"/>
    <cellStyle name="Normal 2 2 2 3 3 12" xfId="14238"/>
    <cellStyle name="Normal 2 2 2 3 3 12 2" xfId="14239"/>
    <cellStyle name="Normal 2 2 2 3 3 13" xfId="14240"/>
    <cellStyle name="Normal 2 2 2 3 3 13 2" xfId="14241"/>
    <cellStyle name="Normal 2 2 2 3 3 14" xfId="14242"/>
    <cellStyle name="Normal 2 2 2 3 3 14 2" xfId="14243"/>
    <cellStyle name="Normal 2 2 2 3 3 15" xfId="14244"/>
    <cellStyle name="Normal 2 2 2 3 3 15 2" xfId="14245"/>
    <cellStyle name="Normal 2 2 2 3 3 16" xfId="14246"/>
    <cellStyle name="Normal 2 2 2 3 3 16 2" xfId="14247"/>
    <cellStyle name="Normal 2 2 2 3 3 17" xfId="14248"/>
    <cellStyle name="Normal 2 2 2 3 3 17 2" xfId="14249"/>
    <cellStyle name="Normal 2 2 2 3 3 18" xfId="14250"/>
    <cellStyle name="Normal 2 2 2 3 3 2" xfId="359"/>
    <cellStyle name="Normal 2 2 2 3 3 2 2" xfId="360"/>
    <cellStyle name="Normal 2 2 2 3 3 2 2 10" xfId="14251"/>
    <cellStyle name="Normal 2 2 2 3 3 2 2 10 2" xfId="14252"/>
    <cellStyle name="Normal 2 2 2 3 3 2 2 11" xfId="14253"/>
    <cellStyle name="Normal 2 2 2 3 3 2 2 11 2" xfId="14254"/>
    <cellStyle name="Normal 2 2 2 3 3 2 2 12" xfId="14255"/>
    <cellStyle name="Normal 2 2 2 3 3 2 2 12 2" xfId="14256"/>
    <cellStyle name="Normal 2 2 2 3 3 2 2 13" xfId="14257"/>
    <cellStyle name="Normal 2 2 2 3 3 2 2 13 2" xfId="14258"/>
    <cellStyle name="Normal 2 2 2 3 3 2 2 14" xfId="14259"/>
    <cellStyle name="Normal 2 2 2 3 3 2 2 14 2" xfId="14260"/>
    <cellStyle name="Normal 2 2 2 3 3 2 2 15" xfId="14261"/>
    <cellStyle name="Normal 2 2 2 3 3 2 2 15 2" xfId="14262"/>
    <cellStyle name="Normal 2 2 2 3 3 2 2 16" xfId="14263"/>
    <cellStyle name="Normal 2 2 2 3 3 2 2 16 2" xfId="14264"/>
    <cellStyle name="Normal 2 2 2 3 3 2 2 17" xfId="14265"/>
    <cellStyle name="Normal 2 2 2 3 3 2 2 2" xfId="361"/>
    <cellStyle name="Normal 2 2 2 3 3 2 2 2 2" xfId="362"/>
    <cellStyle name="Normal 2 2 2 3 3 2 2 3" xfId="363"/>
    <cellStyle name="Normal 2 2 2 3 3 2 2 3 2" xfId="364"/>
    <cellStyle name="Normal 2 2 2 3 3 2 2 4" xfId="365"/>
    <cellStyle name="Normal 2 2 2 3 3 2 2 4 2" xfId="366"/>
    <cellStyle name="Normal 2 2 2 3 3 2 2 5" xfId="367"/>
    <cellStyle name="Normal 2 2 2 3 3 2 2 5 2" xfId="368"/>
    <cellStyle name="Normal 2 2 2 3 3 2 2 6" xfId="14266"/>
    <cellStyle name="Normal 2 2 2 3 3 2 2 6 10" xfId="14267"/>
    <cellStyle name="Normal 2 2 2 3 3 2 2 6 10 2" xfId="14268"/>
    <cellStyle name="Normal 2 2 2 3 3 2 2 6 11" xfId="14269"/>
    <cellStyle name="Normal 2 2 2 3 3 2 2 6 11 2" xfId="14270"/>
    <cellStyle name="Normal 2 2 2 3 3 2 2 6 12" xfId="14271"/>
    <cellStyle name="Normal 2 2 2 3 3 2 2 6 2" xfId="14272"/>
    <cellStyle name="Normal 2 2 2 3 3 2 2 6 2 10" xfId="14273"/>
    <cellStyle name="Normal 2 2 2 3 3 2 2 6 2 10 2" xfId="14274"/>
    <cellStyle name="Normal 2 2 2 3 3 2 2 6 2 11" xfId="14275"/>
    <cellStyle name="Normal 2 2 2 3 3 2 2 6 2 2" xfId="14276"/>
    <cellStyle name="Normal 2 2 2 3 3 2 2 6 2 2 2" xfId="14277"/>
    <cellStyle name="Normal 2 2 2 3 3 2 2 6 2 3" xfId="14278"/>
    <cellStyle name="Normal 2 2 2 3 3 2 2 6 2 3 2" xfId="14279"/>
    <cellStyle name="Normal 2 2 2 3 3 2 2 6 2 4" xfId="14280"/>
    <cellStyle name="Normal 2 2 2 3 3 2 2 6 2 4 2" xfId="14281"/>
    <cellStyle name="Normal 2 2 2 3 3 2 2 6 2 5" xfId="14282"/>
    <cellStyle name="Normal 2 2 2 3 3 2 2 6 2 5 2" xfId="14283"/>
    <cellStyle name="Normal 2 2 2 3 3 2 2 6 2 6" xfId="14284"/>
    <cellStyle name="Normal 2 2 2 3 3 2 2 6 2 6 2" xfId="14285"/>
    <cellStyle name="Normal 2 2 2 3 3 2 2 6 2 7" xfId="14286"/>
    <cellStyle name="Normal 2 2 2 3 3 2 2 6 2 7 2" xfId="14287"/>
    <cellStyle name="Normal 2 2 2 3 3 2 2 6 2 8" xfId="14288"/>
    <cellStyle name="Normal 2 2 2 3 3 2 2 6 2 8 2" xfId="14289"/>
    <cellStyle name="Normal 2 2 2 3 3 2 2 6 2 9" xfId="14290"/>
    <cellStyle name="Normal 2 2 2 3 3 2 2 6 2 9 2" xfId="14291"/>
    <cellStyle name="Normal 2 2 2 3 3 2 2 6 3" xfId="14292"/>
    <cellStyle name="Normal 2 2 2 3 3 2 2 6 3 2" xfId="14293"/>
    <cellStyle name="Normal 2 2 2 3 3 2 2 6 4" xfId="14294"/>
    <cellStyle name="Normal 2 2 2 3 3 2 2 6 4 2" xfId="14295"/>
    <cellStyle name="Normal 2 2 2 3 3 2 2 6 5" xfId="14296"/>
    <cellStyle name="Normal 2 2 2 3 3 2 2 6 5 2" xfId="14297"/>
    <cellStyle name="Normal 2 2 2 3 3 2 2 6 6" xfId="14298"/>
    <cellStyle name="Normal 2 2 2 3 3 2 2 6 6 2" xfId="14299"/>
    <cellStyle name="Normal 2 2 2 3 3 2 2 6 7" xfId="14300"/>
    <cellStyle name="Normal 2 2 2 3 3 2 2 6 7 2" xfId="14301"/>
    <cellStyle name="Normal 2 2 2 3 3 2 2 6 8" xfId="14302"/>
    <cellStyle name="Normal 2 2 2 3 3 2 2 6 8 2" xfId="14303"/>
    <cellStyle name="Normal 2 2 2 3 3 2 2 6 9" xfId="14304"/>
    <cellStyle name="Normal 2 2 2 3 3 2 2 6 9 2" xfId="14305"/>
    <cellStyle name="Normal 2 2 2 3 3 2 2 7" xfId="14306"/>
    <cellStyle name="Normal 2 2 2 3 3 2 2 7 10" xfId="14307"/>
    <cellStyle name="Normal 2 2 2 3 3 2 2 7 10 2" xfId="14308"/>
    <cellStyle name="Normal 2 2 2 3 3 2 2 7 11" xfId="14309"/>
    <cellStyle name="Normal 2 2 2 3 3 2 2 7 2" xfId="14310"/>
    <cellStyle name="Normal 2 2 2 3 3 2 2 7 2 2" xfId="14311"/>
    <cellStyle name="Normal 2 2 2 3 3 2 2 7 3" xfId="14312"/>
    <cellStyle name="Normal 2 2 2 3 3 2 2 7 3 2" xfId="14313"/>
    <cellStyle name="Normal 2 2 2 3 3 2 2 7 4" xfId="14314"/>
    <cellStyle name="Normal 2 2 2 3 3 2 2 7 4 2" xfId="14315"/>
    <cellStyle name="Normal 2 2 2 3 3 2 2 7 5" xfId="14316"/>
    <cellStyle name="Normal 2 2 2 3 3 2 2 7 5 2" xfId="14317"/>
    <cellStyle name="Normal 2 2 2 3 3 2 2 7 6" xfId="14318"/>
    <cellStyle name="Normal 2 2 2 3 3 2 2 7 6 2" xfId="14319"/>
    <cellStyle name="Normal 2 2 2 3 3 2 2 7 7" xfId="14320"/>
    <cellStyle name="Normal 2 2 2 3 3 2 2 7 7 2" xfId="14321"/>
    <cellStyle name="Normal 2 2 2 3 3 2 2 7 8" xfId="14322"/>
    <cellStyle name="Normal 2 2 2 3 3 2 2 7 8 2" xfId="14323"/>
    <cellStyle name="Normal 2 2 2 3 3 2 2 7 9" xfId="14324"/>
    <cellStyle name="Normal 2 2 2 3 3 2 2 7 9 2" xfId="14325"/>
    <cellStyle name="Normal 2 2 2 3 3 2 2 8" xfId="14326"/>
    <cellStyle name="Normal 2 2 2 3 3 2 2 8 2" xfId="14327"/>
    <cellStyle name="Normal 2 2 2 3 3 2 2 9" xfId="14328"/>
    <cellStyle name="Normal 2 2 2 3 3 2 2 9 2" xfId="14329"/>
    <cellStyle name="Normal 2 2 2 3 3 2 3" xfId="369"/>
    <cellStyle name="Normal 2 2 2 3 3 2 3 10" xfId="14330"/>
    <cellStyle name="Normal 2 2 2 3 3 2 3 10 2" xfId="14331"/>
    <cellStyle name="Normal 2 2 2 3 3 2 3 11" xfId="14332"/>
    <cellStyle name="Normal 2 2 2 3 3 2 3 11 2" xfId="14333"/>
    <cellStyle name="Normal 2 2 2 3 3 2 3 12" xfId="14334"/>
    <cellStyle name="Normal 2 2 2 3 3 2 3 12 2" xfId="14335"/>
    <cellStyle name="Normal 2 2 2 3 3 2 3 13" xfId="14336"/>
    <cellStyle name="Normal 2 2 2 3 3 2 3 2" xfId="14337"/>
    <cellStyle name="Normal 2 2 2 3 3 2 3 2 10" xfId="14338"/>
    <cellStyle name="Normal 2 2 2 3 3 2 3 2 10 2" xfId="14339"/>
    <cellStyle name="Normal 2 2 2 3 3 2 3 2 11" xfId="14340"/>
    <cellStyle name="Normal 2 2 2 3 3 2 3 2 11 2" xfId="14341"/>
    <cellStyle name="Normal 2 2 2 3 3 2 3 2 12" xfId="14342"/>
    <cellStyle name="Normal 2 2 2 3 3 2 3 2 2" xfId="14343"/>
    <cellStyle name="Normal 2 2 2 3 3 2 3 2 2 10" xfId="14344"/>
    <cellStyle name="Normal 2 2 2 3 3 2 3 2 2 10 2" xfId="14345"/>
    <cellStyle name="Normal 2 2 2 3 3 2 3 2 2 11" xfId="14346"/>
    <cellStyle name="Normal 2 2 2 3 3 2 3 2 2 2" xfId="14347"/>
    <cellStyle name="Normal 2 2 2 3 3 2 3 2 2 2 2" xfId="14348"/>
    <cellStyle name="Normal 2 2 2 3 3 2 3 2 2 3" xfId="14349"/>
    <cellStyle name="Normal 2 2 2 3 3 2 3 2 2 3 2" xfId="14350"/>
    <cellStyle name="Normal 2 2 2 3 3 2 3 2 2 4" xfId="14351"/>
    <cellStyle name="Normal 2 2 2 3 3 2 3 2 2 4 2" xfId="14352"/>
    <cellStyle name="Normal 2 2 2 3 3 2 3 2 2 5" xfId="14353"/>
    <cellStyle name="Normal 2 2 2 3 3 2 3 2 2 5 2" xfId="14354"/>
    <cellStyle name="Normal 2 2 2 3 3 2 3 2 2 6" xfId="14355"/>
    <cellStyle name="Normal 2 2 2 3 3 2 3 2 2 6 2" xfId="14356"/>
    <cellStyle name="Normal 2 2 2 3 3 2 3 2 2 7" xfId="14357"/>
    <cellStyle name="Normal 2 2 2 3 3 2 3 2 2 7 2" xfId="14358"/>
    <cellStyle name="Normal 2 2 2 3 3 2 3 2 2 8" xfId="14359"/>
    <cellStyle name="Normal 2 2 2 3 3 2 3 2 2 8 2" xfId="14360"/>
    <cellStyle name="Normal 2 2 2 3 3 2 3 2 2 9" xfId="14361"/>
    <cellStyle name="Normal 2 2 2 3 3 2 3 2 2 9 2" xfId="14362"/>
    <cellStyle name="Normal 2 2 2 3 3 2 3 2 3" xfId="14363"/>
    <cellStyle name="Normal 2 2 2 3 3 2 3 2 3 2" xfId="14364"/>
    <cellStyle name="Normal 2 2 2 3 3 2 3 2 4" xfId="14365"/>
    <cellStyle name="Normal 2 2 2 3 3 2 3 2 4 2" xfId="14366"/>
    <cellStyle name="Normal 2 2 2 3 3 2 3 2 5" xfId="14367"/>
    <cellStyle name="Normal 2 2 2 3 3 2 3 2 5 2" xfId="14368"/>
    <cellStyle name="Normal 2 2 2 3 3 2 3 2 6" xfId="14369"/>
    <cellStyle name="Normal 2 2 2 3 3 2 3 2 6 2" xfId="14370"/>
    <cellStyle name="Normal 2 2 2 3 3 2 3 2 7" xfId="14371"/>
    <cellStyle name="Normal 2 2 2 3 3 2 3 2 7 2" xfId="14372"/>
    <cellStyle name="Normal 2 2 2 3 3 2 3 2 8" xfId="14373"/>
    <cellStyle name="Normal 2 2 2 3 3 2 3 2 8 2" xfId="14374"/>
    <cellStyle name="Normal 2 2 2 3 3 2 3 2 9" xfId="14375"/>
    <cellStyle name="Normal 2 2 2 3 3 2 3 2 9 2" xfId="14376"/>
    <cellStyle name="Normal 2 2 2 3 3 2 3 3" xfId="14377"/>
    <cellStyle name="Normal 2 2 2 3 3 2 3 3 10" xfId="14378"/>
    <cellStyle name="Normal 2 2 2 3 3 2 3 3 10 2" xfId="14379"/>
    <cellStyle name="Normal 2 2 2 3 3 2 3 3 11" xfId="14380"/>
    <cellStyle name="Normal 2 2 2 3 3 2 3 3 2" xfId="14381"/>
    <cellStyle name="Normal 2 2 2 3 3 2 3 3 2 2" xfId="14382"/>
    <cellStyle name="Normal 2 2 2 3 3 2 3 3 3" xfId="14383"/>
    <cellStyle name="Normal 2 2 2 3 3 2 3 3 3 2" xfId="14384"/>
    <cellStyle name="Normal 2 2 2 3 3 2 3 3 4" xfId="14385"/>
    <cellStyle name="Normal 2 2 2 3 3 2 3 3 4 2" xfId="14386"/>
    <cellStyle name="Normal 2 2 2 3 3 2 3 3 5" xfId="14387"/>
    <cellStyle name="Normal 2 2 2 3 3 2 3 3 5 2" xfId="14388"/>
    <cellStyle name="Normal 2 2 2 3 3 2 3 3 6" xfId="14389"/>
    <cellStyle name="Normal 2 2 2 3 3 2 3 3 6 2" xfId="14390"/>
    <cellStyle name="Normal 2 2 2 3 3 2 3 3 7" xfId="14391"/>
    <cellStyle name="Normal 2 2 2 3 3 2 3 3 7 2" xfId="14392"/>
    <cellStyle name="Normal 2 2 2 3 3 2 3 3 8" xfId="14393"/>
    <cellStyle name="Normal 2 2 2 3 3 2 3 3 8 2" xfId="14394"/>
    <cellStyle name="Normal 2 2 2 3 3 2 3 3 9" xfId="14395"/>
    <cellStyle name="Normal 2 2 2 3 3 2 3 3 9 2" xfId="14396"/>
    <cellStyle name="Normal 2 2 2 3 3 2 3 4" xfId="14397"/>
    <cellStyle name="Normal 2 2 2 3 3 2 3 4 2" xfId="14398"/>
    <cellStyle name="Normal 2 2 2 3 3 2 3 5" xfId="14399"/>
    <cellStyle name="Normal 2 2 2 3 3 2 3 5 2" xfId="14400"/>
    <cellStyle name="Normal 2 2 2 3 3 2 3 6" xfId="14401"/>
    <cellStyle name="Normal 2 2 2 3 3 2 3 6 2" xfId="14402"/>
    <cellStyle name="Normal 2 2 2 3 3 2 3 7" xfId="14403"/>
    <cellStyle name="Normal 2 2 2 3 3 2 3 7 2" xfId="14404"/>
    <cellStyle name="Normal 2 2 2 3 3 2 3 8" xfId="14405"/>
    <cellStyle name="Normal 2 2 2 3 3 2 3 8 2" xfId="14406"/>
    <cellStyle name="Normal 2 2 2 3 3 2 3 9" xfId="14407"/>
    <cellStyle name="Normal 2 2 2 3 3 2 3 9 2" xfId="14408"/>
    <cellStyle name="Normal 2 2 2 3 3 2 4" xfId="370"/>
    <cellStyle name="Normal 2 2 2 3 3 2 4 10" xfId="14409"/>
    <cellStyle name="Normal 2 2 2 3 3 2 4 10 2" xfId="14410"/>
    <cellStyle name="Normal 2 2 2 3 3 2 4 11" xfId="14411"/>
    <cellStyle name="Normal 2 2 2 3 3 2 4 11 2" xfId="14412"/>
    <cellStyle name="Normal 2 2 2 3 3 2 4 12" xfId="14413"/>
    <cellStyle name="Normal 2 2 2 3 3 2 4 12 2" xfId="14414"/>
    <cellStyle name="Normal 2 2 2 3 3 2 4 13" xfId="14415"/>
    <cellStyle name="Normal 2 2 2 3 3 2 4 2" xfId="14416"/>
    <cellStyle name="Normal 2 2 2 3 3 2 4 2 10" xfId="14417"/>
    <cellStyle name="Normal 2 2 2 3 3 2 4 2 10 2" xfId="14418"/>
    <cellStyle name="Normal 2 2 2 3 3 2 4 2 11" xfId="14419"/>
    <cellStyle name="Normal 2 2 2 3 3 2 4 2 11 2" xfId="14420"/>
    <cellStyle name="Normal 2 2 2 3 3 2 4 2 12" xfId="14421"/>
    <cellStyle name="Normal 2 2 2 3 3 2 4 2 2" xfId="14422"/>
    <cellStyle name="Normal 2 2 2 3 3 2 4 2 2 10" xfId="14423"/>
    <cellStyle name="Normal 2 2 2 3 3 2 4 2 2 10 2" xfId="14424"/>
    <cellStyle name="Normal 2 2 2 3 3 2 4 2 2 11" xfId="14425"/>
    <cellStyle name="Normal 2 2 2 3 3 2 4 2 2 2" xfId="14426"/>
    <cellStyle name="Normal 2 2 2 3 3 2 4 2 2 2 2" xfId="14427"/>
    <cellStyle name="Normal 2 2 2 3 3 2 4 2 2 3" xfId="14428"/>
    <cellStyle name="Normal 2 2 2 3 3 2 4 2 2 3 2" xfId="14429"/>
    <cellStyle name="Normal 2 2 2 3 3 2 4 2 2 4" xfId="14430"/>
    <cellStyle name="Normal 2 2 2 3 3 2 4 2 2 4 2" xfId="14431"/>
    <cellStyle name="Normal 2 2 2 3 3 2 4 2 2 5" xfId="14432"/>
    <cellStyle name="Normal 2 2 2 3 3 2 4 2 2 5 2" xfId="14433"/>
    <cellStyle name="Normal 2 2 2 3 3 2 4 2 2 6" xfId="14434"/>
    <cellStyle name="Normal 2 2 2 3 3 2 4 2 2 6 2" xfId="14435"/>
    <cellStyle name="Normal 2 2 2 3 3 2 4 2 2 7" xfId="14436"/>
    <cellStyle name="Normal 2 2 2 3 3 2 4 2 2 7 2" xfId="14437"/>
    <cellStyle name="Normal 2 2 2 3 3 2 4 2 2 8" xfId="14438"/>
    <cellStyle name="Normal 2 2 2 3 3 2 4 2 2 8 2" xfId="14439"/>
    <cellStyle name="Normal 2 2 2 3 3 2 4 2 2 9" xfId="14440"/>
    <cellStyle name="Normal 2 2 2 3 3 2 4 2 2 9 2" xfId="14441"/>
    <cellStyle name="Normal 2 2 2 3 3 2 4 2 3" xfId="14442"/>
    <cellStyle name="Normal 2 2 2 3 3 2 4 2 3 2" xfId="14443"/>
    <cellStyle name="Normal 2 2 2 3 3 2 4 2 4" xfId="14444"/>
    <cellStyle name="Normal 2 2 2 3 3 2 4 2 4 2" xfId="14445"/>
    <cellStyle name="Normal 2 2 2 3 3 2 4 2 5" xfId="14446"/>
    <cellStyle name="Normal 2 2 2 3 3 2 4 2 5 2" xfId="14447"/>
    <cellStyle name="Normal 2 2 2 3 3 2 4 2 6" xfId="14448"/>
    <cellStyle name="Normal 2 2 2 3 3 2 4 2 6 2" xfId="14449"/>
    <cellStyle name="Normal 2 2 2 3 3 2 4 2 7" xfId="14450"/>
    <cellStyle name="Normal 2 2 2 3 3 2 4 2 7 2" xfId="14451"/>
    <cellStyle name="Normal 2 2 2 3 3 2 4 2 8" xfId="14452"/>
    <cellStyle name="Normal 2 2 2 3 3 2 4 2 8 2" xfId="14453"/>
    <cellStyle name="Normal 2 2 2 3 3 2 4 2 9" xfId="14454"/>
    <cellStyle name="Normal 2 2 2 3 3 2 4 2 9 2" xfId="14455"/>
    <cellStyle name="Normal 2 2 2 3 3 2 4 3" xfId="14456"/>
    <cellStyle name="Normal 2 2 2 3 3 2 4 3 10" xfId="14457"/>
    <cellStyle name="Normal 2 2 2 3 3 2 4 3 10 2" xfId="14458"/>
    <cellStyle name="Normal 2 2 2 3 3 2 4 3 11" xfId="14459"/>
    <cellStyle name="Normal 2 2 2 3 3 2 4 3 2" xfId="14460"/>
    <cellStyle name="Normal 2 2 2 3 3 2 4 3 2 2" xfId="14461"/>
    <cellStyle name="Normal 2 2 2 3 3 2 4 3 3" xfId="14462"/>
    <cellStyle name="Normal 2 2 2 3 3 2 4 3 3 2" xfId="14463"/>
    <cellStyle name="Normal 2 2 2 3 3 2 4 3 4" xfId="14464"/>
    <cellStyle name="Normal 2 2 2 3 3 2 4 3 4 2" xfId="14465"/>
    <cellStyle name="Normal 2 2 2 3 3 2 4 3 5" xfId="14466"/>
    <cellStyle name="Normal 2 2 2 3 3 2 4 3 5 2" xfId="14467"/>
    <cellStyle name="Normal 2 2 2 3 3 2 4 3 6" xfId="14468"/>
    <cellStyle name="Normal 2 2 2 3 3 2 4 3 6 2" xfId="14469"/>
    <cellStyle name="Normal 2 2 2 3 3 2 4 3 7" xfId="14470"/>
    <cellStyle name="Normal 2 2 2 3 3 2 4 3 7 2" xfId="14471"/>
    <cellStyle name="Normal 2 2 2 3 3 2 4 3 8" xfId="14472"/>
    <cellStyle name="Normal 2 2 2 3 3 2 4 3 8 2" xfId="14473"/>
    <cellStyle name="Normal 2 2 2 3 3 2 4 3 9" xfId="14474"/>
    <cellStyle name="Normal 2 2 2 3 3 2 4 3 9 2" xfId="14475"/>
    <cellStyle name="Normal 2 2 2 3 3 2 4 4" xfId="14476"/>
    <cellStyle name="Normal 2 2 2 3 3 2 4 4 2" xfId="14477"/>
    <cellStyle name="Normal 2 2 2 3 3 2 4 5" xfId="14478"/>
    <cellStyle name="Normal 2 2 2 3 3 2 4 5 2" xfId="14479"/>
    <cellStyle name="Normal 2 2 2 3 3 2 4 6" xfId="14480"/>
    <cellStyle name="Normal 2 2 2 3 3 2 4 6 2" xfId="14481"/>
    <cellStyle name="Normal 2 2 2 3 3 2 4 7" xfId="14482"/>
    <cellStyle name="Normal 2 2 2 3 3 2 4 7 2" xfId="14483"/>
    <cellStyle name="Normal 2 2 2 3 3 2 4 8" xfId="14484"/>
    <cellStyle name="Normal 2 2 2 3 3 2 4 8 2" xfId="14485"/>
    <cellStyle name="Normal 2 2 2 3 3 2 4 9" xfId="14486"/>
    <cellStyle name="Normal 2 2 2 3 3 2 4 9 2" xfId="14487"/>
    <cellStyle name="Normal 2 2 2 3 3 2 5" xfId="371"/>
    <cellStyle name="Normal 2 2 2 3 3 2 5 10" xfId="14488"/>
    <cellStyle name="Normal 2 2 2 3 3 2 5 10 2" xfId="14489"/>
    <cellStyle name="Normal 2 2 2 3 3 2 5 11" xfId="14490"/>
    <cellStyle name="Normal 2 2 2 3 3 2 5 11 2" xfId="14491"/>
    <cellStyle name="Normal 2 2 2 3 3 2 5 12" xfId="14492"/>
    <cellStyle name="Normal 2 2 2 3 3 2 5 12 2" xfId="14493"/>
    <cellStyle name="Normal 2 2 2 3 3 2 5 13" xfId="14494"/>
    <cellStyle name="Normal 2 2 2 3 3 2 5 2" xfId="14495"/>
    <cellStyle name="Normal 2 2 2 3 3 2 5 2 10" xfId="14496"/>
    <cellStyle name="Normal 2 2 2 3 3 2 5 2 10 2" xfId="14497"/>
    <cellStyle name="Normal 2 2 2 3 3 2 5 2 11" xfId="14498"/>
    <cellStyle name="Normal 2 2 2 3 3 2 5 2 11 2" xfId="14499"/>
    <cellStyle name="Normal 2 2 2 3 3 2 5 2 12" xfId="14500"/>
    <cellStyle name="Normal 2 2 2 3 3 2 5 2 2" xfId="14501"/>
    <cellStyle name="Normal 2 2 2 3 3 2 5 2 2 10" xfId="14502"/>
    <cellStyle name="Normal 2 2 2 3 3 2 5 2 2 10 2" xfId="14503"/>
    <cellStyle name="Normal 2 2 2 3 3 2 5 2 2 11" xfId="14504"/>
    <cellStyle name="Normal 2 2 2 3 3 2 5 2 2 2" xfId="14505"/>
    <cellStyle name="Normal 2 2 2 3 3 2 5 2 2 2 2" xfId="14506"/>
    <cellStyle name="Normal 2 2 2 3 3 2 5 2 2 3" xfId="14507"/>
    <cellStyle name="Normal 2 2 2 3 3 2 5 2 2 3 2" xfId="14508"/>
    <cellStyle name="Normal 2 2 2 3 3 2 5 2 2 4" xfId="14509"/>
    <cellStyle name="Normal 2 2 2 3 3 2 5 2 2 4 2" xfId="14510"/>
    <cellStyle name="Normal 2 2 2 3 3 2 5 2 2 5" xfId="14511"/>
    <cellStyle name="Normal 2 2 2 3 3 2 5 2 2 5 2" xfId="14512"/>
    <cellStyle name="Normal 2 2 2 3 3 2 5 2 2 6" xfId="14513"/>
    <cellStyle name="Normal 2 2 2 3 3 2 5 2 2 6 2" xfId="14514"/>
    <cellStyle name="Normal 2 2 2 3 3 2 5 2 2 7" xfId="14515"/>
    <cellStyle name="Normal 2 2 2 3 3 2 5 2 2 7 2" xfId="14516"/>
    <cellStyle name="Normal 2 2 2 3 3 2 5 2 2 8" xfId="14517"/>
    <cellStyle name="Normal 2 2 2 3 3 2 5 2 2 8 2" xfId="14518"/>
    <cellStyle name="Normal 2 2 2 3 3 2 5 2 2 9" xfId="14519"/>
    <cellStyle name="Normal 2 2 2 3 3 2 5 2 2 9 2" xfId="14520"/>
    <cellStyle name="Normal 2 2 2 3 3 2 5 2 3" xfId="14521"/>
    <cellStyle name="Normal 2 2 2 3 3 2 5 2 3 2" xfId="14522"/>
    <cellStyle name="Normal 2 2 2 3 3 2 5 2 4" xfId="14523"/>
    <cellStyle name="Normal 2 2 2 3 3 2 5 2 4 2" xfId="14524"/>
    <cellStyle name="Normal 2 2 2 3 3 2 5 2 5" xfId="14525"/>
    <cellStyle name="Normal 2 2 2 3 3 2 5 2 5 2" xfId="14526"/>
    <cellStyle name="Normal 2 2 2 3 3 2 5 2 6" xfId="14527"/>
    <cellStyle name="Normal 2 2 2 3 3 2 5 2 6 2" xfId="14528"/>
    <cellStyle name="Normal 2 2 2 3 3 2 5 2 7" xfId="14529"/>
    <cellStyle name="Normal 2 2 2 3 3 2 5 2 7 2" xfId="14530"/>
    <cellStyle name="Normal 2 2 2 3 3 2 5 2 8" xfId="14531"/>
    <cellStyle name="Normal 2 2 2 3 3 2 5 2 8 2" xfId="14532"/>
    <cellStyle name="Normal 2 2 2 3 3 2 5 2 9" xfId="14533"/>
    <cellStyle name="Normal 2 2 2 3 3 2 5 2 9 2" xfId="14534"/>
    <cellStyle name="Normal 2 2 2 3 3 2 5 3" xfId="14535"/>
    <cellStyle name="Normal 2 2 2 3 3 2 5 3 10" xfId="14536"/>
    <cellStyle name="Normal 2 2 2 3 3 2 5 3 10 2" xfId="14537"/>
    <cellStyle name="Normal 2 2 2 3 3 2 5 3 11" xfId="14538"/>
    <cellStyle name="Normal 2 2 2 3 3 2 5 3 2" xfId="14539"/>
    <cellStyle name="Normal 2 2 2 3 3 2 5 3 2 2" xfId="14540"/>
    <cellStyle name="Normal 2 2 2 3 3 2 5 3 3" xfId="14541"/>
    <cellStyle name="Normal 2 2 2 3 3 2 5 3 3 2" xfId="14542"/>
    <cellStyle name="Normal 2 2 2 3 3 2 5 3 4" xfId="14543"/>
    <cellStyle name="Normal 2 2 2 3 3 2 5 3 4 2" xfId="14544"/>
    <cellStyle name="Normal 2 2 2 3 3 2 5 3 5" xfId="14545"/>
    <cellStyle name="Normal 2 2 2 3 3 2 5 3 5 2" xfId="14546"/>
    <cellStyle name="Normal 2 2 2 3 3 2 5 3 6" xfId="14547"/>
    <cellStyle name="Normal 2 2 2 3 3 2 5 3 6 2" xfId="14548"/>
    <cellStyle name="Normal 2 2 2 3 3 2 5 3 7" xfId="14549"/>
    <cellStyle name="Normal 2 2 2 3 3 2 5 3 7 2" xfId="14550"/>
    <cellStyle name="Normal 2 2 2 3 3 2 5 3 8" xfId="14551"/>
    <cellStyle name="Normal 2 2 2 3 3 2 5 3 8 2" xfId="14552"/>
    <cellStyle name="Normal 2 2 2 3 3 2 5 3 9" xfId="14553"/>
    <cellStyle name="Normal 2 2 2 3 3 2 5 3 9 2" xfId="14554"/>
    <cellStyle name="Normal 2 2 2 3 3 2 5 4" xfId="14555"/>
    <cellStyle name="Normal 2 2 2 3 3 2 5 4 2" xfId="14556"/>
    <cellStyle name="Normal 2 2 2 3 3 2 5 5" xfId="14557"/>
    <cellStyle name="Normal 2 2 2 3 3 2 5 5 2" xfId="14558"/>
    <cellStyle name="Normal 2 2 2 3 3 2 5 6" xfId="14559"/>
    <cellStyle name="Normal 2 2 2 3 3 2 5 6 2" xfId="14560"/>
    <cellStyle name="Normal 2 2 2 3 3 2 5 7" xfId="14561"/>
    <cellStyle name="Normal 2 2 2 3 3 2 5 7 2" xfId="14562"/>
    <cellStyle name="Normal 2 2 2 3 3 2 5 8" xfId="14563"/>
    <cellStyle name="Normal 2 2 2 3 3 2 5 8 2" xfId="14564"/>
    <cellStyle name="Normal 2 2 2 3 3 2 5 9" xfId="14565"/>
    <cellStyle name="Normal 2 2 2 3 3 2 5 9 2" xfId="14566"/>
    <cellStyle name="Normal 2 2 2 3 3 2 6" xfId="372"/>
    <cellStyle name="Normal 2 2 2 3 3 3" xfId="373"/>
    <cellStyle name="Normal 2 2 2 3 3 3 2" xfId="374"/>
    <cellStyle name="Normal 2 2 2 3 3 4" xfId="375"/>
    <cellStyle name="Normal 2 2 2 3 3 4 2" xfId="376"/>
    <cellStyle name="Normal 2 2 2 3 3 5" xfId="377"/>
    <cellStyle name="Normal 2 2 2 3 3 5 2" xfId="378"/>
    <cellStyle name="Normal 2 2 2 3 3 6" xfId="379"/>
    <cellStyle name="Normal 2 2 2 3 3 6 2" xfId="380"/>
    <cellStyle name="Normal 2 2 2 3 3 7" xfId="14567"/>
    <cellStyle name="Normal 2 2 2 3 3 7 10" xfId="14568"/>
    <cellStyle name="Normal 2 2 2 3 3 7 10 2" xfId="14569"/>
    <cellStyle name="Normal 2 2 2 3 3 7 11" xfId="14570"/>
    <cellStyle name="Normal 2 2 2 3 3 7 11 2" xfId="14571"/>
    <cellStyle name="Normal 2 2 2 3 3 7 12" xfId="14572"/>
    <cellStyle name="Normal 2 2 2 3 3 7 2" xfId="14573"/>
    <cellStyle name="Normal 2 2 2 3 3 7 2 10" xfId="14574"/>
    <cellStyle name="Normal 2 2 2 3 3 7 2 10 2" xfId="14575"/>
    <cellStyle name="Normal 2 2 2 3 3 7 2 11" xfId="14576"/>
    <cellStyle name="Normal 2 2 2 3 3 7 2 2" xfId="14577"/>
    <cellStyle name="Normal 2 2 2 3 3 7 2 2 2" xfId="14578"/>
    <cellStyle name="Normal 2 2 2 3 3 7 2 3" xfId="14579"/>
    <cellStyle name="Normal 2 2 2 3 3 7 2 3 2" xfId="14580"/>
    <cellStyle name="Normal 2 2 2 3 3 7 2 4" xfId="14581"/>
    <cellStyle name="Normal 2 2 2 3 3 7 2 4 2" xfId="14582"/>
    <cellStyle name="Normal 2 2 2 3 3 7 2 5" xfId="14583"/>
    <cellStyle name="Normal 2 2 2 3 3 7 2 5 2" xfId="14584"/>
    <cellStyle name="Normal 2 2 2 3 3 7 2 6" xfId="14585"/>
    <cellStyle name="Normal 2 2 2 3 3 7 2 6 2" xfId="14586"/>
    <cellStyle name="Normal 2 2 2 3 3 7 2 7" xfId="14587"/>
    <cellStyle name="Normal 2 2 2 3 3 7 2 7 2" xfId="14588"/>
    <cellStyle name="Normal 2 2 2 3 3 7 2 8" xfId="14589"/>
    <cellStyle name="Normal 2 2 2 3 3 7 2 8 2" xfId="14590"/>
    <cellStyle name="Normal 2 2 2 3 3 7 2 9" xfId="14591"/>
    <cellStyle name="Normal 2 2 2 3 3 7 2 9 2" xfId="14592"/>
    <cellStyle name="Normal 2 2 2 3 3 7 3" xfId="14593"/>
    <cellStyle name="Normal 2 2 2 3 3 7 3 2" xfId="14594"/>
    <cellStyle name="Normal 2 2 2 3 3 7 4" xfId="14595"/>
    <cellStyle name="Normal 2 2 2 3 3 7 4 2" xfId="14596"/>
    <cellStyle name="Normal 2 2 2 3 3 7 5" xfId="14597"/>
    <cellStyle name="Normal 2 2 2 3 3 7 5 2" xfId="14598"/>
    <cellStyle name="Normal 2 2 2 3 3 7 6" xfId="14599"/>
    <cellStyle name="Normal 2 2 2 3 3 7 6 2" xfId="14600"/>
    <cellStyle name="Normal 2 2 2 3 3 7 7" xfId="14601"/>
    <cellStyle name="Normal 2 2 2 3 3 7 7 2" xfId="14602"/>
    <cellStyle name="Normal 2 2 2 3 3 7 8" xfId="14603"/>
    <cellStyle name="Normal 2 2 2 3 3 7 8 2" xfId="14604"/>
    <cellStyle name="Normal 2 2 2 3 3 7 9" xfId="14605"/>
    <cellStyle name="Normal 2 2 2 3 3 7 9 2" xfId="14606"/>
    <cellStyle name="Normal 2 2 2 3 3 8" xfId="14607"/>
    <cellStyle name="Normal 2 2 2 3 3 8 10" xfId="14608"/>
    <cellStyle name="Normal 2 2 2 3 3 8 10 2" xfId="14609"/>
    <cellStyle name="Normal 2 2 2 3 3 8 11" xfId="14610"/>
    <cellStyle name="Normal 2 2 2 3 3 8 2" xfId="14611"/>
    <cellStyle name="Normal 2 2 2 3 3 8 2 2" xfId="14612"/>
    <cellStyle name="Normal 2 2 2 3 3 8 3" xfId="14613"/>
    <cellStyle name="Normal 2 2 2 3 3 8 3 2" xfId="14614"/>
    <cellStyle name="Normal 2 2 2 3 3 8 4" xfId="14615"/>
    <cellStyle name="Normal 2 2 2 3 3 8 4 2" xfId="14616"/>
    <cellStyle name="Normal 2 2 2 3 3 8 5" xfId="14617"/>
    <cellStyle name="Normal 2 2 2 3 3 8 5 2" xfId="14618"/>
    <cellStyle name="Normal 2 2 2 3 3 8 6" xfId="14619"/>
    <cellStyle name="Normal 2 2 2 3 3 8 6 2" xfId="14620"/>
    <cellStyle name="Normal 2 2 2 3 3 8 7" xfId="14621"/>
    <cellStyle name="Normal 2 2 2 3 3 8 7 2" xfId="14622"/>
    <cellStyle name="Normal 2 2 2 3 3 8 8" xfId="14623"/>
    <cellStyle name="Normal 2 2 2 3 3 8 8 2" xfId="14624"/>
    <cellStyle name="Normal 2 2 2 3 3 8 9" xfId="14625"/>
    <cellStyle name="Normal 2 2 2 3 3 8 9 2" xfId="14626"/>
    <cellStyle name="Normal 2 2 2 3 3 9" xfId="14627"/>
    <cellStyle name="Normal 2 2 2 3 3 9 2" xfId="14628"/>
    <cellStyle name="Normal 2 2 2 3 4" xfId="381"/>
    <cellStyle name="Normal 2 2 2 3 4 2" xfId="382"/>
    <cellStyle name="Normal 2 2 2 3 5" xfId="383"/>
    <cellStyle name="Normal 2 2 2 3 5 2" xfId="384"/>
    <cellStyle name="Normal 2 2 2 3 6" xfId="385"/>
    <cellStyle name="Normal 2 2 2 3 6 10" xfId="14629"/>
    <cellStyle name="Normal 2 2 2 3 6 10 2" xfId="14630"/>
    <cellStyle name="Normal 2 2 2 3 6 11" xfId="14631"/>
    <cellStyle name="Normal 2 2 2 3 6 11 2" xfId="14632"/>
    <cellStyle name="Normal 2 2 2 3 6 12" xfId="14633"/>
    <cellStyle name="Normal 2 2 2 3 6 12 2" xfId="14634"/>
    <cellStyle name="Normal 2 2 2 3 6 13" xfId="14635"/>
    <cellStyle name="Normal 2 2 2 3 6 13 2" xfId="14636"/>
    <cellStyle name="Normal 2 2 2 3 6 14" xfId="14637"/>
    <cellStyle name="Normal 2 2 2 3 6 14 2" xfId="14638"/>
    <cellStyle name="Normal 2 2 2 3 6 15" xfId="14639"/>
    <cellStyle name="Normal 2 2 2 3 6 15 2" xfId="14640"/>
    <cellStyle name="Normal 2 2 2 3 6 16" xfId="14641"/>
    <cellStyle name="Normal 2 2 2 3 6 16 2" xfId="14642"/>
    <cellStyle name="Normal 2 2 2 3 6 17" xfId="14643"/>
    <cellStyle name="Normal 2 2 2 3 6 2" xfId="386"/>
    <cellStyle name="Normal 2 2 2 3 6 2 2" xfId="387"/>
    <cellStyle name="Normal 2 2 2 3 6 3" xfId="388"/>
    <cellStyle name="Normal 2 2 2 3 6 3 2" xfId="389"/>
    <cellStyle name="Normal 2 2 2 3 6 4" xfId="390"/>
    <cellStyle name="Normal 2 2 2 3 6 4 2" xfId="391"/>
    <cellStyle name="Normal 2 2 2 3 6 5" xfId="392"/>
    <cellStyle name="Normal 2 2 2 3 6 5 2" xfId="393"/>
    <cellStyle name="Normal 2 2 2 3 6 6" xfId="14644"/>
    <cellStyle name="Normal 2 2 2 3 6 6 10" xfId="14645"/>
    <cellStyle name="Normal 2 2 2 3 6 6 10 2" xfId="14646"/>
    <cellStyle name="Normal 2 2 2 3 6 6 11" xfId="14647"/>
    <cellStyle name="Normal 2 2 2 3 6 6 11 2" xfId="14648"/>
    <cellStyle name="Normal 2 2 2 3 6 6 12" xfId="14649"/>
    <cellStyle name="Normal 2 2 2 3 6 6 2" xfId="14650"/>
    <cellStyle name="Normal 2 2 2 3 6 6 2 10" xfId="14651"/>
    <cellStyle name="Normal 2 2 2 3 6 6 2 10 2" xfId="14652"/>
    <cellStyle name="Normal 2 2 2 3 6 6 2 11" xfId="14653"/>
    <cellStyle name="Normal 2 2 2 3 6 6 2 2" xfId="14654"/>
    <cellStyle name="Normal 2 2 2 3 6 6 2 2 2" xfId="14655"/>
    <cellStyle name="Normal 2 2 2 3 6 6 2 3" xfId="14656"/>
    <cellStyle name="Normal 2 2 2 3 6 6 2 3 2" xfId="14657"/>
    <cellStyle name="Normal 2 2 2 3 6 6 2 4" xfId="14658"/>
    <cellStyle name="Normal 2 2 2 3 6 6 2 4 2" xfId="14659"/>
    <cellStyle name="Normal 2 2 2 3 6 6 2 5" xfId="14660"/>
    <cellStyle name="Normal 2 2 2 3 6 6 2 5 2" xfId="14661"/>
    <cellStyle name="Normal 2 2 2 3 6 6 2 6" xfId="14662"/>
    <cellStyle name="Normal 2 2 2 3 6 6 2 6 2" xfId="14663"/>
    <cellStyle name="Normal 2 2 2 3 6 6 2 7" xfId="14664"/>
    <cellStyle name="Normal 2 2 2 3 6 6 2 7 2" xfId="14665"/>
    <cellStyle name="Normal 2 2 2 3 6 6 2 8" xfId="14666"/>
    <cellStyle name="Normal 2 2 2 3 6 6 2 8 2" xfId="14667"/>
    <cellStyle name="Normal 2 2 2 3 6 6 2 9" xfId="14668"/>
    <cellStyle name="Normal 2 2 2 3 6 6 2 9 2" xfId="14669"/>
    <cellStyle name="Normal 2 2 2 3 6 6 3" xfId="14670"/>
    <cellStyle name="Normal 2 2 2 3 6 6 3 2" xfId="14671"/>
    <cellStyle name="Normal 2 2 2 3 6 6 4" xfId="14672"/>
    <cellStyle name="Normal 2 2 2 3 6 6 4 2" xfId="14673"/>
    <cellStyle name="Normal 2 2 2 3 6 6 5" xfId="14674"/>
    <cellStyle name="Normal 2 2 2 3 6 6 5 2" xfId="14675"/>
    <cellStyle name="Normal 2 2 2 3 6 6 6" xfId="14676"/>
    <cellStyle name="Normal 2 2 2 3 6 6 6 2" xfId="14677"/>
    <cellStyle name="Normal 2 2 2 3 6 6 7" xfId="14678"/>
    <cellStyle name="Normal 2 2 2 3 6 6 7 2" xfId="14679"/>
    <cellStyle name="Normal 2 2 2 3 6 6 8" xfId="14680"/>
    <cellStyle name="Normal 2 2 2 3 6 6 8 2" xfId="14681"/>
    <cellStyle name="Normal 2 2 2 3 6 6 9" xfId="14682"/>
    <cellStyle name="Normal 2 2 2 3 6 6 9 2" xfId="14683"/>
    <cellStyle name="Normal 2 2 2 3 6 7" xfId="14684"/>
    <cellStyle name="Normal 2 2 2 3 6 7 10" xfId="14685"/>
    <cellStyle name="Normal 2 2 2 3 6 7 10 2" xfId="14686"/>
    <cellStyle name="Normal 2 2 2 3 6 7 11" xfId="14687"/>
    <cellStyle name="Normal 2 2 2 3 6 7 2" xfId="14688"/>
    <cellStyle name="Normal 2 2 2 3 6 7 2 2" xfId="14689"/>
    <cellStyle name="Normal 2 2 2 3 6 7 3" xfId="14690"/>
    <cellStyle name="Normal 2 2 2 3 6 7 3 2" xfId="14691"/>
    <cellStyle name="Normal 2 2 2 3 6 7 4" xfId="14692"/>
    <cellStyle name="Normal 2 2 2 3 6 7 4 2" xfId="14693"/>
    <cellStyle name="Normal 2 2 2 3 6 7 5" xfId="14694"/>
    <cellStyle name="Normal 2 2 2 3 6 7 5 2" xfId="14695"/>
    <cellStyle name="Normal 2 2 2 3 6 7 6" xfId="14696"/>
    <cellStyle name="Normal 2 2 2 3 6 7 6 2" xfId="14697"/>
    <cellStyle name="Normal 2 2 2 3 6 7 7" xfId="14698"/>
    <cellStyle name="Normal 2 2 2 3 6 7 7 2" xfId="14699"/>
    <cellStyle name="Normal 2 2 2 3 6 7 8" xfId="14700"/>
    <cellStyle name="Normal 2 2 2 3 6 7 8 2" xfId="14701"/>
    <cellStyle name="Normal 2 2 2 3 6 7 9" xfId="14702"/>
    <cellStyle name="Normal 2 2 2 3 6 7 9 2" xfId="14703"/>
    <cellStyle name="Normal 2 2 2 3 6 8" xfId="14704"/>
    <cellStyle name="Normal 2 2 2 3 6 8 2" xfId="14705"/>
    <cellStyle name="Normal 2 2 2 3 6 9" xfId="14706"/>
    <cellStyle name="Normal 2 2 2 3 6 9 2" xfId="14707"/>
    <cellStyle name="Normal 2 2 2 3 7" xfId="394"/>
    <cellStyle name="Normal 2 2 2 3 7 10" xfId="14708"/>
    <cellStyle name="Normal 2 2 2 3 7 10 2" xfId="14709"/>
    <cellStyle name="Normal 2 2 2 3 7 11" xfId="14710"/>
    <cellStyle name="Normal 2 2 2 3 7 11 2" xfId="14711"/>
    <cellStyle name="Normal 2 2 2 3 7 12" xfId="14712"/>
    <cellStyle name="Normal 2 2 2 3 7 12 2" xfId="14713"/>
    <cellStyle name="Normal 2 2 2 3 7 13" xfId="14714"/>
    <cellStyle name="Normal 2 2 2 3 7 2" xfId="14715"/>
    <cellStyle name="Normal 2 2 2 3 7 2 10" xfId="14716"/>
    <cellStyle name="Normal 2 2 2 3 7 2 10 2" xfId="14717"/>
    <cellStyle name="Normal 2 2 2 3 7 2 11" xfId="14718"/>
    <cellStyle name="Normal 2 2 2 3 7 2 11 2" xfId="14719"/>
    <cellStyle name="Normal 2 2 2 3 7 2 12" xfId="14720"/>
    <cellStyle name="Normal 2 2 2 3 7 2 2" xfId="14721"/>
    <cellStyle name="Normal 2 2 2 3 7 2 2 10" xfId="14722"/>
    <cellStyle name="Normal 2 2 2 3 7 2 2 10 2" xfId="14723"/>
    <cellStyle name="Normal 2 2 2 3 7 2 2 11" xfId="14724"/>
    <cellStyle name="Normal 2 2 2 3 7 2 2 2" xfId="14725"/>
    <cellStyle name="Normal 2 2 2 3 7 2 2 2 2" xfId="14726"/>
    <cellStyle name="Normal 2 2 2 3 7 2 2 3" xfId="14727"/>
    <cellStyle name="Normal 2 2 2 3 7 2 2 3 2" xfId="14728"/>
    <cellStyle name="Normal 2 2 2 3 7 2 2 4" xfId="14729"/>
    <cellStyle name="Normal 2 2 2 3 7 2 2 4 2" xfId="14730"/>
    <cellStyle name="Normal 2 2 2 3 7 2 2 5" xfId="14731"/>
    <cellStyle name="Normal 2 2 2 3 7 2 2 5 2" xfId="14732"/>
    <cellStyle name="Normal 2 2 2 3 7 2 2 6" xfId="14733"/>
    <cellStyle name="Normal 2 2 2 3 7 2 2 6 2" xfId="14734"/>
    <cellStyle name="Normal 2 2 2 3 7 2 2 7" xfId="14735"/>
    <cellStyle name="Normal 2 2 2 3 7 2 2 7 2" xfId="14736"/>
    <cellStyle name="Normal 2 2 2 3 7 2 2 8" xfId="14737"/>
    <cellStyle name="Normal 2 2 2 3 7 2 2 8 2" xfId="14738"/>
    <cellStyle name="Normal 2 2 2 3 7 2 2 9" xfId="14739"/>
    <cellStyle name="Normal 2 2 2 3 7 2 2 9 2" xfId="14740"/>
    <cellStyle name="Normal 2 2 2 3 7 2 3" xfId="14741"/>
    <cellStyle name="Normal 2 2 2 3 7 2 3 2" xfId="14742"/>
    <cellStyle name="Normal 2 2 2 3 7 2 4" xfId="14743"/>
    <cellStyle name="Normal 2 2 2 3 7 2 4 2" xfId="14744"/>
    <cellStyle name="Normal 2 2 2 3 7 2 5" xfId="14745"/>
    <cellStyle name="Normal 2 2 2 3 7 2 5 2" xfId="14746"/>
    <cellStyle name="Normal 2 2 2 3 7 2 6" xfId="14747"/>
    <cellStyle name="Normal 2 2 2 3 7 2 6 2" xfId="14748"/>
    <cellStyle name="Normal 2 2 2 3 7 2 7" xfId="14749"/>
    <cellStyle name="Normal 2 2 2 3 7 2 7 2" xfId="14750"/>
    <cellStyle name="Normal 2 2 2 3 7 2 8" xfId="14751"/>
    <cellStyle name="Normal 2 2 2 3 7 2 8 2" xfId="14752"/>
    <cellStyle name="Normal 2 2 2 3 7 2 9" xfId="14753"/>
    <cellStyle name="Normal 2 2 2 3 7 2 9 2" xfId="14754"/>
    <cellStyle name="Normal 2 2 2 3 7 3" xfId="14755"/>
    <cellStyle name="Normal 2 2 2 3 7 3 10" xfId="14756"/>
    <cellStyle name="Normal 2 2 2 3 7 3 10 2" xfId="14757"/>
    <cellStyle name="Normal 2 2 2 3 7 3 11" xfId="14758"/>
    <cellStyle name="Normal 2 2 2 3 7 3 2" xfId="14759"/>
    <cellStyle name="Normal 2 2 2 3 7 3 2 2" xfId="14760"/>
    <cellStyle name="Normal 2 2 2 3 7 3 3" xfId="14761"/>
    <cellStyle name="Normal 2 2 2 3 7 3 3 2" xfId="14762"/>
    <cellStyle name="Normal 2 2 2 3 7 3 4" xfId="14763"/>
    <cellStyle name="Normal 2 2 2 3 7 3 4 2" xfId="14764"/>
    <cellStyle name="Normal 2 2 2 3 7 3 5" xfId="14765"/>
    <cellStyle name="Normal 2 2 2 3 7 3 5 2" xfId="14766"/>
    <cellStyle name="Normal 2 2 2 3 7 3 6" xfId="14767"/>
    <cellStyle name="Normal 2 2 2 3 7 3 6 2" xfId="14768"/>
    <cellStyle name="Normal 2 2 2 3 7 3 7" xfId="14769"/>
    <cellStyle name="Normal 2 2 2 3 7 3 7 2" xfId="14770"/>
    <cellStyle name="Normal 2 2 2 3 7 3 8" xfId="14771"/>
    <cellStyle name="Normal 2 2 2 3 7 3 8 2" xfId="14772"/>
    <cellStyle name="Normal 2 2 2 3 7 3 9" xfId="14773"/>
    <cellStyle name="Normal 2 2 2 3 7 3 9 2" xfId="14774"/>
    <cellStyle name="Normal 2 2 2 3 7 4" xfId="14775"/>
    <cellStyle name="Normal 2 2 2 3 7 4 2" xfId="14776"/>
    <cellStyle name="Normal 2 2 2 3 7 5" xfId="14777"/>
    <cellStyle name="Normal 2 2 2 3 7 5 2" xfId="14778"/>
    <cellStyle name="Normal 2 2 2 3 7 6" xfId="14779"/>
    <cellStyle name="Normal 2 2 2 3 7 6 2" xfId="14780"/>
    <cellStyle name="Normal 2 2 2 3 7 7" xfId="14781"/>
    <cellStyle name="Normal 2 2 2 3 7 7 2" xfId="14782"/>
    <cellStyle name="Normal 2 2 2 3 7 8" xfId="14783"/>
    <cellStyle name="Normal 2 2 2 3 7 8 2" xfId="14784"/>
    <cellStyle name="Normal 2 2 2 3 7 9" xfId="14785"/>
    <cellStyle name="Normal 2 2 2 3 7 9 2" xfId="14786"/>
    <cellStyle name="Normal 2 2 2 3 8" xfId="395"/>
    <cellStyle name="Normal 2 2 2 3 8 10" xfId="14787"/>
    <cellStyle name="Normal 2 2 2 3 8 10 2" xfId="14788"/>
    <cellStyle name="Normal 2 2 2 3 8 11" xfId="14789"/>
    <cellStyle name="Normal 2 2 2 3 8 11 2" xfId="14790"/>
    <cellStyle name="Normal 2 2 2 3 8 12" xfId="14791"/>
    <cellStyle name="Normal 2 2 2 3 8 12 2" xfId="14792"/>
    <cellStyle name="Normal 2 2 2 3 8 13" xfId="14793"/>
    <cellStyle name="Normal 2 2 2 3 8 2" xfId="14794"/>
    <cellStyle name="Normal 2 2 2 3 8 2 10" xfId="14795"/>
    <cellStyle name="Normal 2 2 2 3 8 2 10 2" xfId="14796"/>
    <cellStyle name="Normal 2 2 2 3 8 2 11" xfId="14797"/>
    <cellStyle name="Normal 2 2 2 3 8 2 11 2" xfId="14798"/>
    <cellStyle name="Normal 2 2 2 3 8 2 12" xfId="14799"/>
    <cellStyle name="Normal 2 2 2 3 8 2 2" xfId="14800"/>
    <cellStyle name="Normal 2 2 2 3 8 2 2 10" xfId="14801"/>
    <cellStyle name="Normal 2 2 2 3 8 2 2 10 2" xfId="14802"/>
    <cellStyle name="Normal 2 2 2 3 8 2 2 11" xfId="14803"/>
    <cellStyle name="Normal 2 2 2 3 8 2 2 2" xfId="14804"/>
    <cellStyle name="Normal 2 2 2 3 8 2 2 2 2" xfId="14805"/>
    <cellStyle name="Normal 2 2 2 3 8 2 2 3" xfId="14806"/>
    <cellStyle name="Normal 2 2 2 3 8 2 2 3 2" xfId="14807"/>
    <cellStyle name="Normal 2 2 2 3 8 2 2 4" xfId="14808"/>
    <cellStyle name="Normal 2 2 2 3 8 2 2 4 2" xfId="14809"/>
    <cellStyle name="Normal 2 2 2 3 8 2 2 5" xfId="14810"/>
    <cellStyle name="Normal 2 2 2 3 8 2 2 5 2" xfId="14811"/>
    <cellStyle name="Normal 2 2 2 3 8 2 2 6" xfId="14812"/>
    <cellStyle name="Normal 2 2 2 3 8 2 2 6 2" xfId="14813"/>
    <cellStyle name="Normal 2 2 2 3 8 2 2 7" xfId="14814"/>
    <cellStyle name="Normal 2 2 2 3 8 2 2 7 2" xfId="14815"/>
    <cellStyle name="Normal 2 2 2 3 8 2 2 8" xfId="14816"/>
    <cellStyle name="Normal 2 2 2 3 8 2 2 8 2" xfId="14817"/>
    <cellStyle name="Normal 2 2 2 3 8 2 2 9" xfId="14818"/>
    <cellStyle name="Normal 2 2 2 3 8 2 2 9 2" xfId="14819"/>
    <cellStyle name="Normal 2 2 2 3 8 2 3" xfId="14820"/>
    <cellStyle name="Normal 2 2 2 3 8 2 3 2" xfId="14821"/>
    <cellStyle name="Normal 2 2 2 3 8 2 4" xfId="14822"/>
    <cellStyle name="Normal 2 2 2 3 8 2 4 2" xfId="14823"/>
    <cellStyle name="Normal 2 2 2 3 8 2 5" xfId="14824"/>
    <cellStyle name="Normal 2 2 2 3 8 2 5 2" xfId="14825"/>
    <cellStyle name="Normal 2 2 2 3 8 2 6" xfId="14826"/>
    <cellStyle name="Normal 2 2 2 3 8 2 6 2" xfId="14827"/>
    <cellStyle name="Normal 2 2 2 3 8 2 7" xfId="14828"/>
    <cellStyle name="Normal 2 2 2 3 8 2 7 2" xfId="14829"/>
    <cellStyle name="Normal 2 2 2 3 8 2 8" xfId="14830"/>
    <cellStyle name="Normal 2 2 2 3 8 2 8 2" xfId="14831"/>
    <cellStyle name="Normal 2 2 2 3 8 2 9" xfId="14832"/>
    <cellStyle name="Normal 2 2 2 3 8 2 9 2" xfId="14833"/>
    <cellStyle name="Normal 2 2 2 3 8 3" xfId="14834"/>
    <cellStyle name="Normal 2 2 2 3 8 3 10" xfId="14835"/>
    <cellStyle name="Normal 2 2 2 3 8 3 10 2" xfId="14836"/>
    <cellStyle name="Normal 2 2 2 3 8 3 11" xfId="14837"/>
    <cellStyle name="Normal 2 2 2 3 8 3 2" xfId="14838"/>
    <cellStyle name="Normal 2 2 2 3 8 3 2 2" xfId="14839"/>
    <cellStyle name="Normal 2 2 2 3 8 3 3" xfId="14840"/>
    <cellStyle name="Normal 2 2 2 3 8 3 3 2" xfId="14841"/>
    <cellStyle name="Normal 2 2 2 3 8 3 4" xfId="14842"/>
    <cellStyle name="Normal 2 2 2 3 8 3 4 2" xfId="14843"/>
    <cellStyle name="Normal 2 2 2 3 8 3 5" xfId="14844"/>
    <cellStyle name="Normal 2 2 2 3 8 3 5 2" xfId="14845"/>
    <cellStyle name="Normal 2 2 2 3 8 3 6" xfId="14846"/>
    <cellStyle name="Normal 2 2 2 3 8 3 6 2" xfId="14847"/>
    <cellStyle name="Normal 2 2 2 3 8 3 7" xfId="14848"/>
    <cellStyle name="Normal 2 2 2 3 8 3 7 2" xfId="14849"/>
    <cellStyle name="Normal 2 2 2 3 8 3 8" xfId="14850"/>
    <cellStyle name="Normal 2 2 2 3 8 3 8 2" xfId="14851"/>
    <cellStyle name="Normal 2 2 2 3 8 3 9" xfId="14852"/>
    <cellStyle name="Normal 2 2 2 3 8 3 9 2" xfId="14853"/>
    <cellStyle name="Normal 2 2 2 3 8 4" xfId="14854"/>
    <cellStyle name="Normal 2 2 2 3 8 4 2" xfId="14855"/>
    <cellStyle name="Normal 2 2 2 3 8 5" xfId="14856"/>
    <cellStyle name="Normal 2 2 2 3 8 5 2" xfId="14857"/>
    <cellStyle name="Normal 2 2 2 3 8 6" xfId="14858"/>
    <cellStyle name="Normal 2 2 2 3 8 6 2" xfId="14859"/>
    <cellStyle name="Normal 2 2 2 3 8 7" xfId="14860"/>
    <cellStyle name="Normal 2 2 2 3 8 7 2" xfId="14861"/>
    <cellStyle name="Normal 2 2 2 3 8 8" xfId="14862"/>
    <cellStyle name="Normal 2 2 2 3 8 8 2" xfId="14863"/>
    <cellStyle name="Normal 2 2 2 3 8 9" xfId="14864"/>
    <cellStyle name="Normal 2 2 2 3 8 9 2" xfId="14865"/>
    <cellStyle name="Normal 2 2 2 3 9" xfId="396"/>
    <cellStyle name="Normal 2 2 2 3 9 10" xfId="14866"/>
    <cellStyle name="Normal 2 2 2 3 9 10 2" xfId="14867"/>
    <cellStyle name="Normal 2 2 2 3 9 11" xfId="14868"/>
    <cellStyle name="Normal 2 2 2 3 9 11 2" xfId="14869"/>
    <cellStyle name="Normal 2 2 2 3 9 12" xfId="14870"/>
    <cellStyle name="Normal 2 2 2 3 9 12 2" xfId="14871"/>
    <cellStyle name="Normal 2 2 2 3 9 13" xfId="14872"/>
    <cellStyle name="Normal 2 2 2 3 9 2" xfId="14873"/>
    <cellStyle name="Normal 2 2 2 3 9 2 10" xfId="14874"/>
    <cellStyle name="Normal 2 2 2 3 9 2 10 2" xfId="14875"/>
    <cellStyle name="Normal 2 2 2 3 9 2 11" xfId="14876"/>
    <cellStyle name="Normal 2 2 2 3 9 2 11 2" xfId="14877"/>
    <cellStyle name="Normal 2 2 2 3 9 2 12" xfId="14878"/>
    <cellStyle name="Normal 2 2 2 3 9 2 2" xfId="14879"/>
    <cellStyle name="Normal 2 2 2 3 9 2 2 10" xfId="14880"/>
    <cellStyle name="Normal 2 2 2 3 9 2 2 10 2" xfId="14881"/>
    <cellStyle name="Normal 2 2 2 3 9 2 2 11" xfId="14882"/>
    <cellStyle name="Normal 2 2 2 3 9 2 2 2" xfId="14883"/>
    <cellStyle name="Normal 2 2 2 3 9 2 2 2 2" xfId="14884"/>
    <cellStyle name="Normal 2 2 2 3 9 2 2 3" xfId="14885"/>
    <cellStyle name="Normal 2 2 2 3 9 2 2 3 2" xfId="14886"/>
    <cellStyle name="Normal 2 2 2 3 9 2 2 4" xfId="14887"/>
    <cellStyle name="Normal 2 2 2 3 9 2 2 4 2" xfId="14888"/>
    <cellStyle name="Normal 2 2 2 3 9 2 2 5" xfId="14889"/>
    <cellStyle name="Normal 2 2 2 3 9 2 2 5 2" xfId="14890"/>
    <cellStyle name="Normal 2 2 2 3 9 2 2 6" xfId="14891"/>
    <cellStyle name="Normal 2 2 2 3 9 2 2 6 2" xfId="14892"/>
    <cellStyle name="Normal 2 2 2 3 9 2 2 7" xfId="14893"/>
    <cellStyle name="Normal 2 2 2 3 9 2 2 7 2" xfId="14894"/>
    <cellStyle name="Normal 2 2 2 3 9 2 2 8" xfId="14895"/>
    <cellStyle name="Normal 2 2 2 3 9 2 2 8 2" xfId="14896"/>
    <cellStyle name="Normal 2 2 2 3 9 2 2 9" xfId="14897"/>
    <cellStyle name="Normal 2 2 2 3 9 2 2 9 2" xfId="14898"/>
    <cellStyle name="Normal 2 2 2 3 9 2 3" xfId="14899"/>
    <cellStyle name="Normal 2 2 2 3 9 2 3 2" xfId="14900"/>
    <cellStyle name="Normal 2 2 2 3 9 2 4" xfId="14901"/>
    <cellStyle name="Normal 2 2 2 3 9 2 4 2" xfId="14902"/>
    <cellStyle name="Normal 2 2 2 3 9 2 5" xfId="14903"/>
    <cellStyle name="Normal 2 2 2 3 9 2 5 2" xfId="14904"/>
    <cellStyle name="Normal 2 2 2 3 9 2 6" xfId="14905"/>
    <cellStyle name="Normal 2 2 2 3 9 2 6 2" xfId="14906"/>
    <cellStyle name="Normal 2 2 2 3 9 2 7" xfId="14907"/>
    <cellStyle name="Normal 2 2 2 3 9 2 7 2" xfId="14908"/>
    <cellStyle name="Normal 2 2 2 3 9 2 8" xfId="14909"/>
    <cellStyle name="Normal 2 2 2 3 9 2 8 2" xfId="14910"/>
    <cellStyle name="Normal 2 2 2 3 9 2 9" xfId="14911"/>
    <cellStyle name="Normal 2 2 2 3 9 2 9 2" xfId="14912"/>
    <cellStyle name="Normal 2 2 2 3 9 3" xfId="14913"/>
    <cellStyle name="Normal 2 2 2 3 9 3 10" xfId="14914"/>
    <cellStyle name="Normal 2 2 2 3 9 3 10 2" xfId="14915"/>
    <cellStyle name="Normal 2 2 2 3 9 3 11" xfId="14916"/>
    <cellStyle name="Normal 2 2 2 3 9 3 2" xfId="14917"/>
    <cellStyle name="Normal 2 2 2 3 9 3 2 2" xfId="14918"/>
    <cellStyle name="Normal 2 2 2 3 9 3 3" xfId="14919"/>
    <cellStyle name="Normal 2 2 2 3 9 3 3 2" xfId="14920"/>
    <cellStyle name="Normal 2 2 2 3 9 3 4" xfId="14921"/>
    <cellStyle name="Normal 2 2 2 3 9 3 4 2" xfId="14922"/>
    <cellStyle name="Normal 2 2 2 3 9 3 5" xfId="14923"/>
    <cellStyle name="Normal 2 2 2 3 9 3 5 2" xfId="14924"/>
    <cellStyle name="Normal 2 2 2 3 9 3 6" xfId="14925"/>
    <cellStyle name="Normal 2 2 2 3 9 3 6 2" xfId="14926"/>
    <cellStyle name="Normal 2 2 2 3 9 3 7" xfId="14927"/>
    <cellStyle name="Normal 2 2 2 3 9 3 7 2" xfId="14928"/>
    <cellStyle name="Normal 2 2 2 3 9 3 8" xfId="14929"/>
    <cellStyle name="Normal 2 2 2 3 9 3 8 2" xfId="14930"/>
    <cellStyle name="Normal 2 2 2 3 9 3 9" xfId="14931"/>
    <cellStyle name="Normal 2 2 2 3 9 3 9 2" xfId="14932"/>
    <cellStyle name="Normal 2 2 2 3 9 4" xfId="14933"/>
    <cellStyle name="Normal 2 2 2 3 9 4 2" xfId="14934"/>
    <cellStyle name="Normal 2 2 2 3 9 5" xfId="14935"/>
    <cellStyle name="Normal 2 2 2 3 9 5 2" xfId="14936"/>
    <cellStyle name="Normal 2 2 2 3 9 6" xfId="14937"/>
    <cellStyle name="Normal 2 2 2 3 9 6 2" xfId="14938"/>
    <cellStyle name="Normal 2 2 2 3 9 7" xfId="14939"/>
    <cellStyle name="Normal 2 2 2 3 9 7 2" xfId="14940"/>
    <cellStyle name="Normal 2 2 2 3 9 8" xfId="14941"/>
    <cellStyle name="Normal 2 2 2 3 9 8 2" xfId="14942"/>
    <cellStyle name="Normal 2 2 2 3 9 9" xfId="14943"/>
    <cellStyle name="Normal 2 2 2 3 9 9 2" xfId="14944"/>
    <cellStyle name="Normal 2 2 2 4" xfId="397"/>
    <cellStyle name="Normal 2 2 2 4 10" xfId="14945"/>
    <cellStyle name="Normal 2 2 2 4 10 2" xfId="14946"/>
    <cellStyle name="Normal 2 2 2 4 11" xfId="14947"/>
    <cellStyle name="Normal 2 2 2 4 11 2" xfId="14948"/>
    <cellStyle name="Normal 2 2 2 4 12" xfId="14949"/>
    <cellStyle name="Normal 2 2 2 4 12 2" xfId="14950"/>
    <cellStyle name="Normal 2 2 2 4 13" xfId="14951"/>
    <cellStyle name="Normal 2 2 2 4 2" xfId="14952"/>
    <cellStyle name="Normal 2 2 2 4 2 10" xfId="14953"/>
    <cellStyle name="Normal 2 2 2 4 2 10 2" xfId="14954"/>
    <cellStyle name="Normal 2 2 2 4 2 11" xfId="14955"/>
    <cellStyle name="Normal 2 2 2 4 2 11 2" xfId="14956"/>
    <cellStyle name="Normal 2 2 2 4 2 12" xfId="14957"/>
    <cellStyle name="Normal 2 2 2 4 2 2" xfId="14958"/>
    <cellStyle name="Normal 2 2 2 4 2 2 10" xfId="14959"/>
    <cellStyle name="Normal 2 2 2 4 2 2 10 2" xfId="14960"/>
    <cellStyle name="Normal 2 2 2 4 2 2 11" xfId="14961"/>
    <cellStyle name="Normal 2 2 2 4 2 2 2" xfId="14962"/>
    <cellStyle name="Normal 2 2 2 4 2 2 2 2" xfId="14963"/>
    <cellStyle name="Normal 2 2 2 4 2 2 3" xfId="14964"/>
    <cellStyle name="Normal 2 2 2 4 2 2 3 2" xfId="14965"/>
    <cellStyle name="Normal 2 2 2 4 2 2 4" xfId="14966"/>
    <cellStyle name="Normal 2 2 2 4 2 2 4 2" xfId="14967"/>
    <cellStyle name="Normal 2 2 2 4 2 2 5" xfId="14968"/>
    <cellStyle name="Normal 2 2 2 4 2 2 5 2" xfId="14969"/>
    <cellStyle name="Normal 2 2 2 4 2 2 6" xfId="14970"/>
    <cellStyle name="Normal 2 2 2 4 2 2 6 2" xfId="14971"/>
    <cellStyle name="Normal 2 2 2 4 2 2 7" xfId="14972"/>
    <cellStyle name="Normal 2 2 2 4 2 2 7 2" xfId="14973"/>
    <cellStyle name="Normal 2 2 2 4 2 2 8" xfId="14974"/>
    <cellStyle name="Normal 2 2 2 4 2 2 8 2" xfId="14975"/>
    <cellStyle name="Normal 2 2 2 4 2 2 9" xfId="14976"/>
    <cellStyle name="Normal 2 2 2 4 2 2 9 2" xfId="14977"/>
    <cellStyle name="Normal 2 2 2 4 2 3" xfId="14978"/>
    <cellStyle name="Normal 2 2 2 4 2 3 2" xfId="14979"/>
    <cellStyle name="Normal 2 2 2 4 2 4" xfId="14980"/>
    <cellStyle name="Normal 2 2 2 4 2 4 2" xfId="14981"/>
    <cellStyle name="Normal 2 2 2 4 2 5" xfId="14982"/>
    <cellStyle name="Normal 2 2 2 4 2 5 2" xfId="14983"/>
    <cellStyle name="Normal 2 2 2 4 2 6" xfId="14984"/>
    <cellStyle name="Normal 2 2 2 4 2 6 2" xfId="14985"/>
    <cellStyle name="Normal 2 2 2 4 2 7" xfId="14986"/>
    <cellStyle name="Normal 2 2 2 4 2 7 2" xfId="14987"/>
    <cellStyle name="Normal 2 2 2 4 2 8" xfId="14988"/>
    <cellStyle name="Normal 2 2 2 4 2 8 2" xfId="14989"/>
    <cellStyle name="Normal 2 2 2 4 2 9" xfId="14990"/>
    <cellStyle name="Normal 2 2 2 4 2 9 2" xfId="14991"/>
    <cellStyle name="Normal 2 2 2 4 3" xfId="14992"/>
    <cellStyle name="Normal 2 2 2 4 3 10" xfId="14993"/>
    <cellStyle name="Normal 2 2 2 4 3 10 2" xfId="14994"/>
    <cellStyle name="Normal 2 2 2 4 3 11" xfId="14995"/>
    <cellStyle name="Normal 2 2 2 4 3 2" xfId="14996"/>
    <cellStyle name="Normal 2 2 2 4 3 2 2" xfId="14997"/>
    <cellStyle name="Normal 2 2 2 4 3 3" xfId="14998"/>
    <cellStyle name="Normal 2 2 2 4 3 3 2" xfId="14999"/>
    <cellStyle name="Normal 2 2 2 4 3 4" xfId="15000"/>
    <cellStyle name="Normal 2 2 2 4 3 4 2" xfId="15001"/>
    <cellStyle name="Normal 2 2 2 4 3 5" xfId="15002"/>
    <cellStyle name="Normal 2 2 2 4 3 5 2" xfId="15003"/>
    <cellStyle name="Normal 2 2 2 4 3 6" xfId="15004"/>
    <cellStyle name="Normal 2 2 2 4 3 6 2" xfId="15005"/>
    <cellStyle name="Normal 2 2 2 4 3 7" xfId="15006"/>
    <cellStyle name="Normal 2 2 2 4 3 7 2" xfId="15007"/>
    <cellStyle name="Normal 2 2 2 4 3 8" xfId="15008"/>
    <cellStyle name="Normal 2 2 2 4 3 8 2" xfId="15009"/>
    <cellStyle name="Normal 2 2 2 4 3 9" xfId="15010"/>
    <cellStyle name="Normal 2 2 2 4 3 9 2" xfId="15011"/>
    <cellStyle name="Normal 2 2 2 4 4" xfId="15012"/>
    <cellStyle name="Normal 2 2 2 4 4 2" xfId="15013"/>
    <cellStyle name="Normal 2 2 2 4 5" xfId="15014"/>
    <cellStyle name="Normal 2 2 2 4 5 2" xfId="15015"/>
    <cellStyle name="Normal 2 2 2 4 6" xfId="15016"/>
    <cellStyle name="Normal 2 2 2 4 6 2" xfId="15017"/>
    <cellStyle name="Normal 2 2 2 4 7" xfId="15018"/>
    <cellStyle name="Normal 2 2 2 4 7 2" xfId="15019"/>
    <cellStyle name="Normal 2 2 2 4 8" xfId="15020"/>
    <cellStyle name="Normal 2 2 2 4 8 2" xfId="15021"/>
    <cellStyle name="Normal 2 2 2 4 9" xfId="15022"/>
    <cellStyle name="Normal 2 2 2 4 9 2" xfId="15023"/>
    <cellStyle name="Normal 2 2 2 5" xfId="398"/>
    <cellStyle name="Normal 2 2 2 5 10" xfId="15024"/>
    <cellStyle name="Normal 2 2 2 5 10 2" xfId="15025"/>
    <cellStyle name="Normal 2 2 2 5 11" xfId="15026"/>
    <cellStyle name="Normal 2 2 2 5 11 2" xfId="15027"/>
    <cellStyle name="Normal 2 2 2 5 12" xfId="15028"/>
    <cellStyle name="Normal 2 2 2 5 12 2" xfId="15029"/>
    <cellStyle name="Normal 2 2 2 5 13" xfId="15030"/>
    <cellStyle name="Normal 2 2 2 5 2" xfId="15031"/>
    <cellStyle name="Normal 2 2 2 5 2 10" xfId="15032"/>
    <cellStyle name="Normal 2 2 2 5 2 10 2" xfId="15033"/>
    <cellStyle name="Normal 2 2 2 5 2 11" xfId="15034"/>
    <cellStyle name="Normal 2 2 2 5 2 11 2" xfId="15035"/>
    <cellStyle name="Normal 2 2 2 5 2 12" xfId="15036"/>
    <cellStyle name="Normal 2 2 2 5 2 2" xfId="15037"/>
    <cellStyle name="Normal 2 2 2 5 2 2 10" xfId="15038"/>
    <cellStyle name="Normal 2 2 2 5 2 2 10 2" xfId="15039"/>
    <cellStyle name="Normal 2 2 2 5 2 2 11" xfId="15040"/>
    <cellStyle name="Normal 2 2 2 5 2 2 2" xfId="15041"/>
    <cellStyle name="Normal 2 2 2 5 2 2 2 2" xfId="15042"/>
    <cellStyle name="Normal 2 2 2 5 2 2 3" xfId="15043"/>
    <cellStyle name="Normal 2 2 2 5 2 2 3 2" xfId="15044"/>
    <cellStyle name="Normal 2 2 2 5 2 2 4" xfId="15045"/>
    <cellStyle name="Normal 2 2 2 5 2 2 4 2" xfId="15046"/>
    <cellStyle name="Normal 2 2 2 5 2 2 5" xfId="15047"/>
    <cellStyle name="Normal 2 2 2 5 2 2 5 2" xfId="15048"/>
    <cellStyle name="Normal 2 2 2 5 2 2 6" xfId="15049"/>
    <cellStyle name="Normal 2 2 2 5 2 2 6 2" xfId="15050"/>
    <cellStyle name="Normal 2 2 2 5 2 2 7" xfId="15051"/>
    <cellStyle name="Normal 2 2 2 5 2 2 7 2" xfId="15052"/>
    <cellStyle name="Normal 2 2 2 5 2 2 8" xfId="15053"/>
    <cellStyle name="Normal 2 2 2 5 2 2 8 2" xfId="15054"/>
    <cellStyle name="Normal 2 2 2 5 2 2 9" xfId="15055"/>
    <cellStyle name="Normal 2 2 2 5 2 2 9 2" xfId="15056"/>
    <cellStyle name="Normal 2 2 2 5 2 3" xfId="15057"/>
    <cellStyle name="Normal 2 2 2 5 2 3 2" xfId="15058"/>
    <cellStyle name="Normal 2 2 2 5 2 4" xfId="15059"/>
    <cellStyle name="Normal 2 2 2 5 2 4 2" xfId="15060"/>
    <cellStyle name="Normal 2 2 2 5 2 5" xfId="15061"/>
    <cellStyle name="Normal 2 2 2 5 2 5 2" xfId="15062"/>
    <cellStyle name="Normal 2 2 2 5 2 6" xfId="15063"/>
    <cellStyle name="Normal 2 2 2 5 2 6 2" xfId="15064"/>
    <cellStyle name="Normal 2 2 2 5 2 7" xfId="15065"/>
    <cellStyle name="Normal 2 2 2 5 2 7 2" xfId="15066"/>
    <cellStyle name="Normal 2 2 2 5 2 8" xfId="15067"/>
    <cellStyle name="Normal 2 2 2 5 2 8 2" xfId="15068"/>
    <cellStyle name="Normal 2 2 2 5 2 9" xfId="15069"/>
    <cellStyle name="Normal 2 2 2 5 2 9 2" xfId="15070"/>
    <cellStyle name="Normal 2 2 2 5 3" xfId="15071"/>
    <cellStyle name="Normal 2 2 2 5 3 10" xfId="15072"/>
    <cellStyle name="Normal 2 2 2 5 3 10 2" xfId="15073"/>
    <cellStyle name="Normal 2 2 2 5 3 11" xfId="15074"/>
    <cellStyle name="Normal 2 2 2 5 3 2" xfId="15075"/>
    <cellStyle name="Normal 2 2 2 5 3 2 2" xfId="15076"/>
    <cellStyle name="Normal 2 2 2 5 3 3" xfId="15077"/>
    <cellStyle name="Normal 2 2 2 5 3 3 2" xfId="15078"/>
    <cellStyle name="Normal 2 2 2 5 3 4" xfId="15079"/>
    <cellStyle name="Normal 2 2 2 5 3 4 2" xfId="15080"/>
    <cellStyle name="Normal 2 2 2 5 3 5" xfId="15081"/>
    <cellStyle name="Normal 2 2 2 5 3 5 2" xfId="15082"/>
    <cellStyle name="Normal 2 2 2 5 3 6" xfId="15083"/>
    <cellStyle name="Normal 2 2 2 5 3 6 2" xfId="15084"/>
    <cellStyle name="Normal 2 2 2 5 3 7" xfId="15085"/>
    <cellStyle name="Normal 2 2 2 5 3 7 2" xfId="15086"/>
    <cellStyle name="Normal 2 2 2 5 3 8" xfId="15087"/>
    <cellStyle name="Normal 2 2 2 5 3 8 2" xfId="15088"/>
    <cellStyle name="Normal 2 2 2 5 3 9" xfId="15089"/>
    <cellStyle name="Normal 2 2 2 5 3 9 2" xfId="15090"/>
    <cellStyle name="Normal 2 2 2 5 4" xfId="15091"/>
    <cellStyle name="Normal 2 2 2 5 4 2" xfId="15092"/>
    <cellStyle name="Normal 2 2 2 5 5" xfId="15093"/>
    <cellStyle name="Normal 2 2 2 5 5 2" xfId="15094"/>
    <cellStyle name="Normal 2 2 2 5 6" xfId="15095"/>
    <cellStyle name="Normal 2 2 2 5 6 2" xfId="15096"/>
    <cellStyle name="Normal 2 2 2 5 7" xfId="15097"/>
    <cellStyle name="Normal 2 2 2 5 7 2" xfId="15098"/>
    <cellStyle name="Normal 2 2 2 5 8" xfId="15099"/>
    <cellStyle name="Normal 2 2 2 5 8 2" xfId="15100"/>
    <cellStyle name="Normal 2 2 2 5 9" xfId="15101"/>
    <cellStyle name="Normal 2 2 2 5 9 2" xfId="15102"/>
    <cellStyle name="Normal 2 2 2 6" xfId="399"/>
    <cellStyle name="Normal 2 2 2 6 10" xfId="15103"/>
    <cellStyle name="Normal 2 2 2 6 10 2" xfId="15104"/>
    <cellStyle name="Normal 2 2 2 6 11" xfId="15105"/>
    <cellStyle name="Normal 2 2 2 6 11 2" xfId="15106"/>
    <cellStyle name="Normal 2 2 2 6 12" xfId="15107"/>
    <cellStyle name="Normal 2 2 2 6 12 2" xfId="15108"/>
    <cellStyle name="Normal 2 2 2 6 13" xfId="15109"/>
    <cellStyle name="Normal 2 2 2 6 2" xfId="15110"/>
    <cellStyle name="Normal 2 2 2 6 2 10" xfId="15111"/>
    <cellStyle name="Normal 2 2 2 6 2 10 2" xfId="15112"/>
    <cellStyle name="Normal 2 2 2 6 2 11" xfId="15113"/>
    <cellStyle name="Normal 2 2 2 6 2 11 2" xfId="15114"/>
    <cellStyle name="Normal 2 2 2 6 2 12" xfId="15115"/>
    <cellStyle name="Normal 2 2 2 6 2 2" xfId="15116"/>
    <cellStyle name="Normal 2 2 2 6 2 2 10" xfId="15117"/>
    <cellStyle name="Normal 2 2 2 6 2 2 10 2" xfId="15118"/>
    <cellStyle name="Normal 2 2 2 6 2 2 11" xfId="15119"/>
    <cellStyle name="Normal 2 2 2 6 2 2 2" xfId="15120"/>
    <cellStyle name="Normal 2 2 2 6 2 2 2 2" xfId="15121"/>
    <cellStyle name="Normal 2 2 2 6 2 2 3" xfId="15122"/>
    <cellStyle name="Normal 2 2 2 6 2 2 3 2" xfId="15123"/>
    <cellStyle name="Normal 2 2 2 6 2 2 4" xfId="15124"/>
    <cellStyle name="Normal 2 2 2 6 2 2 4 2" xfId="15125"/>
    <cellStyle name="Normal 2 2 2 6 2 2 5" xfId="15126"/>
    <cellStyle name="Normal 2 2 2 6 2 2 5 2" xfId="15127"/>
    <cellStyle name="Normal 2 2 2 6 2 2 6" xfId="15128"/>
    <cellStyle name="Normal 2 2 2 6 2 2 6 2" xfId="15129"/>
    <cellStyle name="Normal 2 2 2 6 2 2 7" xfId="15130"/>
    <cellStyle name="Normal 2 2 2 6 2 2 7 2" xfId="15131"/>
    <cellStyle name="Normal 2 2 2 6 2 2 8" xfId="15132"/>
    <cellStyle name="Normal 2 2 2 6 2 2 8 2" xfId="15133"/>
    <cellStyle name="Normal 2 2 2 6 2 2 9" xfId="15134"/>
    <cellStyle name="Normal 2 2 2 6 2 2 9 2" xfId="15135"/>
    <cellStyle name="Normal 2 2 2 6 2 3" xfId="15136"/>
    <cellStyle name="Normal 2 2 2 6 2 3 2" xfId="15137"/>
    <cellStyle name="Normal 2 2 2 6 2 4" xfId="15138"/>
    <cellStyle name="Normal 2 2 2 6 2 4 2" xfId="15139"/>
    <cellStyle name="Normal 2 2 2 6 2 5" xfId="15140"/>
    <cellStyle name="Normal 2 2 2 6 2 5 2" xfId="15141"/>
    <cellStyle name="Normal 2 2 2 6 2 6" xfId="15142"/>
    <cellStyle name="Normal 2 2 2 6 2 6 2" xfId="15143"/>
    <cellStyle name="Normal 2 2 2 6 2 7" xfId="15144"/>
    <cellStyle name="Normal 2 2 2 6 2 7 2" xfId="15145"/>
    <cellStyle name="Normal 2 2 2 6 2 8" xfId="15146"/>
    <cellStyle name="Normal 2 2 2 6 2 8 2" xfId="15147"/>
    <cellStyle name="Normal 2 2 2 6 2 9" xfId="15148"/>
    <cellStyle name="Normal 2 2 2 6 2 9 2" xfId="15149"/>
    <cellStyle name="Normal 2 2 2 6 3" xfId="15150"/>
    <cellStyle name="Normal 2 2 2 6 3 10" xfId="15151"/>
    <cellStyle name="Normal 2 2 2 6 3 10 2" xfId="15152"/>
    <cellStyle name="Normal 2 2 2 6 3 11" xfId="15153"/>
    <cellStyle name="Normal 2 2 2 6 3 2" xfId="15154"/>
    <cellStyle name="Normal 2 2 2 6 3 2 2" xfId="15155"/>
    <cellStyle name="Normal 2 2 2 6 3 3" xfId="15156"/>
    <cellStyle name="Normal 2 2 2 6 3 3 2" xfId="15157"/>
    <cellStyle name="Normal 2 2 2 6 3 4" xfId="15158"/>
    <cellStyle name="Normal 2 2 2 6 3 4 2" xfId="15159"/>
    <cellStyle name="Normal 2 2 2 6 3 5" xfId="15160"/>
    <cellStyle name="Normal 2 2 2 6 3 5 2" xfId="15161"/>
    <cellStyle name="Normal 2 2 2 6 3 6" xfId="15162"/>
    <cellStyle name="Normal 2 2 2 6 3 6 2" xfId="15163"/>
    <cellStyle name="Normal 2 2 2 6 3 7" xfId="15164"/>
    <cellStyle name="Normal 2 2 2 6 3 7 2" xfId="15165"/>
    <cellStyle name="Normal 2 2 2 6 3 8" xfId="15166"/>
    <cellStyle name="Normal 2 2 2 6 3 8 2" xfId="15167"/>
    <cellStyle name="Normal 2 2 2 6 3 9" xfId="15168"/>
    <cellStyle name="Normal 2 2 2 6 3 9 2" xfId="15169"/>
    <cellStyle name="Normal 2 2 2 6 4" xfId="15170"/>
    <cellStyle name="Normal 2 2 2 6 4 2" xfId="15171"/>
    <cellStyle name="Normal 2 2 2 6 5" xfId="15172"/>
    <cellStyle name="Normal 2 2 2 6 5 2" xfId="15173"/>
    <cellStyle name="Normal 2 2 2 6 6" xfId="15174"/>
    <cellStyle name="Normal 2 2 2 6 6 2" xfId="15175"/>
    <cellStyle name="Normal 2 2 2 6 7" xfId="15176"/>
    <cellStyle name="Normal 2 2 2 6 7 2" xfId="15177"/>
    <cellStyle name="Normal 2 2 2 6 8" xfId="15178"/>
    <cellStyle name="Normal 2 2 2 6 8 2" xfId="15179"/>
    <cellStyle name="Normal 2 2 2 6 9" xfId="15180"/>
    <cellStyle name="Normal 2 2 2 6 9 2" xfId="15181"/>
    <cellStyle name="Normal 2 2 2 7" xfId="400"/>
    <cellStyle name="Normal 2 2 2 7 10" xfId="15182"/>
    <cellStyle name="Normal 2 2 2 7 10 2" xfId="15183"/>
    <cellStyle name="Normal 2 2 2 7 11" xfId="15184"/>
    <cellStyle name="Normal 2 2 2 7 11 2" xfId="15185"/>
    <cellStyle name="Normal 2 2 2 7 12" xfId="15186"/>
    <cellStyle name="Normal 2 2 2 7 12 2" xfId="15187"/>
    <cellStyle name="Normal 2 2 2 7 13" xfId="15188"/>
    <cellStyle name="Normal 2 2 2 7 2" xfId="15189"/>
    <cellStyle name="Normal 2 2 2 7 2 10" xfId="15190"/>
    <cellStyle name="Normal 2 2 2 7 2 10 2" xfId="15191"/>
    <cellStyle name="Normal 2 2 2 7 2 11" xfId="15192"/>
    <cellStyle name="Normal 2 2 2 7 2 11 2" xfId="15193"/>
    <cellStyle name="Normal 2 2 2 7 2 12" xfId="15194"/>
    <cellStyle name="Normal 2 2 2 7 2 2" xfId="15195"/>
    <cellStyle name="Normal 2 2 2 7 2 2 10" xfId="15196"/>
    <cellStyle name="Normal 2 2 2 7 2 2 10 2" xfId="15197"/>
    <cellStyle name="Normal 2 2 2 7 2 2 11" xfId="15198"/>
    <cellStyle name="Normal 2 2 2 7 2 2 2" xfId="15199"/>
    <cellStyle name="Normal 2 2 2 7 2 2 2 2" xfId="15200"/>
    <cellStyle name="Normal 2 2 2 7 2 2 3" xfId="15201"/>
    <cellStyle name="Normal 2 2 2 7 2 2 3 2" xfId="15202"/>
    <cellStyle name="Normal 2 2 2 7 2 2 4" xfId="15203"/>
    <cellStyle name="Normal 2 2 2 7 2 2 4 2" xfId="15204"/>
    <cellStyle name="Normal 2 2 2 7 2 2 5" xfId="15205"/>
    <cellStyle name="Normal 2 2 2 7 2 2 5 2" xfId="15206"/>
    <cellStyle name="Normal 2 2 2 7 2 2 6" xfId="15207"/>
    <cellStyle name="Normal 2 2 2 7 2 2 6 2" xfId="15208"/>
    <cellStyle name="Normal 2 2 2 7 2 2 7" xfId="15209"/>
    <cellStyle name="Normal 2 2 2 7 2 2 7 2" xfId="15210"/>
    <cellStyle name="Normal 2 2 2 7 2 2 8" xfId="15211"/>
    <cellStyle name="Normal 2 2 2 7 2 2 8 2" xfId="15212"/>
    <cellStyle name="Normal 2 2 2 7 2 2 9" xfId="15213"/>
    <cellStyle name="Normal 2 2 2 7 2 2 9 2" xfId="15214"/>
    <cellStyle name="Normal 2 2 2 7 2 3" xfId="15215"/>
    <cellStyle name="Normal 2 2 2 7 2 3 2" xfId="15216"/>
    <cellStyle name="Normal 2 2 2 7 2 4" xfId="15217"/>
    <cellStyle name="Normal 2 2 2 7 2 4 2" xfId="15218"/>
    <cellStyle name="Normal 2 2 2 7 2 5" xfId="15219"/>
    <cellStyle name="Normal 2 2 2 7 2 5 2" xfId="15220"/>
    <cellStyle name="Normal 2 2 2 7 2 6" xfId="15221"/>
    <cellStyle name="Normal 2 2 2 7 2 6 2" xfId="15222"/>
    <cellStyle name="Normal 2 2 2 7 2 7" xfId="15223"/>
    <cellStyle name="Normal 2 2 2 7 2 7 2" xfId="15224"/>
    <cellStyle name="Normal 2 2 2 7 2 8" xfId="15225"/>
    <cellStyle name="Normal 2 2 2 7 2 8 2" xfId="15226"/>
    <cellStyle name="Normal 2 2 2 7 2 9" xfId="15227"/>
    <cellStyle name="Normal 2 2 2 7 2 9 2" xfId="15228"/>
    <cellStyle name="Normal 2 2 2 7 3" xfId="15229"/>
    <cellStyle name="Normal 2 2 2 7 3 10" xfId="15230"/>
    <cellStyle name="Normal 2 2 2 7 3 10 2" xfId="15231"/>
    <cellStyle name="Normal 2 2 2 7 3 11" xfId="15232"/>
    <cellStyle name="Normal 2 2 2 7 3 2" xfId="15233"/>
    <cellStyle name="Normal 2 2 2 7 3 2 2" xfId="15234"/>
    <cellStyle name="Normal 2 2 2 7 3 3" xfId="15235"/>
    <cellStyle name="Normal 2 2 2 7 3 3 2" xfId="15236"/>
    <cellStyle name="Normal 2 2 2 7 3 4" xfId="15237"/>
    <cellStyle name="Normal 2 2 2 7 3 4 2" xfId="15238"/>
    <cellStyle name="Normal 2 2 2 7 3 5" xfId="15239"/>
    <cellStyle name="Normal 2 2 2 7 3 5 2" xfId="15240"/>
    <cellStyle name="Normal 2 2 2 7 3 6" xfId="15241"/>
    <cellStyle name="Normal 2 2 2 7 3 6 2" xfId="15242"/>
    <cellStyle name="Normal 2 2 2 7 3 7" xfId="15243"/>
    <cellStyle name="Normal 2 2 2 7 3 7 2" xfId="15244"/>
    <cellStyle name="Normal 2 2 2 7 3 8" xfId="15245"/>
    <cellStyle name="Normal 2 2 2 7 3 8 2" xfId="15246"/>
    <cellStyle name="Normal 2 2 2 7 3 9" xfId="15247"/>
    <cellStyle name="Normal 2 2 2 7 3 9 2" xfId="15248"/>
    <cellStyle name="Normal 2 2 2 7 4" xfId="15249"/>
    <cellStyle name="Normal 2 2 2 7 4 2" xfId="15250"/>
    <cellStyle name="Normal 2 2 2 7 5" xfId="15251"/>
    <cellStyle name="Normal 2 2 2 7 5 2" xfId="15252"/>
    <cellStyle name="Normal 2 2 2 7 6" xfId="15253"/>
    <cellStyle name="Normal 2 2 2 7 6 2" xfId="15254"/>
    <cellStyle name="Normal 2 2 2 7 7" xfId="15255"/>
    <cellStyle name="Normal 2 2 2 7 7 2" xfId="15256"/>
    <cellStyle name="Normal 2 2 2 7 8" xfId="15257"/>
    <cellStyle name="Normal 2 2 2 7 8 2" xfId="15258"/>
    <cellStyle name="Normal 2 2 2 7 9" xfId="15259"/>
    <cellStyle name="Normal 2 2 2 7 9 2" xfId="15260"/>
    <cellStyle name="Normal 2 2 2 8" xfId="401"/>
    <cellStyle name="Normal 2 2 2 8 10" xfId="15261"/>
    <cellStyle name="Normal 2 2 2 8 10 2" xfId="15262"/>
    <cellStyle name="Normal 2 2 2 8 11" xfId="15263"/>
    <cellStyle name="Normal 2 2 2 8 11 2" xfId="15264"/>
    <cellStyle name="Normal 2 2 2 8 12" xfId="15265"/>
    <cellStyle name="Normal 2 2 2 8 12 2" xfId="15266"/>
    <cellStyle name="Normal 2 2 2 8 13" xfId="15267"/>
    <cellStyle name="Normal 2 2 2 8 2" xfId="15268"/>
    <cellStyle name="Normal 2 2 2 8 2 10" xfId="15269"/>
    <cellStyle name="Normal 2 2 2 8 2 10 2" xfId="15270"/>
    <cellStyle name="Normal 2 2 2 8 2 11" xfId="15271"/>
    <cellStyle name="Normal 2 2 2 8 2 11 2" xfId="15272"/>
    <cellStyle name="Normal 2 2 2 8 2 12" xfId="15273"/>
    <cellStyle name="Normal 2 2 2 8 2 2" xfId="15274"/>
    <cellStyle name="Normal 2 2 2 8 2 2 10" xfId="15275"/>
    <cellStyle name="Normal 2 2 2 8 2 2 10 2" xfId="15276"/>
    <cellStyle name="Normal 2 2 2 8 2 2 11" xfId="15277"/>
    <cellStyle name="Normal 2 2 2 8 2 2 2" xfId="15278"/>
    <cellStyle name="Normal 2 2 2 8 2 2 2 2" xfId="15279"/>
    <cellStyle name="Normal 2 2 2 8 2 2 3" xfId="15280"/>
    <cellStyle name="Normal 2 2 2 8 2 2 3 2" xfId="15281"/>
    <cellStyle name="Normal 2 2 2 8 2 2 4" xfId="15282"/>
    <cellStyle name="Normal 2 2 2 8 2 2 4 2" xfId="15283"/>
    <cellStyle name="Normal 2 2 2 8 2 2 5" xfId="15284"/>
    <cellStyle name="Normal 2 2 2 8 2 2 5 2" xfId="15285"/>
    <cellStyle name="Normal 2 2 2 8 2 2 6" xfId="15286"/>
    <cellStyle name="Normal 2 2 2 8 2 2 6 2" xfId="15287"/>
    <cellStyle name="Normal 2 2 2 8 2 2 7" xfId="15288"/>
    <cellStyle name="Normal 2 2 2 8 2 2 7 2" xfId="15289"/>
    <cellStyle name="Normal 2 2 2 8 2 2 8" xfId="15290"/>
    <cellStyle name="Normal 2 2 2 8 2 2 8 2" xfId="15291"/>
    <cellStyle name="Normal 2 2 2 8 2 2 9" xfId="15292"/>
    <cellStyle name="Normal 2 2 2 8 2 2 9 2" xfId="15293"/>
    <cellStyle name="Normal 2 2 2 8 2 3" xfId="15294"/>
    <cellStyle name="Normal 2 2 2 8 2 3 2" xfId="15295"/>
    <cellStyle name="Normal 2 2 2 8 2 4" xfId="15296"/>
    <cellStyle name="Normal 2 2 2 8 2 4 2" xfId="15297"/>
    <cellStyle name="Normal 2 2 2 8 2 5" xfId="15298"/>
    <cellStyle name="Normal 2 2 2 8 2 5 2" xfId="15299"/>
    <cellStyle name="Normal 2 2 2 8 2 6" xfId="15300"/>
    <cellStyle name="Normal 2 2 2 8 2 6 2" xfId="15301"/>
    <cellStyle name="Normal 2 2 2 8 2 7" xfId="15302"/>
    <cellStyle name="Normal 2 2 2 8 2 7 2" xfId="15303"/>
    <cellStyle name="Normal 2 2 2 8 2 8" xfId="15304"/>
    <cellStyle name="Normal 2 2 2 8 2 8 2" xfId="15305"/>
    <cellStyle name="Normal 2 2 2 8 2 9" xfId="15306"/>
    <cellStyle name="Normal 2 2 2 8 2 9 2" xfId="15307"/>
    <cellStyle name="Normal 2 2 2 8 3" xfId="15308"/>
    <cellStyle name="Normal 2 2 2 8 3 10" xfId="15309"/>
    <cellStyle name="Normal 2 2 2 8 3 10 2" xfId="15310"/>
    <cellStyle name="Normal 2 2 2 8 3 11" xfId="15311"/>
    <cellStyle name="Normal 2 2 2 8 3 2" xfId="15312"/>
    <cellStyle name="Normal 2 2 2 8 3 2 2" xfId="15313"/>
    <cellStyle name="Normal 2 2 2 8 3 3" xfId="15314"/>
    <cellStyle name="Normal 2 2 2 8 3 3 2" xfId="15315"/>
    <cellStyle name="Normal 2 2 2 8 3 4" xfId="15316"/>
    <cellStyle name="Normal 2 2 2 8 3 4 2" xfId="15317"/>
    <cellStyle name="Normal 2 2 2 8 3 5" xfId="15318"/>
    <cellStyle name="Normal 2 2 2 8 3 5 2" xfId="15319"/>
    <cellStyle name="Normal 2 2 2 8 3 6" xfId="15320"/>
    <cellStyle name="Normal 2 2 2 8 3 6 2" xfId="15321"/>
    <cellStyle name="Normal 2 2 2 8 3 7" xfId="15322"/>
    <cellStyle name="Normal 2 2 2 8 3 7 2" xfId="15323"/>
    <cellStyle name="Normal 2 2 2 8 3 8" xfId="15324"/>
    <cellStyle name="Normal 2 2 2 8 3 8 2" xfId="15325"/>
    <cellStyle name="Normal 2 2 2 8 3 9" xfId="15326"/>
    <cellStyle name="Normal 2 2 2 8 3 9 2" xfId="15327"/>
    <cellStyle name="Normal 2 2 2 8 4" xfId="15328"/>
    <cellStyle name="Normal 2 2 2 8 4 2" xfId="15329"/>
    <cellStyle name="Normal 2 2 2 8 5" xfId="15330"/>
    <cellStyle name="Normal 2 2 2 8 5 2" xfId="15331"/>
    <cellStyle name="Normal 2 2 2 8 6" xfId="15332"/>
    <cellStyle name="Normal 2 2 2 8 6 2" xfId="15333"/>
    <cellStyle name="Normal 2 2 2 8 7" xfId="15334"/>
    <cellStyle name="Normal 2 2 2 8 7 2" xfId="15335"/>
    <cellStyle name="Normal 2 2 2 8 8" xfId="15336"/>
    <cellStyle name="Normal 2 2 2 8 8 2" xfId="15337"/>
    <cellStyle name="Normal 2 2 2 8 9" xfId="15338"/>
    <cellStyle name="Normal 2 2 2 8 9 2" xfId="15339"/>
    <cellStyle name="Normal 2 2 2 9" xfId="402"/>
    <cellStyle name="Normal 2 2 2 9 2" xfId="403"/>
    <cellStyle name="Normal 2 2 2 9 2 10" xfId="15340"/>
    <cellStyle name="Normal 2 2 2 9 2 10 2" xfId="15341"/>
    <cellStyle name="Normal 2 2 2 9 2 11" xfId="15342"/>
    <cellStyle name="Normal 2 2 2 9 2 11 2" xfId="15343"/>
    <cellStyle name="Normal 2 2 2 9 2 12" xfId="15344"/>
    <cellStyle name="Normal 2 2 2 9 2 12 2" xfId="15345"/>
    <cellStyle name="Normal 2 2 2 9 2 13" xfId="15346"/>
    <cellStyle name="Normal 2 2 2 9 2 13 2" xfId="15347"/>
    <cellStyle name="Normal 2 2 2 9 2 14" xfId="15348"/>
    <cellStyle name="Normal 2 2 2 9 2 14 2" xfId="15349"/>
    <cellStyle name="Normal 2 2 2 9 2 15" xfId="15350"/>
    <cellStyle name="Normal 2 2 2 9 2 15 2" xfId="15351"/>
    <cellStyle name="Normal 2 2 2 9 2 16" xfId="15352"/>
    <cellStyle name="Normal 2 2 2 9 2 16 2" xfId="15353"/>
    <cellStyle name="Normal 2 2 2 9 2 17" xfId="15354"/>
    <cellStyle name="Normal 2 2 2 9 2 2" xfId="404"/>
    <cellStyle name="Normal 2 2 2 9 2 2 2" xfId="405"/>
    <cellStyle name="Normal 2 2 2 9 2 2 2 10" xfId="15355"/>
    <cellStyle name="Normal 2 2 2 9 2 2 2 10 2" xfId="15356"/>
    <cellStyle name="Normal 2 2 2 9 2 2 2 11" xfId="15357"/>
    <cellStyle name="Normal 2 2 2 9 2 2 2 11 2" xfId="15358"/>
    <cellStyle name="Normal 2 2 2 9 2 2 2 12" xfId="15359"/>
    <cellStyle name="Normal 2 2 2 9 2 2 2 12 2" xfId="15360"/>
    <cellStyle name="Normal 2 2 2 9 2 2 2 13" xfId="15361"/>
    <cellStyle name="Normal 2 2 2 9 2 2 2 2" xfId="15362"/>
    <cellStyle name="Normal 2 2 2 9 2 2 2 2 10" xfId="15363"/>
    <cellStyle name="Normal 2 2 2 9 2 2 2 2 10 2" xfId="15364"/>
    <cellStyle name="Normal 2 2 2 9 2 2 2 2 11" xfId="15365"/>
    <cellStyle name="Normal 2 2 2 9 2 2 2 2 11 2" xfId="15366"/>
    <cellStyle name="Normal 2 2 2 9 2 2 2 2 12" xfId="15367"/>
    <cellStyle name="Normal 2 2 2 9 2 2 2 2 2" xfId="15368"/>
    <cellStyle name="Normal 2 2 2 9 2 2 2 2 2 10" xfId="15369"/>
    <cellStyle name="Normal 2 2 2 9 2 2 2 2 2 10 2" xfId="15370"/>
    <cellStyle name="Normal 2 2 2 9 2 2 2 2 2 11" xfId="15371"/>
    <cellStyle name="Normal 2 2 2 9 2 2 2 2 2 2" xfId="15372"/>
    <cellStyle name="Normal 2 2 2 9 2 2 2 2 2 2 2" xfId="15373"/>
    <cellStyle name="Normal 2 2 2 9 2 2 2 2 2 3" xfId="15374"/>
    <cellStyle name="Normal 2 2 2 9 2 2 2 2 2 3 2" xfId="15375"/>
    <cellStyle name="Normal 2 2 2 9 2 2 2 2 2 4" xfId="15376"/>
    <cellStyle name="Normal 2 2 2 9 2 2 2 2 2 4 2" xfId="15377"/>
    <cellStyle name="Normal 2 2 2 9 2 2 2 2 2 5" xfId="15378"/>
    <cellStyle name="Normal 2 2 2 9 2 2 2 2 2 5 2" xfId="15379"/>
    <cellStyle name="Normal 2 2 2 9 2 2 2 2 2 6" xfId="15380"/>
    <cellStyle name="Normal 2 2 2 9 2 2 2 2 2 6 2" xfId="15381"/>
    <cellStyle name="Normal 2 2 2 9 2 2 2 2 2 7" xfId="15382"/>
    <cellStyle name="Normal 2 2 2 9 2 2 2 2 2 7 2" xfId="15383"/>
    <cellStyle name="Normal 2 2 2 9 2 2 2 2 2 8" xfId="15384"/>
    <cellStyle name="Normal 2 2 2 9 2 2 2 2 2 8 2" xfId="15385"/>
    <cellStyle name="Normal 2 2 2 9 2 2 2 2 2 9" xfId="15386"/>
    <cellStyle name="Normal 2 2 2 9 2 2 2 2 2 9 2" xfId="15387"/>
    <cellStyle name="Normal 2 2 2 9 2 2 2 2 3" xfId="15388"/>
    <cellStyle name="Normal 2 2 2 9 2 2 2 2 3 2" xfId="15389"/>
    <cellStyle name="Normal 2 2 2 9 2 2 2 2 4" xfId="15390"/>
    <cellStyle name="Normal 2 2 2 9 2 2 2 2 4 2" xfId="15391"/>
    <cellStyle name="Normal 2 2 2 9 2 2 2 2 5" xfId="15392"/>
    <cellStyle name="Normal 2 2 2 9 2 2 2 2 5 2" xfId="15393"/>
    <cellStyle name="Normal 2 2 2 9 2 2 2 2 6" xfId="15394"/>
    <cellStyle name="Normal 2 2 2 9 2 2 2 2 6 2" xfId="15395"/>
    <cellStyle name="Normal 2 2 2 9 2 2 2 2 7" xfId="15396"/>
    <cellStyle name="Normal 2 2 2 9 2 2 2 2 7 2" xfId="15397"/>
    <cellStyle name="Normal 2 2 2 9 2 2 2 2 8" xfId="15398"/>
    <cellStyle name="Normal 2 2 2 9 2 2 2 2 8 2" xfId="15399"/>
    <cellStyle name="Normal 2 2 2 9 2 2 2 2 9" xfId="15400"/>
    <cellStyle name="Normal 2 2 2 9 2 2 2 2 9 2" xfId="15401"/>
    <cellStyle name="Normal 2 2 2 9 2 2 2 3" xfId="15402"/>
    <cellStyle name="Normal 2 2 2 9 2 2 2 3 10" xfId="15403"/>
    <cellStyle name="Normal 2 2 2 9 2 2 2 3 10 2" xfId="15404"/>
    <cellStyle name="Normal 2 2 2 9 2 2 2 3 11" xfId="15405"/>
    <cellStyle name="Normal 2 2 2 9 2 2 2 3 2" xfId="15406"/>
    <cellStyle name="Normal 2 2 2 9 2 2 2 3 2 2" xfId="15407"/>
    <cellStyle name="Normal 2 2 2 9 2 2 2 3 3" xfId="15408"/>
    <cellStyle name="Normal 2 2 2 9 2 2 2 3 3 2" xfId="15409"/>
    <cellStyle name="Normal 2 2 2 9 2 2 2 3 4" xfId="15410"/>
    <cellStyle name="Normal 2 2 2 9 2 2 2 3 4 2" xfId="15411"/>
    <cellStyle name="Normal 2 2 2 9 2 2 2 3 5" xfId="15412"/>
    <cellStyle name="Normal 2 2 2 9 2 2 2 3 5 2" xfId="15413"/>
    <cellStyle name="Normal 2 2 2 9 2 2 2 3 6" xfId="15414"/>
    <cellStyle name="Normal 2 2 2 9 2 2 2 3 6 2" xfId="15415"/>
    <cellStyle name="Normal 2 2 2 9 2 2 2 3 7" xfId="15416"/>
    <cellStyle name="Normal 2 2 2 9 2 2 2 3 7 2" xfId="15417"/>
    <cellStyle name="Normal 2 2 2 9 2 2 2 3 8" xfId="15418"/>
    <cellStyle name="Normal 2 2 2 9 2 2 2 3 8 2" xfId="15419"/>
    <cellStyle name="Normal 2 2 2 9 2 2 2 3 9" xfId="15420"/>
    <cellStyle name="Normal 2 2 2 9 2 2 2 3 9 2" xfId="15421"/>
    <cellStyle name="Normal 2 2 2 9 2 2 2 4" xfId="15422"/>
    <cellStyle name="Normal 2 2 2 9 2 2 2 4 2" xfId="15423"/>
    <cellStyle name="Normal 2 2 2 9 2 2 2 5" xfId="15424"/>
    <cellStyle name="Normal 2 2 2 9 2 2 2 5 2" xfId="15425"/>
    <cellStyle name="Normal 2 2 2 9 2 2 2 6" xfId="15426"/>
    <cellStyle name="Normal 2 2 2 9 2 2 2 6 2" xfId="15427"/>
    <cellStyle name="Normal 2 2 2 9 2 2 2 7" xfId="15428"/>
    <cellStyle name="Normal 2 2 2 9 2 2 2 7 2" xfId="15429"/>
    <cellStyle name="Normal 2 2 2 9 2 2 2 8" xfId="15430"/>
    <cellStyle name="Normal 2 2 2 9 2 2 2 8 2" xfId="15431"/>
    <cellStyle name="Normal 2 2 2 9 2 2 2 9" xfId="15432"/>
    <cellStyle name="Normal 2 2 2 9 2 2 2 9 2" xfId="15433"/>
    <cellStyle name="Normal 2 2 2 9 2 2 3" xfId="406"/>
    <cellStyle name="Normal 2 2 2 9 2 2 3 10" xfId="15434"/>
    <cellStyle name="Normal 2 2 2 9 2 2 3 10 2" xfId="15435"/>
    <cellStyle name="Normal 2 2 2 9 2 2 3 11" xfId="15436"/>
    <cellStyle name="Normal 2 2 2 9 2 2 3 11 2" xfId="15437"/>
    <cellStyle name="Normal 2 2 2 9 2 2 3 12" xfId="15438"/>
    <cellStyle name="Normal 2 2 2 9 2 2 3 12 2" xfId="15439"/>
    <cellStyle name="Normal 2 2 2 9 2 2 3 13" xfId="15440"/>
    <cellStyle name="Normal 2 2 2 9 2 2 3 2" xfId="15441"/>
    <cellStyle name="Normal 2 2 2 9 2 2 3 2 10" xfId="15442"/>
    <cellStyle name="Normal 2 2 2 9 2 2 3 2 10 2" xfId="15443"/>
    <cellStyle name="Normal 2 2 2 9 2 2 3 2 11" xfId="15444"/>
    <cellStyle name="Normal 2 2 2 9 2 2 3 2 11 2" xfId="15445"/>
    <cellStyle name="Normal 2 2 2 9 2 2 3 2 12" xfId="15446"/>
    <cellStyle name="Normal 2 2 2 9 2 2 3 2 2" xfId="15447"/>
    <cellStyle name="Normal 2 2 2 9 2 2 3 2 2 10" xfId="15448"/>
    <cellStyle name="Normal 2 2 2 9 2 2 3 2 2 10 2" xfId="15449"/>
    <cellStyle name="Normal 2 2 2 9 2 2 3 2 2 11" xfId="15450"/>
    <cellStyle name="Normal 2 2 2 9 2 2 3 2 2 2" xfId="15451"/>
    <cellStyle name="Normal 2 2 2 9 2 2 3 2 2 2 2" xfId="15452"/>
    <cellStyle name="Normal 2 2 2 9 2 2 3 2 2 3" xfId="15453"/>
    <cellStyle name="Normal 2 2 2 9 2 2 3 2 2 3 2" xfId="15454"/>
    <cellStyle name="Normal 2 2 2 9 2 2 3 2 2 4" xfId="15455"/>
    <cellStyle name="Normal 2 2 2 9 2 2 3 2 2 4 2" xfId="15456"/>
    <cellStyle name="Normal 2 2 2 9 2 2 3 2 2 5" xfId="15457"/>
    <cellStyle name="Normal 2 2 2 9 2 2 3 2 2 5 2" xfId="15458"/>
    <cellStyle name="Normal 2 2 2 9 2 2 3 2 2 6" xfId="15459"/>
    <cellStyle name="Normal 2 2 2 9 2 2 3 2 2 6 2" xfId="15460"/>
    <cellStyle name="Normal 2 2 2 9 2 2 3 2 2 7" xfId="15461"/>
    <cellStyle name="Normal 2 2 2 9 2 2 3 2 2 7 2" xfId="15462"/>
    <cellStyle name="Normal 2 2 2 9 2 2 3 2 2 8" xfId="15463"/>
    <cellStyle name="Normal 2 2 2 9 2 2 3 2 2 8 2" xfId="15464"/>
    <cellStyle name="Normal 2 2 2 9 2 2 3 2 2 9" xfId="15465"/>
    <cellStyle name="Normal 2 2 2 9 2 2 3 2 2 9 2" xfId="15466"/>
    <cellStyle name="Normal 2 2 2 9 2 2 3 2 3" xfId="15467"/>
    <cellStyle name="Normal 2 2 2 9 2 2 3 2 3 2" xfId="15468"/>
    <cellStyle name="Normal 2 2 2 9 2 2 3 2 4" xfId="15469"/>
    <cellStyle name="Normal 2 2 2 9 2 2 3 2 4 2" xfId="15470"/>
    <cellStyle name="Normal 2 2 2 9 2 2 3 2 5" xfId="15471"/>
    <cellStyle name="Normal 2 2 2 9 2 2 3 2 5 2" xfId="15472"/>
    <cellStyle name="Normal 2 2 2 9 2 2 3 2 6" xfId="15473"/>
    <cellStyle name="Normal 2 2 2 9 2 2 3 2 6 2" xfId="15474"/>
    <cellStyle name="Normal 2 2 2 9 2 2 3 2 7" xfId="15475"/>
    <cellStyle name="Normal 2 2 2 9 2 2 3 2 7 2" xfId="15476"/>
    <cellStyle name="Normal 2 2 2 9 2 2 3 2 8" xfId="15477"/>
    <cellStyle name="Normal 2 2 2 9 2 2 3 2 8 2" xfId="15478"/>
    <cellStyle name="Normal 2 2 2 9 2 2 3 2 9" xfId="15479"/>
    <cellStyle name="Normal 2 2 2 9 2 2 3 2 9 2" xfId="15480"/>
    <cellStyle name="Normal 2 2 2 9 2 2 3 3" xfId="15481"/>
    <cellStyle name="Normal 2 2 2 9 2 2 3 3 10" xfId="15482"/>
    <cellStyle name="Normal 2 2 2 9 2 2 3 3 10 2" xfId="15483"/>
    <cellStyle name="Normal 2 2 2 9 2 2 3 3 11" xfId="15484"/>
    <cellStyle name="Normal 2 2 2 9 2 2 3 3 2" xfId="15485"/>
    <cellStyle name="Normal 2 2 2 9 2 2 3 3 2 2" xfId="15486"/>
    <cellStyle name="Normal 2 2 2 9 2 2 3 3 3" xfId="15487"/>
    <cellStyle name="Normal 2 2 2 9 2 2 3 3 3 2" xfId="15488"/>
    <cellStyle name="Normal 2 2 2 9 2 2 3 3 4" xfId="15489"/>
    <cellStyle name="Normal 2 2 2 9 2 2 3 3 4 2" xfId="15490"/>
    <cellStyle name="Normal 2 2 2 9 2 2 3 3 5" xfId="15491"/>
    <cellStyle name="Normal 2 2 2 9 2 2 3 3 5 2" xfId="15492"/>
    <cellStyle name="Normal 2 2 2 9 2 2 3 3 6" xfId="15493"/>
    <cellStyle name="Normal 2 2 2 9 2 2 3 3 6 2" xfId="15494"/>
    <cellStyle name="Normal 2 2 2 9 2 2 3 3 7" xfId="15495"/>
    <cellStyle name="Normal 2 2 2 9 2 2 3 3 7 2" xfId="15496"/>
    <cellStyle name="Normal 2 2 2 9 2 2 3 3 8" xfId="15497"/>
    <cellStyle name="Normal 2 2 2 9 2 2 3 3 8 2" xfId="15498"/>
    <cellStyle name="Normal 2 2 2 9 2 2 3 3 9" xfId="15499"/>
    <cellStyle name="Normal 2 2 2 9 2 2 3 3 9 2" xfId="15500"/>
    <cellStyle name="Normal 2 2 2 9 2 2 3 4" xfId="15501"/>
    <cellStyle name="Normal 2 2 2 9 2 2 3 4 2" xfId="15502"/>
    <cellStyle name="Normal 2 2 2 9 2 2 3 5" xfId="15503"/>
    <cellStyle name="Normal 2 2 2 9 2 2 3 5 2" xfId="15504"/>
    <cellStyle name="Normal 2 2 2 9 2 2 3 6" xfId="15505"/>
    <cellStyle name="Normal 2 2 2 9 2 2 3 6 2" xfId="15506"/>
    <cellStyle name="Normal 2 2 2 9 2 2 3 7" xfId="15507"/>
    <cellStyle name="Normal 2 2 2 9 2 2 3 7 2" xfId="15508"/>
    <cellStyle name="Normal 2 2 2 9 2 2 3 8" xfId="15509"/>
    <cellStyle name="Normal 2 2 2 9 2 2 3 8 2" xfId="15510"/>
    <cellStyle name="Normal 2 2 2 9 2 2 3 9" xfId="15511"/>
    <cellStyle name="Normal 2 2 2 9 2 2 3 9 2" xfId="15512"/>
    <cellStyle name="Normal 2 2 2 9 2 2 4" xfId="407"/>
    <cellStyle name="Normal 2 2 2 9 2 2 4 10" xfId="15513"/>
    <cellStyle name="Normal 2 2 2 9 2 2 4 10 2" xfId="15514"/>
    <cellStyle name="Normal 2 2 2 9 2 2 4 11" xfId="15515"/>
    <cellStyle name="Normal 2 2 2 9 2 2 4 11 2" xfId="15516"/>
    <cellStyle name="Normal 2 2 2 9 2 2 4 12" xfId="15517"/>
    <cellStyle name="Normal 2 2 2 9 2 2 4 12 2" xfId="15518"/>
    <cellStyle name="Normal 2 2 2 9 2 2 4 13" xfId="15519"/>
    <cellStyle name="Normal 2 2 2 9 2 2 4 2" xfId="15520"/>
    <cellStyle name="Normal 2 2 2 9 2 2 4 2 10" xfId="15521"/>
    <cellStyle name="Normal 2 2 2 9 2 2 4 2 10 2" xfId="15522"/>
    <cellStyle name="Normal 2 2 2 9 2 2 4 2 11" xfId="15523"/>
    <cellStyle name="Normal 2 2 2 9 2 2 4 2 11 2" xfId="15524"/>
    <cellStyle name="Normal 2 2 2 9 2 2 4 2 12" xfId="15525"/>
    <cellStyle name="Normal 2 2 2 9 2 2 4 2 2" xfId="15526"/>
    <cellStyle name="Normal 2 2 2 9 2 2 4 2 2 10" xfId="15527"/>
    <cellStyle name="Normal 2 2 2 9 2 2 4 2 2 10 2" xfId="15528"/>
    <cellStyle name="Normal 2 2 2 9 2 2 4 2 2 11" xfId="15529"/>
    <cellStyle name="Normal 2 2 2 9 2 2 4 2 2 2" xfId="15530"/>
    <cellStyle name="Normal 2 2 2 9 2 2 4 2 2 2 2" xfId="15531"/>
    <cellStyle name="Normal 2 2 2 9 2 2 4 2 2 3" xfId="15532"/>
    <cellStyle name="Normal 2 2 2 9 2 2 4 2 2 3 2" xfId="15533"/>
    <cellStyle name="Normal 2 2 2 9 2 2 4 2 2 4" xfId="15534"/>
    <cellStyle name="Normal 2 2 2 9 2 2 4 2 2 4 2" xfId="15535"/>
    <cellStyle name="Normal 2 2 2 9 2 2 4 2 2 5" xfId="15536"/>
    <cellStyle name="Normal 2 2 2 9 2 2 4 2 2 5 2" xfId="15537"/>
    <cellStyle name="Normal 2 2 2 9 2 2 4 2 2 6" xfId="15538"/>
    <cellStyle name="Normal 2 2 2 9 2 2 4 2 2 6 2" xfId="15539"/>
    <cellStyle name="Normal 2 2 2 9 2 2 4 2 2 7" xfId="15540"/>
    <cellStyle name="Normal 2 2 2 9 2 2 4 2 2 7 2" xfId="15541"/>
    <cellStyle name="Normal 2 2 2 9 2 2 4 2 2 8" xfId="15542"/>
    <cellStyle name="Normal 2 2 2 9 2 2 4 2 2 8 2" xfId="15543"/>
    <cellStyle name="Normal 2 2 2 9 2 2 4 2 2 9" xfId="15544"/>
    <cellStyle name="Normal 2 2 2 9 2 2 4 2 2 9 2" xfId="15545"/>
    <cellStyle name="Normal 2 2 2 9 2 2 4 2 3" xfId="15546"/>
    <cellStyle name="Normal 2 2 2 9 2 2 4 2 3 2" xfId="15547"/>
    <cellStyle name="Normal 2 2 2 9 2 2 4 2 4" xfId="15548"/>
    <cellStyle name="Normal 2 2 2 9 2 2 4 2 4 2" xfId="15549"/>
    <cellStyle name="Normal 2 2 2 9 2 2 4 2 5" xfId="15550"/>
    <cellStyle name="Normal 2 2 2 9 2 2 4 2 5 2" xfId="15551"/>
    <cellStyle name="Normal 2 2 2 9 2 2 4 2 6" xfId="15552"/>
    <cellStyle name="Normal 2 2 2 9 2 2 4 2 6 2" xfId="15553"/>
    <cellStyle name="Normal 2 2 2 9 2 2 4 2 7" xfId="15554"/>
    <cellStyle name="Normal 2 2 2 9 2 2 4 2 7 2" xfId="15555"/>
    <cellStyle name="Normal 2 2 2 9 2 2 4 2 8" xfId="15556"/>
    <cellStyle name="Normal 2 2 2 9 2 2 4 2 8 2" xfId="15557"/>
    <cellStyle name="Normal 2 2 2 9 2 2 4 2 9" xfId="15558"/>
    <cellStyle name="Normal 2 2 2 9 2 2 4 2 9 2" xfId="15559"/>
    <cellStyle name="Normal 2 2 2 9 2 2 4 3" xfId="15560"/>
    <cellStyle name="Normal 2 2 2 9 2 2 4 3 10" xfId="15561"/>
    <cellStyle name="Normal 2 2 2 9 2 2 4 3 10 2" xfId="15562"/>
    <cellStyle name="Normal 2 2 2 9 2 2 4 3 11" xfId="15563"/>
    <cellStyle name="Normal 2 2 2 9 2 2 4 3 2" xfId="15564"/>
    <cellStyle name="Normal 2 2 2 9 2 2 4 3 2 2" xfId="15565"/>
    <cellStyle name="Normal 2 2 2 9 2 2 4 3 3" xfId="15566"/>
    <cellStyle name="Normal 2 2 2 9 2 2 4 3 3 2" xfId="15567"/>
    <cellStyle name="Normal 2 2 2 9 2 2 4 3 4" xfId="15568"/>
    <cellStyle name="Normal 2 2 2 9 2 2 4 3 4 2" xfId="15569"/>
    <cellStyle name="Normal 2 2 2 9 2 2 4 3 5" xfId="15570"/>
    <cellStyle name="Normal 2 2 2 9 2 2 4 3 5 2" xfId="15571"/>
    <cellStyle name="Normal 2 2 2 9 2 2 4 3 6" xfId="15572"/>
    <cellStyle name="Normal 2 2 2 9 2 2 4 3 6 2" xfId="15573"/>
    <cellStyle name="Normal 2 2 2 9 2 2 4 3 7" xfId="15574"/>
    <cellStyle name="Normal 2 2 2 9 2 2 4 3 7 2" xfId="15575"/>
    <cellStyle name="Normal 2 2 2 9 2 2 4 3 8" xfId="15576"/>
    <cellStyle name="Normal 2 2 2 9 2 2 4 3 8 2" xfId="15577"/>
    <cellStyle name="Normal 2 2 2 9 2 2 4 3 9" xfId="15578"/>
    <cellStyle name="Normal 2 2 2 9 2 2 4 3 9 2" xfId="15579"/>
    <cellStyle name="Normal 2 2 2 9 2 2 4 4" xfId="15580"/>
    <cellStyle name="Normal 2 2 2 9 2 2 4 4 2" xfId="15581"/>
    <cellStyle name="Normal 2 2 2 9 2 2 4 5" xfId="15582"/>
    <cellStyle name="Normal 2 2 2 9 2 2 4 5 2" xfId="15583"/>
    <cellStyle name="Normal 2 2 2 9 2 2 4 6" xfId="15584"/>
    <cellStyle name="Normal 2 2 2 9 2 2 4 6 2" xfId="15585"/>
    <cellStyle name="Normal 2 2 2 9 2 2 4 7" xfId="15586"/>
    <cellStyle name="Normal 2 2 2 9 2 2 4 7 2" xfId="15587"/>
    <cellStyle name="Normal 2 2 2 9 2 2 4 8" xfId="15588"/>
    <cellStyle name="Normal 2 2 2 9 2 2 4 8 2" xfId="15589"/>
    <cellStyle name="Normal 2 2 2 9 2 2 4 9" xfId="15590"/>
    <cellStyle name="Normal 2 2 2 9 2 2 4 9 2" xfId="15591"/>
    <cellStyle name="Normal 2 2 2 9 2 2 5" xfId="408"/>
    <cellStyle name="Normal 2 2 2 9 2 2 5 10" xfId="15592"/>
    <cellStyle name="Normal 2 2 2 9 2 2 5 10 2" xfId="15593"/>
    <cellStyle name="Normal 2 2 2 9 2 2 5 11" xfId="15594"/>
    <cellStyle name="Normal 2 2 2 9 2 2 5 11 2" xfId="15595"/>
    <cellStyle name="Normal 2 2 2 9 2 2 5 12" xfId="15596"/>
    <cellStyle name="Normal 2 2 2 9 2 2 5 12 2" xfId="15597"/>
    <cellStyle name="Normal 2 2 2 9 2 2 5 13" xfId="15598"/>
    <cellStyle name="Normal 2 2 2 9 2 2 5 2" xfId="15599"/>
    <cellStyle name="Normal 2 2 2 9 2 2 5 2 10" xfId="15600"/>
    <cellStyle name="Normal 2 2 2 9 2 2 5 2 10 2" xfId="15601"/>
    <cellStyle name="Normal 2 2 2 9 2 2 5 2 11" xfId="15602"/>
    <cellStyle name="Normal 2 2 2 9 2 2 5 2 11 2" xfId="15603"/>
    <cellStyle name="Normal 2 2 2 9 2 2 5 2 12" xfId="15604"/>
    <cellStyle name="Normal 2 2 2 9 2 2 5 2 2" xfId="15605"/>
    <cellStyle name="Normal 2 2 2 9 2 2 5 2 2 10" xfId="15606"/>
    <cellStyle name="Normal 2 2 2 9 2 2 5 2 2 10 2" xfId="15607"/>
    <cellStyle name="Normal 2 2 2 9 2 2 5 2 2 11" xfId="15608"/>
    <cellStyle name="Normal 2 2 2 9 2 2 5 2 2 2" xfId="15609"/>
    <cellStyle name="Normal 2 2 2 9 2 2 5 2 2 2 2" xfId="15610"/>
    <cellStyle name="Normal 2 2 2 9 2 2 5 2 2 3" xfId="15611"/>
    <cellStyle name="Normal 2 2 2 9 2 2 5 2 2 3 2" xfId="15612"/>
    <cellStyle name="Normal 2 2 2 9 2 2 5 2 2 4" xfId="15613"/>
    <cellStyle name="Normal 2 2 2 9 2 2 5 2 2 4 2" xfId="15614"/>
    <cellStyle name="Normal 2 2 2 9 2 2 5 2 2 5" xfId="15615"/>
    <cellStyle name="Normal 2 2 2 9 2 2 5 2 2 5 2" xfId="15616"/>
    <cellStyle name="Normal 2 2 2 9 2 2 5 2 2 6" xfId="15617"/>
    <cellStyle name="Normal 2 2 2 9 2 2 5 2 2 6 2" xfId="15618"/>
    <cellStyle name="Normal 2 2 2 9 2 2 5 2 2 7" xfId="15619"/>
    <cellStyle name="Normal 2 2 2 9 2 2 5 2 2 7 2" xfId="15620"/>
    <cellStyle name="Normal 2 2 2 9 2 2 5 2 2 8" xfId="15621"/>
    <cellStyle name="Normal 2 2 2 9 2 2 5 2 2 8 2" xfId="15622"/>
    <cellStyle name="Normal 2 2 2 9 2 2 5 2 2 9" xfId="15623"/>
    <cellStyle name="Normal 2 2 2 9 2 2 5 2 2 9 2" xfId="15624"/>
    <cellStyle name="Normal 2 2 2 9 2 2 5 2 3" xfId="15625"/>
    <cellStyle name="Normal 2 2 2 9 2 2 5 2 3 2" xfId="15626"/>
    <cellStyle name="Normal 2 2 2 9 2 2 5 2 4" xfId="15627"/>
    <cellStyle name="Normal 2 2 2 9 2 2 5 2 4 2" xfId="15628"/>
    <cellStyle name="Normal 2 2 2 9 2 2 5 2 5" xfId="15629"/>
    <cellStyle name="Normal 2 2 2 9 2 2 5 2 5 2" xfId="15630"/>
    <cellStyle name="Normal 2 2 2 9 2 2 5 2 6" xfId="15631"/>
    <cellStyle name="Normal 2 2 2 9 2 2 5 2 6 2" xfId="15632"/>
    <cellStyle name="Normal 2 2 2 9 2 2 5 2 7" xfId="15633"/>
    <cellStyle name="Normal 2 2 2 9 2 2 5 2 7 2" xfId="15634"/>
    <cellStyle name="Normal 2 2 2 9 2 2 5 2 8" xfId="15635"/>
    <cellStyle name="Normal 2 2 2 9 2 2 5 2 8 2" xfId="15636"/>
    <cellStyle name="Normal 2 2 2 9 2 2 5 2 9" xfId="15637"/>
    <cellStyle name="Normal 2 2 2 9 2 2 5 2 9 2" xfId="15638"/>
    <cellStyle name="Normal 2 2 2 9 2 2 5 3" xfId="15639"/>
    <cellStyle name="Normal 2 2 2 9 2 2 5 3 10" xfId="15640"/>
    <cellStyle name="Normal 2 2 2 9 2 2 5 3 10 2" xfId="15641"/>
    <cellStyle name="Normal 2 2 2 9 2 2 5 3 11" xfId="15642"/>
    <cellStyle name="Normal 2 2 2 9 2 2 5 3 2" xfId="15643"/>
    <cellStyle name="Normal 2 2 2 9 2 2 5 3 2 2" xfId="15644"/>
    <cellStyle name="Normal 2 2 2 9 2 2 5 3 3" xfId="15645"/>
    <cellStyle name="Normal 2 2 2 9 2 2 5 3 3 2" xfId="15646"/>
    <cellStyle name="Normal 2 2 2 9 2 2 5 3 4" xfId="15647"/>
    <cellStyle name="Normal 2 2 2 9 2 2 5 3 4 2" xfId="15648"/>
    <cellStyle name="Normal 2 2 2 9 2 2 5 3 5" xfId="15649"/>
    <cellStyle name="Normal 2 2 2 9 2 2 5 3 5 2" xfId="15650"/>
    <cellStyle name="Normal 2 2 2 9 2 2 5 3 6" xfId="15651"/>
    <cellStyle name="Normal 2 2 2 9 2 2 5 3 6 2" xfId="15652"/>
    <cellStyle name="Normal 2 2 2 9 2 2 5 3 7" xfId="15653"/>
    <cellStyle name="Normal 2 2 2 9 2 2 5 3 7 2" xfId="15654"/>
    <cellStyle name="Normal 2 2 2 9 2 2 5 3 8" xfId="15655"/>
    <cellStyle name="Normal 2 2 2 9 2 2 5 3 8 2" xfId="15656"/>
    <cellStyle name="Normal 2 2 2 9 2 2 5 3 9" xfId="15657"/>
    <cellStyle name="Normal 2 2 2 9 2 2 5 3 9 2" xfId="15658"/>
    <cellStyle name="Normal 2 2 2 9 2 2 5 4" xfId="15659"/>
    <cellStyle name="Normal 2 2 2 9 2 2 5 4 2" xfId="15660"/>
    <cellStyle name="Normal 2 2 2 9 2 2 5 5" xfId="15661"/>
    <cellStyle name="Normal 2 2 2 9 2 2 5 5 2" xfId="15662"/>
    <cellStyle name="Normal 2 2 2 9 2 2 5 6" xfId="15663"/>
    <cellStyle name="Normal 2 2 2 9 2 2 5 6 2" xfId="15664"/>
    <cellStyle name="Normal 2 2 2 9 2 2 5 7" xfId="15665"/>
    <cellStyle name="Normal 2 2 2 9 2 2 5 7 2" xfId="15666"/>
    <cellStyle name="Normal 2 2 2 9 2 2 5 8" xfId="15667"/>
    <cellStyle name="Normal 2 2 2 9 2 2 5 8 2" xfId="15668"/>
    <cellStyle name="Normal 2 2 2 9 2 2 5 9" xfId="15669"/>
    <cellStyle name="Normal 2 2 2 9 2 2 5 9 2" xfId="15670"/>
    <cellStyle name="Normal 2 2 2 9 2 2 6" xfId="409"/>
    <cellStyle name="Normal 2 2 2 9 2 3" xfId="410"/>
    <cellStyle name="Normal 2 2 2 9 2 3 2" xfId="411"/>
    <cellStyle name="Normal 2 2 2 9 2 4" xfId="412"/>
    <cellStyle name="Normal 2 2 2 9 2 4 2" xfId="413"/>
    <cellStyle name="Normal 2 2 2 9 2 5" xfId="414"/>
    <cellStyle name="Normal 2 2 2 9 2 5 2" xfId="415"/>
    <cellStyle name="Normal 2 2 2 9 2 6" xfId="15671"/>
    <cellStyle name="Normal 2 2 2 9 2 6 10" xfId="15672"/>
    <cellStyle name="Normal 2 2 2 9 2 6 10 2" xfId="15673"/>
    <cellStyle name="Normal 2 2 2 9 2 6 11" xfId="15674"/>
    <cellStyle name="Normal 2 2 2 9 2 6 11 2" xfId="15675"/>
    <cellStyle name="Normal 2 2 2 9 2 6 12" xfId="15676"/>
    <cellStyle name="Normal 2 2 2 9 2 6 2" xfId="15677"/>
    <cellStyle name="Normal 2 2 2 9 2 6 2 10" xfId="15678"/>
    <cellStyle name="Normal 2 2 2 9 2 6 2 10 2" xfId="15679"/>
    <cellStyle name="Normal 2 2 2 9 2 6 2 11" xfId="15680"/>
    <cellStyle name="Normal 2 2 2 9 2 6 2 2" xfId="15681"/>
    <cellStyle name="Normal 2 2 2 9 2 6 2 2 2" xfId="15682"/>
    <cellStyle name="Normal 2 2 2 9 2 6 2 3" xfId="15683"/>
    <cellStyle name="Normal 2 2 2 9 2 6 2 3 2" xfId="15684"/>
    <cellStyle name="Normal 2 2 2 9 2 6 2 4" xfId="15685"/>
    <cellStyle name="Normal 2 2 2 9 2 6 2 4 2" xfId="15686"/>
    <cellStyle name="Normal 2 2 2 9 2 6 2 5" xfId="15687"/>
    <cellStyle name="Normal 2 2 2 9 2 6 2 5 2" xfId="15688"/>
    <cellStyle name="Normal 2 2 2 9 2 6 2 6" xfId="15689"/>
    <cellStyle name="Normal 2 2 2 9 2 6 2 6 2" xfId="15690"/>
    <cellStyle name="Normal 2 2 2 9 2 6 2 7" xfId="15691"/>
    <cellStyle name="Normal 2 2 2 9 2 6 2 7 2" xfId="15692"/>
    <cellStyle name="Normal 2 2 2 9 2 6 2 8" xfId="15693"/>
    <cellStyle name="Normal 2 2 2 9 2 6 2 8 2" xfId="15694"/>
    <cellStyle name="Normal 2 2 2 9 2 6 2 9" xfId="15695"/>
    <cellStyle name="Normal 2 2 2 9 2 6 2 9 2" xfId="15696"/>
    <cellStyle name="Normal 2 2 2 9 2 6 3" xfId="15697"/>
    <cellStyle name="Normal 2 2 2 9 2 6 3 2" xfId="15698"/>
    <cellStyle name="Normal 2 2 2 9 2 6 4" xfId="15699"/>
    <cellStyle name="Normal 2 2 2 9 2 6 4 2" xfId="15700"/>
    <cellStyle name="Normal 2 2 2 9 2 6 5" xfId="15701"/>
    <cellStyle name="Normal 2 2 2 9 2 6 5 2" xfId="15702"/>
    <cellStyle name="Normal 2 2 2 9 2 6 6" xfId="15703"/>
    <cellStyle name="Normal 2 2 2 9 2 6 6 2" xfId="15704"/>
    <cellStyle name="Normal 2 2 2 9 2 6 7" xfId="15705"/>
    <cellStyle name="Normal 2 2 2 9 2 6 7 2" xfId="15706"/>
    <cellStyle name="Normal 2 2 2 9 2 6 8" xfId="15707"/>
    <cellStyle name="Normal 2 2 2 9 2 6 8 2" xfId="15708"/>
    <cellStyle name="Normal 2 2 2 9 2 6 9" xfId="15709"/>
    <cellStyle name="Normal 2 2 2 9 2 6 9 2" xfId="15710"/>
    <cellStyle name="Normal 2 2 2 9 2 7" xfId="15711"/>
    <cellStyle name="Normal 2 2 2 9 2 7 10" xfId="15712"/>
    <cellStyle name="Normal 2 2 2 9 2 7 10 2" xfId="15713"/>
    <cellStyle name="Normal 2 2 2 9 2 7 11" xfId="15714"/>
    <cellStyle name="Normal 2 2 2 9 2 7 2" xfId="15715"/>
    <cellStyle name="Normal 2 2 2 9 2 7 2 2" xfId="15716"/>
    <cellStyle name="Normal 2 2 2 9 2 7 3" xfId="15717"/>
    <cellStyle name="Normal 2 2 2 9 2 7 3 2" xfId="15718"/>
    <cellStyle name="Normal 2 2 2 9 2 7 4" xfId="15719"/>
    <cellStyle name="Normal 2 2 2 9 2 7 4 2" xfId="15720"/>
    <cellStyle name="Normal 2 2 2 9 2 7 5" xfId="15721"/>
    <cellStyle name="Normal 2 2 2 9 2 7 5 2" xfId="15722"/>
    <cellStyle name="Normal 2 2 2 9 2 7 6" xfId="15723"/>
    <cellStyle name="Normal 2 2 2 9 2 7 6 2" xfId="15724"/>
    <cellStyle name="Normal 2 2 2 9 2 7 7" xfId="15725"/>
    <cellStyle name="Normal 2 2 2 9 2 7 7 2" xfId="15726"/>
    <cellStyle name="Normal 2 2 2 9 2 7 8" xfId="15727"/>
    <cellStyle name="Normal 2 2 2 9 2 7 8 2" xfId="15728"/>
    <cellStyle name="Normal 2 2 2 9 2 7 9" xfId="15729"/>
    <cellStyle name="Normal 2 2 2 9 2 7 9 2" xfId="15730"/>
    <cellStyle name="Normal 2 2 2 9 2 8" xfId="15731"/>
    <cellStyle name="Normal 2 2 2 9 2 8 2" xfId="15732"/>
    <cellStyle name="Normal 2 2 2 9 2 9" xfId="15733"/>
    <cellStyle name="Normal 2 2 2 9 2 9 2" xfId="15734"/>
    <cellStyle name="Normal 2 2 2 9 3" xfId="416"/>
    <cellStyle name="Normal 2 2 2 9 3 10" xfId="15735"/>
    <cellStyle name="Normal 2 2 2 9 3 10 2" xfId="15736"/>
    <cellStyle name="Normal 2 2 2 9 3 11" xfId="15737"/>
    <cellStyle name="Normal 2 2 2 9 3 11 2" xfId="15738"/>
    <cellStyle name="Normal 2 2 2 9 3 12" xfId="15739"/>
    <cellStyle name="Normal 2 2 2 9 3 12 2" xfId="15740"/>
    <cellStyle name="Normal 2 2 2 9 3 13" xfId="15741"/>
    <cellStyle name="Normal 2 2 2 9 3 2" xfId="15742"/>
    <cellStyle name="Normal 2 2 2 9 3 2 10" xfId="15743"/>
    <cellStyle name="Normal 2 2 2 9 3 2 10 2" xfId="15744"/>
    <cellStyle name="Normal 2 2 2 9 3 2 11" xfId="15745"/>
    <cellStyle name="Normal 2 2 2 9 3 2 11 2" xfId="15746"/>
    <cellStyle name="Normal 2 2 2 9 3 2 12" xfId="15747"/>
    <cellStyle name="Normal 2 2 2 9 3 2 2" xfId="15748"/>
    <cellStyle name="Normal 2 2 2 9 3 2 2 10" xfId="15749"/>
    <cellStyle name="Normal 2 2 2 9 3 2 2 10 2" xfId="15750"/>
    <cellStyle name="Normal 2 2 2 9 3 2 2 11" xfId="15751"/>
    <cellStyle name="Normal 2 2 2 9 3 2 2 2" xfId="15752"/>
    <cellStyle name="Normal 2 2 2 9 3 2 2 2 2" xfId="15753"/>
    <cellStyle name="Normal 2 2 2 9 3 2 2 3" xfId="15754"/>
    <cellStyle name="Normal 2 2 2 9 3 2 2 3 2" xfId="15755"/>
    <cellStyle name="Normal 2 2 2 9 3 2 2 4" xfId="15756"/>
    <cellStyle name="Normal 2 2 2 9 3 2 2 4 2" xfId="15757"/>
    <cellStyle name="Normal 2 2 2 9 3 2 2 5" xfId="15758"/>
    <cellStyle name="Normal 2 2 2 9 3 2 2 5 2" xfId="15759"/>
    <cellStyle name="Normal 2 2 2 9 3 2 2 6" xfId="15760"/>
    <cellStyle name="Normal 2 2 2 9 3 2 2 6 2" xfId="15761"/>
    <cellStyle name="Normal 2 2 2 9 3 2 2 7" xfId="15762"/>
    <cellStyle name="Normal 2 2 2 9 3 2 2 7 2" xfId="15763"/>
    <cellStyle name="Normal 2 2 2 9 3 2 2 8" xfId="15764"/>
    <cellStyle name="Normal 2 2 2 9 3 2 2 8 2" xfId="15765"/>
    <cellStyle name="Normal 2 2 2 9 3 2 2 9" xfId="15766"/>
    <cellStyle name="Normal 2 2 2 9 3 2 2 9 2" xfId="15767"/>
    <cellStyle name="Normal 2 2 2 9 3 2 3" xfId="15768"/>
    <cellStyle name="Normal 2 2 2 9 3 2 3 2" xfId="15769"/>
    <cellStyle name="Normal 2 2 2 9 3 2 4" xfId="15770"/>
    <cellStyle name="Normal 2 2 2 9 3 2 4 2" xfId="15771"/>
    <cellStyle name="Normal 2 2 2 9 3 2 5" xfId="15772"/>
    <cellStyle name="Normal 2 2 2 9 3 2 5 2" xfId="15773"/>
    <cellStyle name="Normal 2 2 2 9 3 2 6" xfId="15774"/>
    <cellStyle name="Normal 2 2 2 9 3 2 6 2" xfId="15775"/>
    <cellStyle name="Normal 2 2 2 9 3 2 7" xfId="15776"/>
    <cellStyle name="Normal 2 2 2 9 3 2 7 2" xfId="15777"/>
    <cellStyle name="Normal 2 2 2 9 3 2 8" xfId="15778"/>
    <cellStyle name="Normal 2 2 2 9 3 2 8 2" xfId="15779"/>
    <cellStyle name="Normal 2 2 2 9 3 2 9" xfId="15780"/>
    <cellStyle name="Normal 2 2 2 9 3 2 9 2" xfId="15781"/>
    <cellStyle name="Normal 2 2 2 9 3 3" xfId="15782"/>
    <cellStyle name="Normal 2 2 2 9 3 3 10" xfId="15783"/>
    <cellStyle name="Normal 2 2 2 9 3 3 10 2" xfId="15784"/>
    <cellStyle name="Normal 2 2 2 9 3 3 11" xfId="15785"/>
    <cellStyle name="Normal 2 2 2 9 3 3 2" xfId="15786"/>
    <cellStyle name="Normal 2 2 2 9 3 3 2 2" xfId="15787"/>
    <cellStyle name="Normal 2 2 2 9 3 3 3" xfId="15788"/>
    <cellStyle name="Normal 2 2 2 9 3 3 3 2" xfId="15789"/>
    <cellStyle name="Normal 2 2 2 9 3 3 4" xfId="15790"/>
    <cellStyle name="Normal 2 2 2 9 3 3 4 2" xfId="15791"/>
    <cellStyle name="Normal 2 2 2 9 3 3 5" xfId="15792"/>
    <cellStyle name="Normal 2 2 2 9 3 3 5 2" xfId="15793"/>
    <cellStyle name="Normal 2 2 2 9 3 3 6" xfId="15794"/>
    <cellStyle name="Normal 2 2 2 9 3 3 6 2" xfId="15795"/>
    <cellStyle name="Normal 2 2 2 9 3 3 7" xfId="15796"/>
    <cellStyle name="Normal 2 2 2 9 3 3 7 2" xfId="15797"/>
    <cellStyle name="Normal 2 2 2 9 3 3 8" xfId="15798"/>
    <cellStyle name="Normal 2 2 2 9 3 3 8 2" xfId="15799"/>
    <cellStyle name="Normal 2 2 2 9 3 3 9" xfId="15800"/>
    <cellStyle name="Normal 2 2 2 9 3 3 9 2" xfId="15801"/>
    <cellStyle name="Normal 2 2 2 9 3 4" xfId="15802"/>
    <cellStyle name="Normal 2 2 2 9 3 4 2" xfId="15803"/>
    <cellStyle name="Normal 2 2 2 9 3 5" xfId="15804"/>
    <cellStyle name="Normal 2 2 2 9 3 5 2" xfId="15805"/>
    <cellStyle name="Normal 2 2 2 9 3 6" xfId="15806"/>
    <cellStyle name="Normal 2 2 2 9 3 6 2" xfId="15807"/>
    <cellStyle name="Normal 2 2 2 9 3 7" xfId="15808"/>
    <cellStyle name="Normal 2 2 2 9 3 7 2" xfId="15809"/>
    <cellStyle name="Normal 2 2 2 9 3 8" xfId="15810"/>
    <cellStyle name="Normal 2 2 2 9 3 8 2" xfId="15811"/>
    <cellStyle name="Normal 2 2 2 9 3 9" xfId="15812"/>
    <cellStyle name="Normal 2 2 2 9 3 9 2" xfId="15813"/>
    <cellStyle name="Normal 2 2 2 9 4" xfId="417"/>
    <cellStyle name="Normal 2 2 2 9 4 10" xfId="15814"/>
    <cellStyle name="Normal 2 2 2 9 4 10 2" xfId="15815"/>
    <cellStyle name="Normal 2 2 2 9 4 11" xfId="15816"/>
    <cellStyle name="Normal 2 2 2 9 4 11 2" xfId="15817"/>
    <cellStyle name="Normal 2 2 2 9 4 12" xfId="15818"/>
    <cellStyle name="Normal 2 2 2 9 4 12 2" xfId="15819"/>
    <cellStyle name="Normal 2 2 2 9 4 13" xfId="15820"/>
    <cellStyle name="Normal 2 2 2 9 4 2" xfId="15821"/>
    <cellStyle name="Normal 2 2 2 9 4 2 10" xfId="15822"/>
    <cellStyle name="Normal 2 2 2 9 4 2 10 2" xfId="15823"/>
    <cellStyle name="Normal 2 2 2 9 4 2 11" xfId="15824"/>
    <cellStyle name="Normal 2 2 2 9 4 2 11 2" xfId="15825"/>
    <cellStyle name="Normal 2 2 2 9 4 2 12" xfId="15826"/>
    <cellStyle name="Normal 2 2 2 9 4 2 2" xfId="15827"/>
    <cellStyle name="Normal 2 2 2 9 4 2 2 10" xfId="15828"/>
    <cellStyle name="Normal 2 2 2 9 4 2 2 10 2" xfId="15829"/>
    <cellStyle name="Normal 2 2 2 9 4 2 2 11" xfId="15830"/>
    <cellStyle name="Normal 2 2 2 9 4 2 2 2" xfId="15831"/>
    <cellStyle name="Normal 2 2 2 9 4 2 2 2 2" xfId="15832"/>
    <cellStyle name="Normal 2 2 2 9 4 2 2 3" xfId="15833"/>
    <cellStyle name="Normal 2 2 2 9 4 2 2 3 2" xfId="15834"/>
    <cellStyle name="Normal 2 2 2 9 4 2 2 4" xfId="15835"/>
    <cellStyle name="Normal 2 2 2 9 4 2 2 4 2" xfId="15836"/>
    <cellStyle name="Normal 2 2 2 9 4 2 2 5" xfId="15837"/>
    <cellStyle name="Normal 2 2 2 9 4 2 2 5 2" xfId="15838"/>
    <cellStyle name="Normal 2 2 2 9 4 2 2 6" xfId="15839"/>
    <cellStyle name="Normal 2 2 2 9 4 2 2 6 2" xfId="15840"/>
    <cellStyle name="Normal 2 2 2 9 4 2 2 7" xfId="15841"/>
    <cellStyle name="Normal 2 2 2 9 4 2 2 7 2" xfId="15842"/>
    <cellStyle name="Normal 2 2 2 9 4 2 2 8" xfId="15843"/>
    <cellStyle name="Normal 2 2 2 9 4 2 2 8 2" xfId="15844"/>
    <cellStyle name="Normal 2 2 2 9 4 2 2 9" xfId="15845"/>
    <cellStyle name="Normal 2 2 2 9 4 2 2 9 2" xfId="15846"/>
    <cellStyle name="Normal 2 2 2 9 4 2 3" xfId="15847"/>
    <cellStyle name="Normal 2 2 2 9 4 2 3 2" xfId="15848"/>
    <cellStyle name="Normal 2 2 2 9 4 2 4" xfId="15849"/>
    <cellStyle name="Normal 2 2 2 9 4 2 4 2" xfId="15850"/>
    <cellStyle name="Normal 2 2 2 9 4 2 5" xfId="15851"/>
    <cellStyle name="Normal 2 2 2 9 4 2 5 2" xfId="15852"/>
    <cellStyle name="Normal 2 2 2 9 4 2 6" xfId="15853"/>
    <cellStyle name="Normal 2 2 2 9 4 2 6 2" xfId="15854"/>
    <cellStyle name="Normal 2 2 2 9 4 2 7" xfId="15855"/>
    <cellStyle name="Normal 2 2 2 9 4 2 7 2" xfId="15856"/>
    <cellStyle name="Normal 2 2 2 9 4 2 8" xfId="15857"/>
    <cellStyle name="Normal 2 2 2 9 4 2 8 2" xfId="15858"/>
    <cellStyle name="Normal 2 2 2 9 4 2 9" xfId="15859"/>
    <cellStyle name="Normal 2 2 2 9 4 2 9 2" xfId="15860"/>
    <cellStyle name="Normal 2 2 2 9 4 3" xfId="15861"/>
    <cellStyle name="Normal 2 2 2 9 4 3 10" xfId="15862"/>
    <cellStyle name="Normal 2 2 2 9 4 3 10 2" xfId="15863"/>
    <cellStyle name="Normal 2 2 2 9 4 3 11" xfId="15864"/>
    <cellStyle name="Normal 2 2 2 9 4 3 2" xfId="15865"/>
    <cellStyle name="Normal 2 2 2 9 4 3 2 2" xfId="15866"/>
    <cellStyle name="Normal 2 2 2 9 4 3 3" xfId="15867"/>
    <cellStyle name="Normal 2 2 2 9 4 3 3 2" xfId="15868"/>
    <cellStyle name="Normal 2 2 2 9 4 3 4" xfId="15869"/>
    <cellStyle name="Normal 2 2 2 9 4 3 4 2" xfId="15870"/>
    <cellStyle name="Normal 2 2 2 9 4 3 5" xfId="15871"/>
    <cellStyle name="Normal 2 2 2 9 4 3 5 2" xfId="15872"/>
    <cellStyle name="Normal 2 2 2 9 4 3 6" xfId="15873"/>
    <cellStyle name="Normal 2 2 2 9 4 3 6 2" xfId="15874"/>
    <cellStyle name="Normal 2 2 2 9 4 3 7" xfId="15875"/>
    <cellStyle name="Normal 2 2 2 9 4 3 7 2" xfId="15876"/>
    <cellStyle name="Normal 2 2 2 9 4 3 8" xfId="15877"/>
    <cellStyle name="Normal 2 2 2 9 4 3 8 2" xfId="15878"/>
    <cellStyle name="Normal 2 2 2 9 4 3 9" xfId="15879"/>
    <cellStyle name="Normal 2 2 2 9 4 3 9 2" xfId="15880"/>
    <cellStyle name="Normal 2 2 2 9 4 4" xfId="15881"/>
    <cellStyle name="Normal 2 2 2 9 4 4 2" xfId="15882"/>
    <cellStyle name="Normal 2 2 2 9 4 5" xfId="15883"/>
    <cellStyle name="Normal 2 2 2 9 4 5 2" xfId="15884"/>
    <cellStyle name="Normal 2 2 2 9 4 6" xfId="15885"/>
    <cellStyle name="Normal 2 2 2 9 4 6 2" xfId="15886"/>
    <cellStyle name="Normal 2 2 2 9 4 7" xfId="15887"/>
    <cellStyle name="Normal 2 2 2 9 4 7 2" xfId="15888"/>
    <cellStyle name="Normal 2 2 2 9 4 8" xfId="15889"/>
    <cellStyle name="Normal 2 2 2 9 4 8 2" xfId="15890"/>
    <cellStyle name="Normal 2 2 2 9 4 9" xfId="15891"/>
    <cellStyle name="Normal 2 2 2 9 4 9 2" xfId="15892"/>
    <cellStyle name="Normal 2 2 2 9 5" xfId="418"/>
    <cellStyle name="Normal 2 2 2 9 5 10" xfId="15893"/>
    <cellStyle name="Normal 2 2 2 9 5 10 2" xfId="15894"/>
    <cellStyle name="Normal 2 2 2 9 5 11" xfId="15895"/>
    <cellStyle name="Normal 2 2 2 9 5 11 2" xfId="15896"/>
    <cellStyle name="Normal 2 2 2 9 5 12" xfId="15897"/>
    <cellStyle name="Normal 2 2 2 9 5 12 2" xfId="15898"/>
    <cellStyle name="Normal 2 2 2 9 5 13" xfId="15899"/>
    <cellStyle name="Normal 2 2 2 9 5 2" xfId="15900"/>
    <cellStyle name="Normal 2 2 2 9 5 2 10" xfId="15901"/>
    <cellStyle name="Normal 2 2 2 9 5 2 10 2" xfId="15902"/>
    <cellStyle name="Normal 2 2 2 9 5 2 11" xfId="15903"/>
    <cellStyle name="Normal 2 2 2 9 5 2 11 2" xfId="15904"/>
    <cellStyle name="Normal 2 2 2 9 5 2 12" xfId="15905"/>
    <cellStyle name="Normal 2 2 2 9 5 2 2" xfId="15906"/>
    <cellStyle name="Normal 2 2 2 9 5 2 2 10" xfId="15907"/>
    <cellStyle name="Normal 2 2 2 9 5 2 2 10 2" xfId="15908"/>
    <cellStyle name="Normal 2 2 2 9 5 2 2 11" xfId="15909"/>
    <cellStyle name="Normal 2 2 2 9 5 2 2 2" xfId="15910"/>
    <cellStyle name="Normal 2 2 2 9 5 2 2 2 2" xfId="15911"/>
    <cellStyle name="Normal 2 2 2 9 5 2 2 3" xfId="15912"/>
    <cellStyle name="Normal 2 2 2 9 5 2 2 3 2" xfId="15913"/>
    <cellStyle name="Normal 2 2 2 9 5 2 2 4" xfId="15914"/>
    <cellStyle name="Normal 2 2 2 9 5 2 2 4 2" xfId="15915"/>
    <cellStyle name="Normal 2 2 2 9 5 2 2 5" xfId="15916"/>
    <cellStyle name="Normal 2 2 2 9 5 2 2 5 2" xfId="15917"/>
    <cellStyle name="Normal 2 2 2 9 5 2 2 6" xfId="15918"/>
    <cellStyle name="Normal 2 2 2 9 5 2 2 6 2" xfId="15919"/>
    <cellStyle name="Normal 2 2 2 9 5 2 2 7" xfId="15920"/>
    <cellStyle name="Normal 2 2 2 9 5 2 2 7 2" xfId="15921"/>
    <cellStyle name="Normal 2 2 2 9 5 2 2 8" xfId="15922"/>
    <cellStyle name="Normal 2 2 2 9 5 2 2 8 2" xfId="15923"/>
    <cellStyle name="Normal 2 2 2 9 5 2 2 9" xfId="15924"/>
    <cellStyle name="Normal 2 2 2 9 5 2 2 9 2" xfId="15925"/>
    <cellStyle name="Normal 2 2 2 9 5 2 3" xfId="15926"/>
    <cellStyle name="Normal 2 2 2 9 5 2 3 2" xfId="15927"/>
    <cellStyle name="Normal 2 2 2 9 5 2 4" xfId="15928"/>
    <cellStyle name="Normal 2 2 2 9 5 2 4 2" xfId="15929"/>
    <cellStyle name="Normal 2 2 2 9 5 2 5" xfId="15930"/>
    <cellStyle name="Normal 2 2 2 9 5 2 5 2" xfId="15931"/>
    <cellStyle name="Normal 2 2 2 9 5 2 6" xfId="15932"/>
    <cellStyle name="Normal 2 2 2 9 5 2 6 2" xfId="15933"/>
    <cellStyle name="Normal 2 2 2 9 5 2 7" xfId="15934"/>
    <cellStyle name="Normal 2 2 2 9 5 2 7 2" xfId="15935"/>
    <cellStyle name="Normal 2 2 2 9 5 2 8" xfId="15936"/>
    <cellStyle name="Normal 2 2 2 9 5 2 8 2" xfId="15937"/>
    <cellStyle name="Normal 2 2 2 9 5 2 9" xfId="15938"/>
    <cellStyle name="Normal 2 2 2 9 5 2 9 2" xfId="15939"/>
    <cellStyle name="Normal 2 2 2 9 5 3" xfId="15940"/>
    <cellStyle name="Normal 2 2 2 9 5 3 10" xfId="15941"/>
    <cellStyle name="Normal 2 2 2 9 5 3 10 2" xfId="15942"/>
    <cellStyle name="Normal 2 2 2 9 5 3 11" xfId="15943"/>
    <cellStyle name="Normal 2 2 2 9 5 3 2" xfId="15944"/>
    <cellStyle name="Normal 2 2 2 9 5 3 2 2" xfId="15945"/>
    <cellStyle name="Normal 2 2 2 9 5 3 3" xfId="15946"/>
    <cellStyle name="Normal 2 2 2 9 5 3 3 2" xfId="15947"/>
    <cellStyle name="Normal 2 2 2 9 5 3 4" xfId="15948"/>
    <cellStyle name="Normal 2 2 2 9 5 3 4 2" xfId="15949"/>
    <cellStyle name="Normal 2 2 2 9 5 3 5" xfId="15950"/>
    <cellStyle name="Normal 2 2 2 9 5 3 5 2" xfId="15951"/>
    <cellStyle name="Normal 2 2 2 9 5 3 6" xfId="15952"/>
    <cellStyle name="Normal 2 2 2 9 5 3 6 2" xfId="15953"/>
    <cellStyle name="Normal 2 2 2 9 5 3 7" xfId="15954"/>
    <cellStyle name="Normal 2 2 2 9 5 3 7 2" xfId="15955"/>
    <cellStyle name="Normal 2 2 2 9 5 3 8" xfId="15956"/>
    <cellStyle name="Normal 2 2 2 9 5 3 8 2" xfId="15957"/>
    <cellStyle name="Normal 2 2 2 9 5 3 9" xfId="15958"/>
    <cellStyle name="Normal 2 2 2 9 5 3 9 2" xfId="15959"/>
    <cellStyle name="Normal 2 2 2 9 5 4" xfId="15960"/>
    <cellStyle name="Normal 2 2 2 9 5 4 2" xfId="15961"/>
    <cellStyle name="Normal 2 2 2 9 5 5" xfId="15962"/>
    <cellStyle name="Normal 2 2 2 9 5 5 2" xfId="15963"/>
    <cellStyle name="Normal 2 2 2 9 5 6" xfId="15964"/>
    <cellStyle name="Normal 2 2 2 9 5 6 2" xfId="15965"/>
    <cellStyle name="Normal 2 2 2 9 5 7" xfId="15966"/>
    <cellStyle name="Normal 2 2 2 9 5 7 2" xfId="15967"/>
    <cellStyle name="Normal 2 2 2 9 5 8" xfId="15968"/>
    <cellStyle name="Normal 2 2 2 9 5 8 2" xfId="15969"/>
    <cellStyle name="Normal 2 2 2 9 5 9" xfId="15970"/>
    <cellStyle name="Normal 2 2 2 9 5 9 2" xfId="15971"/>
    <cellStyle name="Normal 2 2 2 9 6" xfId="419"/>
    <cellStyle name="Normal 2 2 2 9 6 10" xfId="15972"/>
    <cellStyle name="Normal 2 2 2 9 6 10 2" xfId="15973"/>
    <cellStyle name="Normal 2 2 2 9 6 11" xfId="15974"/>
    <cellStyle name="Normal 2 2 2 9 6 11 2" xfId="15975"/>
    <cellStyle name="Normal 2 2 2 9 6 12" xfId="15976"/>
    <cellStyle name="Normal 2 2 2 9 6 12 2" xfId="15977"/>
    <cellStyle name="Normal 2 2 2 9 6 13" xfId="15978"/>
    <cellStyle name="Normal 2 2 2 9 6 2" xfId="15979"/>
    <cellStyle name="Normal 2 2 2 9 6 2 10" xfId="15980"/>
    <cellStyle name="Normal 2 2 2 9 6 2 10 2" xfId="15981"/>
    <cellStyle name="Normal 2 2 2 9 6 2 11" xfId="15982"/>
    <cellStyle name="Normal 2 2 2 9 6 2 11 2" xfId="15983"/>
    <cellStyle name="Normal 2 2 2 9 6 2 12" xfId="15984"/>
    <cellStyle name="Normal 2 2 2 9 6 2 2" xfId="15985"/>
    <cellStyle name="Normal 2 2 2 9 6 2 2 10" xfId="15986"/>
    <cellStyle name="Normal 2 2 2 9 6 2 2 10 2" xfId="15987"/>
    <cellStyle name="Normal 2 2 2 9 6 2 2 11" xfId="15988"/>
    <cellStyle name="Normal 2 2 2 9 6 2 2 2" xfId="15989"/>
    <cellStyle name="Normal 2 2 2 9 6 2 2 2 2" xfId="15990"/>
    <cellStyle name="Normal 2 2 2 9 6 2 2 3" xfId="15991"/>
    <cellStyle name="Normal 2 2 2 9 6 2 2 3 2" xfId="15992"/>
    <cellStyle name="Normal 2 2 2 9 6 2 2 4" xfId="15993"/>
    <cellStyle name="Normal 2 2 2 9 6 2 2 4 2" xfId="15994"/>
    <cellStyle name="Normal 2 2 2 9 6 2 2 5" xfId="15995"/>
    <cellStyle name="Normal 2 2 2 9 6 2 2 5 2" xfId="15996"/>
    <cellStyle name="Normal 2 2 2 9 6 2 2 6" xfId="15997"/>
    <cellStyle name="Normal 2 2 2 9 6 2 2 6 2" xfId="15998"/>
    <cellStyle name="Normal 2 2 2 9 6 2 2 7" xfId="15999"/>
    <cellStyle name="Normal 2 2 2 9 6 2 2 7 2" xfId="16000"/>
    <cellStyle name="Normal 2 2 2 9 6 2 2 8" xfId="16001"/>
    <cellStyle name="Normal 2 2 2 9 6 2 2 8 2" xfId="16002"/>
    <cellStyle name="Normal 2 2 2 9 6 2 2 9" xfId="16003"/>
    <cellStyle name="Normal 2 2 2 9 6 2 2 9 2" xfId="16004"/>
    <cellStyle name="Normal 2 2 2 9 6 2 3" xfId="16005"/>
    <cellStyle name="Normal 2 2 2 9 6 2 3 2" xfId="16006"/>
    <cellStyle name="Normal 2 2 2 9 6 2 4" xfId="16007"/>
    <cellStyle name="Normal 2 2 2 9 6 2 4 2" xfId="16008"/>
    <cellStyle name="Normal 2 2 2 9 6 2 5" xfId="16009"/>
    <cellStyle name="Normal 2 2 2 9 6 2 5 2" xfId="16010"/>
    <cellStyle name="Normal 2 2 2 9 6 2 6" xfId="16011"/>
    <cellStyle name="Normal 2 2 2 9 6 2 6 2" xfId="16012"/>
    <cellStyle name="Normal 2 2 2 9 6 2 7" xfId="16013"/>
    <cellStyle name="Normal 2 2 2 9 6 2 7 2" xfId="16014"/>
    <cellStyle name="Normal 2 2 2 9 6 2 8" xfId="16015"/>
    <cellStyle name="Normal 2 2 2 9 6 2 8 2" xfId="16016"/>
    <cellStyle name="Normal 2 2 2 9 6 2 9" xfId="16017"/>
    <cellStyle name="Normal 2 2 2 9 6 2 9 2" xfId="16018"/>
    <cellStyle name="Normal 2 2 2 9 6 3" xfId="16019"/>
    <cellStyle name="Normal 2 2 2 9 6 3 10" xfId="16020"/>
    <cellStyle name="Normal 2 2 2 9 6 3 10 2" xfId="16021"/>
    <cellStyle name="Normal 2 2 2 9 6 3 11" xfId="16022"/>
    <cellStyle name="Normal 2 2 2 9 6 3 2" xfId="16023"/>
    <cellStyle name="Normal 2 2 2 9 6 3 2 2" xfId="16024"/>
    <cellStyle name="Normal 2 2 2 9 6 3 3" xfId="16025"/>
    <cellStyle name="Normal 2 2 2 9 6 3 3 2" xfId="16026"/>
    <cellStyle name="Normal 2 2 2 9 6 3 4" xfId="16027"/>
    <cellStyle name="Normal 2 2 2 9 6 3 4 2" xfId="16028"/>
    <cellStyle name="Normal 2 2 2 9 6 3 5" xfId="16029"/>
    <cellStyle name="Normal 2 2 2 9 6 3 5 2" xfId="16030"/>
    <cellStyle name="Normal 2 2 2 9 6 3 6" xfId="16031"/>
    <cellStyle name="Normal 2 2 2 9 6 3 6 2" xfId="16032"/>
    <cellStyle name="Normal 2 2 2 9 6 3 7" xfId="16033"/>
    <cellStyle name="Normal 2 2 2 9 6 3 7 2" xfId="16034"/>
    <cellStyle name="Normal 2 2 2 9 6 3 8" xfId="16035"/>
    <cellStyle name="Normal 2 2 2 9 6 3 8 2" xfId="16036"/>
    <cellStyle name="Normal 2 2 2 9 6 3 9" xfId="16037"/>
    <cellStyle name="Normal 2 2 2 9 6 3 9 2" xfId="16038"/>
    <cellStyle name="Normal 2 2 2 9 6 4" xfId="16039"/>
    <cellStyle name="Normal 2 2 2 9 6 4 2" xfId="16040"/>
    <cellStyle name="Normal 2 2 2 9 6 5" xfId="16041"/>
    <cellStyle name="Normal 2 2 2 9 6 5 2" xfId="16042"/>
    <cellStyle name="Normal 2 2 2 9 6 6" xfId="16043"/>
    <cellStyle name="Normal 2 2 2 9 6 6 2" xfId="16044"/>
    <cellStyle name="Normal 2 2 2 9 6 7" xfId="16045"/>
    <cellStyle name="Normal 2 2 2 9 6 7 2" xfId="16046"/>
    <cellStyle name="Normal 2 2 2 9 6 8" xfId="16047"/>
    <cellStyle name="Normal 2 2 2 9 6 8 2" xfId="16048"/>
    <cellStyle name="Normal 2 2 2 9 6 9" xfId="16049"/>
    <cellStyle name="Normal 2 2 2 9 6 9 2" xfId="16050"/>
    <cellStyle name="Normal 2 2 2 9 7" xfId="420"/>
    <cellStyle name="Normal 2 2 20" xfId="16051"/>
    <cellStyle name="Normal 2 2 21" xfId="16052"/>
    <cellStyle name="Normal 2 2 22" xfId="16053"/>
    <cellStyle name="Normal 2 2 23" xfId="16054"/>
    <cellStyle name="Normal 2 2 24" xfId="16055"/>
    <cellStyle name="Normal 2 2 25" xfId="16056"/>
    <cellStyle name="Normal 2 2 26" xfId="16057"/>
    <cellStyle name="Normal 2 2 27" xfId="16058"/>
    <cellStyle name="Normal 2 2 28" xfId="16059"/>
    <cellStyle name="Normal 2 2 29" xfId="16060"/>
    <cellStyle name="Normal 2 2 3" xfId="421"/>
    <cellStyle name="Normal 2 2 3 2" xfId="422"/>
    <cellStyle name="Normal 2 2 30" xfId="16061"/>
    <cellStyle name="Normal 2 2 31" xfId="16062"/>
    <cellStyle name="Normal 2 2 4" xfId="423"/>
    <cellStyle name="Normal 2 2 4 10" xfId="16063"/>
    <cellStyle name="Normal 2 2 4 10 10" xfId="16064"/>
    <cellStyle name="Normal 2 2 4 10 10 2" xfId="16065"/>
    <cellStyle name="Normal 2 2 4 10 11" xfId="16066"/>
    <cellStyle name="Normal 2 2 4 10 11 2" xfId="16067"/>
    <cellStyle name="Normal 2 2 4 10 12" xfId="16068"/>
    <cellStyle name="Normal 2 2 4 10 2" xfId="16069"/>
    <cellStyle name="Normal 2 2 4 10 2 10" xfId="16070"/>
    <cellStyle name="Normal 2 2 4 10 2 10 2" xfId="16071"/>
    <cellStyle name="Normal 2 2 4 10 2 11" xfId="16072"/>
    <cellStyle name="Normal 2 2 4 10 2 2" xfId="16073"/>
    <cellStyle name="Normal 2 2 4 10 2 2 2" xfId="16074"/>
    <cellStyle name="Normal 2 2 4 10 2 3" xfId="16075"/>
    <cellStyle name="Normal 2 2 4 10 2 3 2" xfId="16076"/>
    <cellStyle name="Normal 2 2 4 10 2 4" xfId="16077"/>
    <cellStyle name="Normal 2 2 4 10 2 4 2" xfId="16078"/>
    <cellStyle name="Normal 2 2 4 10 2 5" xfId="16079"/>
    <cellStyle name="Normal 2 2 4 10 2 5 2" xfId="16080"/>
    <cellStyle name="Normal 2 2 4 10 2 6" xfId="16081"/>
    <cellStyle name="Normal 2 2 4 10 2 6 2" xfId="16082"/>
    <cellStyle name="Normal 2 2 4 10 2 7" xfId="16083"/>
    <cellStyle name="Normal 2 2 4 10 2 7 2" xfId="16084"/>
    <cellStyle name="Normal 2 2 4 10 2 8" xfId="16085"/>
    <cellStyle name="Normal 2 2 4 10 2 8 2" xfId="16086"/>
    <cellStyle name="Normal 2 2 4 10 2 9" xfId="16087"/>
    <cellStyle name="Normal 2 2 4 10 2 9 2" xfId="16088"/>
    <cellStyle name="Normal 2 2 4 10 3" xfId="16089"/>
    <cellStyle name="Normal 2 2 4 10 3 2" xfId="16090"/>
    <cellStyle name="Normal 2 2 4 10 4" xfId="16091"/>
    <cellStyle name="Normal 2 2 4 10 4 2" xfId="16092"/>
    <cellStyle name="Normal 2 2 4 10 5" xfId="16093"/>
    <cellStyle name="Normal 2 2 4 10 5 2" xfId="16094"/>
    <cellStyle name="Normal 2 2 4 10 6" xfId="16095"/>
    <cellStyle name="Normal 2 2 4 10 6 2" xfId="16096"/>
    <cellStyle name="Normal 2 2 4 10 7" xfId="16097"/>
    <cellStyle name="Normal 2 2 4 10 7 2" xfId="16098"/>
    <cellStyle name="Normal 2 2 4 10 8" xfId="16099"/>
    <cellStyle name="Normal 2 2 4 10 8 2" xfId="16100"/>
    <cellStyle name="Normal 2 2 4 10 9" xfId="16101"/>
    <cellStyle name="Normal 2 2 4 10 9 2" xfId="16102"/>
    <cellStyle name="Normal 2 2 4 11" xfId="16103"/>
    <cellStyle name="Normal 2 2 4 11 10" xfId="16104"/>
    <cellStyle name="Normal 2 2 4 11 10 2" xfId="16105"/>
    <cellStyle name="Normal 2 2 4 11 11" xfId="16106"/>
    <cellStyle name="Normal 2 2 4 11 2" xfId="16107"/>
    <cellStyle name="Normal 2 2 4 11 2 2" xfId="16108"/>
    <cellStyle name="Normal 2 2 4 11 3" xfId="16109"/>
    <cellStyle name="Normal 2 2 4 11 3 2" xfId="16110"/>
    <cellStyle name="Normal 2 2 4 11 4" xfId="16111"/>
    <cellStyle name="Normal 2 2 4 11 4 2" xfId="16112"/>
    <cellStyle name="Normal 2 2 4 11 5" xfId="16113"/>
    <cellStyle name="Normal 2 2 4 11 5 2" xfId="16114"/>
    <cellStyle name="Normal 2 2 4 11 6" xfId="16115"/>
    <cellStyle name="Normal 2 2 4 11 6 2" xfId="16116"/>
    <cellStyle name="Normal 2 2 4 11 7" xfId="16117"/>
    <cellStyle name="Normal 2 2 4 11 7 2" xfId="16118"/>
    <cellStyle name="Normal 2 2 4 11 8" xfId="16119"/>
    <cellStyle name="Normal 2 2 4 11 8 2" xfId="16120"/>
    <cellStyle name="Normal 2 2 4 11 9" xfId="16121"/>
    <cellStyle name="Normal 2 2 4 11 9 2" xfId="16122"/>
    <cellStyle name="Normal 2 2 4 12" xfId="16123"/>
    <cellStyle name="Normal 2 2 4 12 2" xfId="16124"/>
    <cellStyle name="Normal 2 2 4 13" xfId="16125"/>
    <cellStyle name="Normal 2 2 4 13 2" xfId="16126"/>
    <cellStyle name="Normal 2 2 4 14" xfId="16127"/>
    <cellStyle name="Normal 2 2 4 14 2" xfId="16128"/>
    <cellStyle name="Normal 2 2 4 15" xfId="16129"/>
    <cellStyle name="Normal 2 2 4 15 2" xfId="16130"/>
    <cellStyle name="Normal 2 2 4 16" xfId="16131"/>
    <cellStyle name="Normal 2 2 4 16 2" xfId="16132"/>
    <cellStyle name="Normal 2 2 4 17" xfId="16133"/>
    <cellStyle name="Normal 2 2 4 17 2" xfId="16134"/>
    <cellStyle name="Normal 2 2 4 18" xfId="16135"/>
    <cellStyle name="Normal 2 2 4 18 2" xfId="16136"/>
    <cellStyle name="Normal 2 2 4 19" xfId="16137"/>
    <cellStyle name="Normal 2 2 4 19 2" xfId="16138"/>
    <cellStyle name="Normal 2 2 4 2" xfId="424"/>
    <cellStyle name="Normal 2 2 4 2 10" xfId="425"/>
    <cellStyle name="Normal 2 2 4 2 2" xfId="426"/>
    <cellStyle name="Normal 2 2 4 2 2 10" xfId="16139"/>
    <cellStyle name="Normal 2 2 4 2 2 10 2" xfId="16140"/>
    <cellStyle name="Normal 2 2 4 2 2 11" xfId="16141"/>
    <cellStyle name="Normal 2 2 4 2 2 11 2" xfId="16142"/>
    <cellStyle name="Normal 2 2 4 2 2 12" xfId="16143"/>
    <cellStyle name="Normal 2 2 4 2 2 12 2" xfId="16144"/>
    <cellStyle name="Normal 2 2 4 2 2 13" xfId="16145"/>
    <cellStyle name="Normal 2 2 4 2 2 13 2" xfId="16146"/>
    <cellStyle name="Normal 2 2 4 2 2 14" xfId="16147"/>
    <cellStyle name="Normal 2 2 4 2 2 14 2" xfId="16148"/>
    <cellStyle name="Normal 2 2 4 2 2 15" xfId="16149"/>
    <cellStyle name="Normal 2 2 4 2 2 15 2" xfId="16150"/>
    <cellStyle name="Normal 2 2 4 2 2 16" xfId="16151"/>
    <cellStyle name="Normal 2 2 4 2 2 16 2" xfId="16152"/>
    <cellStyle name="Normal 2 2 4 2 2 17" xfId="16153"/>
    <cellStyle name="Normal 2 2 4 2 2 17 2" xfId="16154"/>
    <cellStyle name="Normal 2 2 4 2 2 18" xfId="16155"/>
    <cellStyle name="Normal 2 2 4 2 2 2" xfId="427"/>
    <cellStyle name="Normal 2 2 4 2 2 2 2" xfId="428"/>
    <cellStyle name="Normal 2 2 4 2 2 2 2 10" xfId="16156"/>
    <cellStyle name="Normal 2 2 4 2 2 2 2 10 2" xfId="16157"/>
    <cellStyle name="Normal 2 2 4 2 2 2 2 11" xfId="16158"/>
    <cellStyle name="Normal 2 2 4 2 2 2 2 11 2" xfId="16159"/>
    <cellStyle name="Normal 2 2 4 2 2 2 2 12" xfId="16160"/>
    <cellStyle name="Normal 2 2 4 2 2 2 2 12 2" xfId="16161"/>
    <cellStyle name="Normal 2 2 4 2 2 2 2 13" xfId="16162"/>
    <cellStyle name="Normal 2 2 4 2 2 2 2 13 2" xfId="16163"/>
    <cellStyle name="Normal 2 2 4 2 2 2 2 14" xfId="16164"/>
    <cellStyle name="Normal 2 2 4 2 2 2 2 14 2" xfId="16165"/>
    <cellStyle name="Normal 2 2 4 2 2 2 2 15" xfId="16166"/>
    <cellStyle name="Normal 2 2 4 2 2 2 2 15 2" xfId="16167"/>
    <cellStyle name="Normal 2 2 4 2 2 2 2 16" xfId="16168"/>
    <cellStyle name="Normal 2 2 4 2 2 2 2 16 2" xfId="16169"/>
    <cellStyle name="Normal 2 2 4 2 2 2 2 17" xfId="16170"/>
    <cellStyle name="Normal 2 2 4 2 2 2 2 2" xfId="429"/>
    <cellStyle name="Normal 2 2 4 2 2 2 2 2 2" xfId="430"/>
    <cellStyle name="Normal 2 2 4 2 2 2 2 3" xfId="431"/>
    <cellStyle name="Normal 2 2 4 2 2 2 2 3 2" xfId="432"/>
    <cellStyle name="Normal 2 2 4 2 2 2 2 4" xfId="433"/>
    <cellStyle name="Normal 2 2 4 2 2 2 2 4 2" xfId="434"/>
    <cellStyle name="Normal 2 2 4 2 2 2 2 5" xfId="435"/>
    <cellStyle name="Normal 2 2 4 2 2 2 2 5 2" xfId="436"/>
    <cellStyle name="Normal 2 2 4 2 2 2 2 6" xfId="16171"/>
    <cellStyle name="Normal 2 2 4 2 2 2 2 6 10" xfId="16172"/>
    <cellStyle name="Normal 2 2 4 2 2 2 2 6 10 2" xfId="16173"/>
    <cellStyle name="Normal 2 2 4 2 2 2 2 6 11" xfId="16174"/>
    <cellStyle name="Normal 2 2 4 2 2 2 2 6 11 2" xfId="16175"/>
    <cellStyle name="Normal 2 2 4 2 2 2 2 6 12" xfId="16176"/>
    <cellStyle name="Normal 2 2 4 2 2 2 2 6 2" xfId="16177"/>
    <cellStyle name="Normal 2 2 4 2 2 2 2 6 2 10" xfId="16178"/>
    <cellStyle name="Normal 2 2 4 2 2 2 2 6 2 10 2" xfId="16179"/>
    <cellStyle name="Normal 2 2 4 2 2 2 2 6 2 11" xfId="16180"/>
    <cellStyle name="Normal 2 2 4 2 2 2 2 6 2 2" xfId="16181"/>
    <cellStyle name="Normal 2 2 4 2 2 2 2 6 2 2 2" xfId="16182"/>
    <cellStyle name="Normal 2 2 4 2 2 2 2 6 2 3" xfId="16183"/>
    <cellStyle name="Normal 2 2 4 2 2 2 2 6 2 3 2" xfId="16184"/>
    <cellStyle name="Normal 2 2 4 2 2 2 2 6 2 4" xfId="16185"/>
    <cellStyle name="Normal 2 2 4 2 2 2 2 6 2 4 2" xfId="16186"/>
    <cellStyle name="Normal 2 2 4 2 2 2 2 6 2 5" xfId="16187"/>
    <cellStyle name="Normal 2 2 4 2 2 2 2 6 2 5 2" xfId="16188"/>
    <cellStyle name="Normal 2 2 4 2 2 2 2 6 2 6" xfId="16189"/>
    <cellStyle name="Normal 2 2 4 2 2 2 2 6 2 6 2" xfId="16190"/>
    <cellStyle name="Normal 2 2 4 2 2 2 2 6 2 7" xfId="16191"/>
    <cellStyle name="Normal 2 2 4 2 2 2 2 6 2 7 2" xfId="16192"/>
    <cellStyle name="Normal 2 2 4 2 2 2 2 6 2 8" xfId="16193"/>
    <cellStyle name="Normal 2 2 4 2 2 2 2 6 2 8 2" xfId="16194"/>
    <cellStyle name="Normal 2 2 4 2 2 2 2 6 2 9" xfId="16195"/>
    <cellStyle name="Normal 2 2 4 2 2 2 2 6 2 9 2" xfId="16196"/>
    <cellStyle name="Normal 2 2 4 2 2 2 2 6 3" xfId="16197"/>
    <cellStyle name="Normal 2 2 4 2 2 2 2 6 3 2" xfId="16198"/>
    <cellStyle name="Normal 2 2 4 2 2 2 2 6 4" xfId="16199"/>
    <cellStyle name="Normal 2 2 4 2 2 2 2 6 4 2" xfId="16200"/>
    <cellStyle name="Normal 2 2 4 2 2 2 2 6 5" xfId="16201"/>
    <cellStyle name="Normal 2 2 4 2 2 2 2 6 5 2" xfId="16202"/>
    <cellStyle name="Normal 2 2 4 2 2 2 2 6 6" xfId="16203"/>
    <cellStyle name="Normal 2 2 4 2 2 2 2 6 6 2" xfId="16204"/>
    <cellStyle name="Normal 2 2 4 2 2 2 2 6 7" xfId="16205"/>
    <cellStyle name="Normal 2 2 4 2 2 2 2 6 7 2" xfId="16206"/>
    <cellStyle name="Normal 2 2 4 2 2 2 2 6 8" xfId="16207"/>
    <cellStyle name="Normal 2 2 4 2 2 2 2 6 8 2" xfId="16208"/>
    <cellStyle name="Normal 2 2 4 2 2 2 2 6 9" xfId="16209"/>
    <cellStyle name="Normal 2 2 4 2 2 2 2 6 9 2" xfId="16210"/>
    <cellStyle name="Normal 2 2 4 2 2 2 2 7" xfId="16211"/>
    <cellStyle name="Normal 2 2 4 2 2 2 2 7 10" xfId="16212"/>
    <cellStyle name="Normal 2 2 4 2 2 2 2 7 10 2" xfId="16213"/>
    <cellStyle name="Normal 2 2 4 2 2 2 2 7 11" xfId="16214"/>
    <cellStyle name="Normal 2 2 4 2 2 2 2 7 2" xfId="16215"/>
    <cellStyle name="Normal 2 2 4 2 2 2 2 7 2 2" xfId="16216"/>
    <cellStyle name="Normal 2 2 4 2 2 2 2 7 3" xfId="16217"/>
    <cellStyle name="Normal 2 2 4 2 2 2 2 7 3 2" xfId="16218"/>
    <cellStyle name="Normal 2 2 4 2 2 2 2 7 4" xfId="16219"/>
    <cellStyle name="Normal 2 2 4 2 2 2 2 7 4 2" xfId="16220"/>
    <cellStyle name="Normal 2 2 4 2 2 2 2 7 5" xfId="16221"/>
    <cellStyle name="Normal 2 2 4 2 2 2 2 7 5 2" xfId="16222"/>
    <cellStyle name="Normal 2 2 4 2 2 2 2 7 6" xfId="16223"/>
    <cellStyle name="Normal 2 2 4 2 2 2 2 7 6 2" xfId="16224"/>
    <cellStyle name="Normal 2 2 4 2 2 2 2 7 7" xfId="16225"/>
    <cellStyle name="Normal 2 2 4 2 2 2 2 7 7 2" xfId="16226"/>
    <cellStyle name="Normal 2 2 4 2 2 2 2 7 8" xfId="16227"/>
    <cellStyle name="Normal 2 2 4 2 2 2 2 7 8 2" xfId="16228"/>
    <cellStyle name="Normal 2 2 4 2 2 2 2 7 9" xfId="16229"/>
    <cellStyle name="Normal 2 2 4 2 2 2 2 7 9 2" xfId="16230"/>
    <cellStyle name="Normal 2 2 4 2 2 2 2 8" xfId="16231"/>
    <cellStyle name="Normal 2 2 4 2 2 2 2 8 2" xfId="16232"/>
    <cellStyle name="Normal 2 2 4 2 2 2 2 9" xfId="16233"/>
    <cellStyle name="Normal 2 2 4 2 2 2 2 9 2" xfId="16234"/>
    <cellStyle name="Normal 2 2 4 2 2 2 3" xfId="437"/>
    <cellStyle name="Normal 2 2 4 2 2 2 3 10" xfId="16235"/>
    <cellStyle name="Normal 2 2 4 2 2 2 3 10 2" xfId="16236"/>
    <cellStyle name="Normal 2 2 4 2 2 2 3 11" xfId="16237"/>
    <cellStyle name="Normal 2 2 4 2 2 2 3 11 2" xfId="16238"/>
    <cellStyle name="Normal 2 2 4 2 2 2 3 12" xfId="16239"/>
    <cellStyle name="Normal 2 2 4 2 2 2 3 12 2" xfId="16240"/>
    <cellStyle name="Normal 2 2 4 2 2 2 3 13" xfId="16241"/>
    <cellStyle name="Normal 2 2 4 2 2 2 3 2" xfId="16242"/>
    <cellStyle name="Normal 2 2 4 2 2 2 3 2 10" xfId="16243"/>
    <cellStyle name="Normal 2 2 4 2 2 2 3 2 10 2" xfId="16244"/>
    <cellStyle name="Normal 2 2 4 2 2 2 3 2 11" xfId="16245"/>
    <cellStyle name="Normal 2 2 4 2 2 2 3 2 11 2" xfId="16246"/>
    <cellStyle name="Normal 2 2 4 2 2 2 3 2 12" xfId="16247"/>
    <cellStyle name="Normal 2 2 4 2 2 2 3 2 2" xfId="16248"/>
    <cellStyle name="Normal 2 2 4 2 2 2 3 2 2 10" xfId="16249"/>
    <cellStyle name="Normal 2 2 4 2 2 2 3 2 2 10 2" xfId="16250"/>
    <cellStyle name="Normal 2 2 4 2 2 2 3 2 2 11" xfId="16251"/>
    <cellStyle name="Normal 2 2 4 2 2 2 3 2 2 2" xfId="16252"/>
    <cellStyle name="Normal 2 2 4 2 2 2 3 2 2 2 2" xfId="16253"/>
    <cellStyle name="Normal 2 2 4 2 2 2 3 2 2 3" xfId="16254"/>
    <cellStyle name="Normal 2 2 4 2 2 2 3 2 2 3 2" xfId="16255"/>
    <cellStyle name="Normal 2 2 4 2 2 2 3 2 2 4" xfId="16256"/>
    <cellStyle name="Normal 2 2 4 2 2 2 3 2 2 4 2" xfId="16257"/>
    <cellStyle name="Normal 2 2 4 2 2 2 3 2 2 5" xfId="16258"/>
    <cellStyle name="Normal 2 2 4 2 2 2 3 2 2 5 2" xfId="16259"/>
    <cellStyle name="Normal 2 2 4 2 2 2 3 2 2 6" xfId="16260"/>
    <cellStyle name="Normal 2 2 4 2 2 2 3 2 2 6 2" xfId="16261"/>
    <cellStyle name="Normal 2 2 4 2 2 2 3 2 2 7" xfId="16262"/>
    <cellStyle name="Normal 2 2 4 2 2 2 3 2 2 7 2" xfId="16263"/>
    <cellStyle name="Normal 2 2 4 2 2 2 3 2 2 8" xfId="16264"/>
    <cellStyle name="Normal 2 2 4 2 2 2 3 2 2 8 2" xfId="16265"/>
    <cellStyle name="Normal 2 2 4 2 2 2 3 2 2 9" xfId="16266"/>
    <cellStyle name="Normal 2 2 4 2 2 2 3 2 2 9 2" xfId="16267"/>
    <cellStyle name="Normal 2 2 4 2 2 2 3 2 3" xfId="16268"/>
    <cellStyle name="Normal 2 2 4 2 2 2 3 2 3 2" xfId="16269"/>
    <cellStyle name="Normal 2 2 4 2 2 2 3 2 4" xfId="16270"/>
    <cellStyle name="Normal 2 2 4 2 2 2 3 2 4 2" xfId="16271"/>
    <cellStyle name="Normal 2 2 4 2 2 2 3 2 5" xfId="16272"/>
    <cellStyle name="Normal 2 2 4 2 2 2 3 2 5 2" xfId="16273"/>
    <cellStyle name="Normal 2 2 4 2 2 2 3 2 6" xfId="16274"/>
    <cellStyle name="Normal 2 2 4 2 2 2 3 2 6 2" xfId="16275"/>
    <cellStyle name="Normal 2 2 4 2 2 2 3 2 7" xfId="16276"/>
    <cellStyle name="Normal 2 2 4 2 2 2 3 2 7 2" xfId="16277"/>
    <cellStyle name="Normal 2 2 4 2 2 2 3 2 8" xfId="16278"/>
    <cellStyle name="Normal 2 2 4 2 2 2 3 2 8 2" xfId="16279"/>
    <cellStyle name="Normal 2 2 4 2 2 2 3 2 9" xfId="16280"/>
    <cellStyle name="Normal 2 2 4 2 2 2 3 2 9 2" xfId="16281"/>
    <cellStyle name="Normal 2 2 4 2 2 2 3 3" xfId="16282"/>
    <cellStyle name="Normal 2 2 4 2 2 2 3 3 10" xfId="16283"/>
    <cellStyle name="Normal 2 2 4 2 2 2 3 3 10 2" xfId="16284"/>
    <cellStyle name="Normal 2 2 4 2 2 2 3 3 11" xfId="16285"/>
    <cellStyle name="Normal 2 2 4 2 2 2 3 3 2" xfId="16286"/>
    <cellStyle name="Normal 2 2 4 2 2 2 3 3 2 2" xfId="16287"/>
    <cellStyle name="Normal 2 2 4 2 2 2 3 3 3" xfId="16288"/>
    <cellStyle name="Normal 2 2 4 2 2 2 3 3 3 2" xfId="16289"/>
    <cellStyle name="Normal 2 2 4 2 2 2 3 3 4" xfId="16290"/>
    <cellStyle name="Normal 2 2 4 2 2 2 3 3 4 2" xfId="16291"/>
    <cellStyle name="Normal 2 2 4 2 2 2 3 3 5" xfId="16292"/>
    <cellStyle name="Normal 2 2 4 2 2 2 3 3 5 2" xfId="16293"/>
    <cellStyle name="Normal 2 2 4 2 2 2 3 3 6" xfId="16294"/>
    <cellStyle name="Normal 2 2 4 2 2 2 3 3 6 2" xfId="16295"/>
    <cellStyle name="Normal 2 2 4 2 2 2 3 3 7" xfId="16296"/>
    <cellStyle name="Normal 2 2 4 2 2 2 3 3 7 2" xfId="16297"/>
    <cellStyle name="Normal 2 2 4 2 2 2 3 3 8" xfId="16298"/>
    <cellStyle name="Normal 2 2 4 2 2 2 3 3 8 2" xfId="16299"/>
    <cellStyle name="Normal 2 2 4 2 2 2 3 3 9" xfId="16300"/>
    <cellStyle name="Normal 2 2 4 2 2 2 3 3 9 2" xfId="16301"/>
    <cellStyle name="Normal 2 2 4 2 2 2 3 4" xfId="16302"/>
    <cellStyle name="Normal 2 2 4 2 2 2 3 4 2" xfId="16303"/>
    <cellStyle name="Normal 2 2 4 2 2 2 3 5" xfId="16304"/>
    <cellStyle name="Normal 2 2 4 2 2 2 3 5 2" xfId="16305"/>
    <cellStyle name="Normal 2 2 4 2 2 2 3 6" xfId="16306"/>
    <cellStyle name="Normal 2 2 4 2 2 2 3 6 2" xfId="16307"/>
    <cellStyle name="Normal 2 2 4 2 2 2 3 7" xfId="16308"/>
    <cellStyle name="Normal 2 2 4 2 2 2 3 7 2" xfId="16309"/>
    <cellStyle name="Normal 2 2 4 2 2 2 3 8" xfId="16310"/>
    <cellStyle name="Normal 2 2 4 2 2 2 3 8 2" xfId="16311"/>
    <cellStyle name="Normal 2 2 4 2 2 2 3 9" xfId="16312"/>
    <cellStyle name="Normal 2 2 4 2 2 2 3 9 2" xfId="16313"/>
    <cellStyle name="Normal 2 2 4 2 2 2 4" xfId="438"/>
    <cellStyle name="Normal 2 2 4 2 2 2 4 10" xfId="16314"/>
    <cellStyle name="Normal 2 2 4 2 2 2 4 10 2" xfId="16315"/>
    <cellStyle name="Normal 2 2 4 2 2 2 4 11" xfId="16316"/>
    <cellStyle name="Normal 2 2 4 2 2 2 4 11 2" xfId="16317"/>
    <cellStyle name="Normal 2 2 4 2 2 2 4 12" xfId="16318"/>
    <cellStyle name="Normal 2 2 4 2 2 2 4 12 2" xfId="16319"/>
    <cellStyle name="Normal 2 2 4 2 2 2 4 13" xfId="16320"/>
    <cellStyle name="Normal 2 2 4 2 2 2 4 2" xfId="16321"/>
    <cellStyle name="Normal 2 2 4 2 2 2 4 2 10" xfId="16322"/>
    <cellStyle name="Normal 2 2 4 2 2 2 4 2 10 2" xfId="16323"/>
    <cellStyle name="Normal 2 2 4 2 2 2 4 2 11" xfId="16324"/>
    <cellStyle name="Normal 2 2 4 2 2 2 4 2 11 2" xfId="16325"/>
    <cellStyle name="Normal 2 2 4 2 2 2 4 2 12" xfId="16326"/>
    <cellStyle name="Normal 2 2 4 2 2 2 4 2 2" xfId="16327"/>
    <cellStyle name="Normal 2 2 4 2 2 2 4 2 2 10" xfId="16328"/>
    <cellStyle name="Normal 2 2 4 2 2 2 4 2 2 10 2" xfId="16329"/>
    <cellStyle name="Normal 2 2 4 2 2 2 4 2 2 11" xfId="16330"/>
    <cellStyle name="Normal 2 2 4 2 2 2 4 2 2 2" xfId="16331"/>
    <cellStyle name="Normal 2 2 4 2 2 2 4 2 2 2 2" xfId="16332"/>
    <cellStyle name="Normal 2 2 4 2 2 2 4 2 2 3" xfId="16333"/>
    <cellStyle name="Normal 2 2 4 2 2 2 4 2 2 3 2" xfId="16334"/>
    <cellStyle name="Normal 2 2 4 2 2 2 4 2 2 4" xfId="16335"/>
    <cellStyle name="Normal 2 2 4 2 2 2 4 2 2 4 2" xfId="16336"/>
    <cellStyle name="Normal 2 2 4 2 2 2 4 2 2 5" xfId="16337"/>
    <cellStyle name="Normal 2 2 4 2 2 2 4 2 2 5 2" xfId="16338"/>
    <cellStyle name="Normal 2 2 4 2 2 2 4 2 2 6" xfId="16339"/>
    <cellStyle name="Normal 2 2 4 2 2 2 4 2 2 6 2" xfId="16340"/>
    <cellStyle name="Normal 2 2 4 2 2 2 4 2 2 7" xfId="16341"/>
    <cellStyle name="Normal 2 2 4 2 2 2 4 2 2 7 2" xfId="16342"/>
    <cellStyle name="Normal 2 2 4 2 2 2 4 2 2 8" xfId="16343"/>
    <cellStyle name="Normal 2 2 4 2 2 2 4 2 2 8 2" xfId="16344"/>
    <cellStyle name="Normal 2 2 4 2 2 2 4 2 2 9" xfId="16345"/>
    <cellStyle name="Normal 2 2 4 2 2 2 4 2 2 9 2" xfId="16346"/>
    <cellStyle name="Normal 2 2 4 2 2 2 4 2 3" xfId="16347"/>
    <cellStyle name="Normal 2 2 4 2 2 2 4 2 3 2" xfId="16348"/>
    <cellStyle name="Normal 2 2 4 2 2 2 4 2 4" xfId="16349"/>
    <cellStyle name="Normal 2 2 4 2 2 2 4 2 4 2" xfId="16350"/>
    <cellStyle name="Normal 2 2 4 2 2 2 4 2 5" xfId="16351"/>
    <cellStyle name="Normal 2 2 4 2 2 2 4 2 5 2" xfId="16352"/>
    <cellStyle name="Normal 2 2 4 2 2 2 4 2 6" xfId="16353"/>
    <cellStyle name="Normal 2 2 4 2 2 2 4 2 6 2" xfId="16354"/>
    <cellStyle name="Normal 2 2 4 2 2 2 4 2 7" xfId="16355"/>
    <cellStyle name="Normal 2 2 4 2 2 2 4 2 7 2" xfId="16356"/>
    <cellStyle name="Normal 2 2 4 2 2 2 4 2 8" xfId="16357"/>
    <cellStyle name="Normal 2 2 4 2 2 2 4 2 8 2" xfId="16358"/>
    <cellStyle name="Normal 2 2 4 2 2 2 4 2 9" xfId="16359"/>
    <cellStyle name="Normal 2 2 4 2 2 2 4 2 9 2" xfId="16360"/>
    <cellStyle name="Normal 2 2 4 2 2 2 4 3" xfId="16361"/>
    <cellStyle name="Normal 2 2 4 2 2 2 4 3 10" xfId="16362"/>
    <cellStyle name="Normal 2 2 4 2 2 2 4 3 10 2" xfId="16363"/>
    <cellStyle name="Normal 2 2 4 2 2 2 4 3 11" xfId="16364"/>
    <cellStyle name="Normal 2 2 4 2 2 2 4 3 2" xfId="16365"/>
    <cellStyle name="Normal 2 2 4 2 2 2 4 3 2 2" xfId="16366"/>
    <cellStyle name="Normal 2 2 4 2 2 2 4 3 3" xfId="16367"/>
    <cellStyle name="Normal 2 2 4 2 2 2 4 3 3 2" xfId="16368"/>
    <cellStyle name="Normal 2 2 4 2 2 2 4 3 4" xfId="16369"/>
    <cellStyle name="Normal 2 2 4 2 2 2 4 3 4 2" xfId="16370"/>
    <cellStyle name="Normal 2 2 4 2 2 2 4 3 5" xfId="16371"/>
    <cellStyle name="Normal 2 2 4 2 2 2 4 3 5 2" xfId="16372"/>
    <cellStyle name="Normal 2 2 4 2 2 2 4 3 6" xfId="16373"/>
    <cellStyle name="Normal 2 2 4 2 2 2 4 3 6 2" xfId="16374"/>
    <cellStyle name="Normal 2 2 4 2 2 2 4 3 7" xfId="16375"/>
    <cellStyle name="Normal 2 2 4 2 2 2 4 3 7 2" xfId="16376"/>
    <cellStyle name="Normal 2 2 4 2 2 2 4 3 8" xfId="16377"/>
    <cellStyle name="Normal 2 2 4 2 2 2 4 3 8 2" xfId="16378"/>
    <cellStyle name="Normal 2 2 4 2 2 2 4 3 9" xfId="16379"/>
    <cellStyle name="Normal 2 2 4 2 2 2 4 3 9 2" xfId="16380"/>
    <cellStyle name="Normal 2 2 4 2 2 2 4 4" xfId="16381"/>
    <cellStyle name="Normal 2 2 4 2 2 2 4 4 2" xfId="16382"/>
    <cellStyle name="Normal 2 2 4 2 2 2 4 5" xfId="16383"/>
    <cellStyle name="Normal 2 2 4 2 2 2 4 5 2" xfId="16384"/>
    <cellStyle name="Normal 2 2 4 2 2 2 4 6" xfId="16385"/>
    <cellStyle name="Normal 2 2 4 2 2 2 4 6 2" xfId="16386"/>
    <cellStyle name="Normal 2 2 4 2 2 2 4 7" xfId="16387"/>
    <cellStyle name="Normal 2 2 4 2 2 2 4 7 2" xfId="16388"/>
    <cellStyle name="Normal 2 2 4 2 2 2 4 8" xfId="16389"/>
    <cellStyle name="Normal 2 2 4 2 2 2 4 8 2" xfId="16390"/>
    <cellStyle name="Normal 2 2 4 2 2 2 4 9" xfId="16391"/>
    <cellStyle name="Normal 2 2 4 2 2 2 4 9 2" xfId="16392"/>
    <cellStyle name="Normal 2 2 4 2 2 2 5" xfId="439"/>
    <cellStyle name="Normal 2 2 4 2 2 2 5 10" xfId="16393"/>
    <cellStyle name="Normal 2 2 4 2 2 2 5 10 2" xfId="16394"/>
    <cellStyle name="Normal 2 2 4 2 2 2 5 11" xfId="16395"/>
    <cellStyle name="Normal 2 2 4 2 2 2 5 11 2" xfId="16396"/>
    <cellStyle name="Normal 2 2 4 2 2 2 5 12" xfId="16397"/>
    <cellStyle name="Normal 2 2 4 2 2 2 5 12 2" xfId="16398"/>
    <cellStyle name="Normal 2 2 4 2 2 2 5 13" xfId="16399"/>
    <cellStyle name="Normal 2 2 4 2 2 2 5 2" xfId="16400"/>
    <cellStyle name="Normal 2 2 4 2 2 2 5 2 10" xfId="16401"/>
    <cellStyle name="Normal 2 2 4 2 2 2 5 2 10 2" xfId="16402"/>
    <cellStyle name="Normal 2 2 4 2 2 2 5 2 11" xfId="16403"/>
    <cellStyle name="Normal 2 2 4 2 2 2 5 2 11 2" xfId="16404"/>
    <cellStyle name="Normal 2 2 4 2 2 2 5 2 12" xfId="16405"/>
    <cellStyle name="Normal 2 2 4 2 2 2 5 2 2" xfId="16406"/>
    <cellStyle name="Normal 2 2 4 2 2 2 5 2 2 10" xfId="16407"/>
    <cellStyle name="Normal 2 2 4 2 2 2 5 2 2 10 2" xfId="16408"/>
    <cellStyle name="Normal 2 2 4 2 2 2 5 2 2 11" xfId="16409"/>
    <cellStyle name="Normal 2 2 4 2 2 2 5 2 2 2" xfId="16410"/>
    <cellStyle name="Normal 2 2 4 2 2 2 5 2 2 2 2" xfId="16411"/>
    <cellStyle name="Normal 2 2 4 2 2 2 5 2 2 3" xfId="16412"/>
    <cellStyle name="Normal 2 2 4 2 2 2 5 2 2 3 2" xfId="16413"/>
    <cellStyle name="Normal 2 2 4 2 2 2 5 2 2 4" xfId="16414"/>
    <cellStyle name="Normal 2 2 4 2 2 2 5 2 2 4 2" xfId="16415"/>
    <cellStyle name="Normal 2 2 4 2 2 2 5 2 2 5" xfId="16416"/>
    <cellStyle name="Normal 2 2 4 2 2 2 5 2 2 5 2" xfId="16417"/>
    <cellStyle name="Normal 2 2 4 2 2 2 5 2 2 6" xfId="16418"/>
    <cellStyle name="Normal 2 2 4 2 2 2 5 2 2 6 2" xfId="16419"/>
    <cellStyle name="Normal 2 2 4 2 2 2 5 2 2 7" xfId="16420"/>
    <cellStyle name="Normal 2 2 4 2 2 2 5 2 2 7 2" xfId="16421"/>
    <cellStyle name="Normal 2 2 4 2 2 2 5 2 2 8" xfId="16422"/>
    <cellStyle name="Normal 2 2 4 2 2 2 5 2 2 8 2" xfId="16423"/>
    <cellStyle name="Normal 2 2 4 2 2 2 5 2 2 9" xfId="16424"/>
    <cellStyle name="Normal 2 2 4 2 2 2 5 2 2 9 2" xfId="16425"/>
    <cellStyle name="Normal 2 2 4 2 2 2 5 2 3" xfId="16426"/>
    <cellStyle name="Normal 2 2 4 2 2 2 5 2 3 2" xfId="16427"/>
    <cellStyle name="Normal 2 2 4 2 2 2 5 2 4" xfId="16428"/>
    <cellStyle name="Normal 2 2 4 2 2 2 5 2 4 2" xfId="16429"/>
    <cellStyle name="Normal 2 2 4 2 2 2 5 2 5" xfId="16430"/>
    <cellStyle name="Normal 2 2 4 2 2 2 5 2 5 2" xfId="16431"/>
    <cellStyle name="Normal 2 2 4 2 2 2 5 2 6" xfId="16432"/>
    <cellStyle name="Normal 2 2 4 2 2 2 5 2 6 2" xfId="16433"/>
    <cellStyle name="Normal 2 2 4 2 2 2 5 2 7" xfId="16434"/>
    <cellStyle name="Normal 2 2 4 2 2 2 5 2 7 2" xfId="16435"/>
    <cellStyle name="Normal 2 2 4 2 2 2 5 2 8" xfId="16436"/>
    <cellStyle name="Normal 2 2 4 2 2 2 5 2 8 2" xfId="16437"/>
    <cellStyle name="Normal 2 2 4 2 2 2 5 2 9" xfId="16438"/>
    <cellStyle name="Normal 2 2 4 2 2 2 5 2 9 2" xfId="16439"/>
    <cellStyle name="Normal 2 2 4 2 2 2 5 3" xfId="16440"/>
    <cellStyle name="Normal 2 2 4 2 2 2 5 3 10" xfId="16441"/>
    <cellStyle name="Normal 2 2 4 2 2 2 5 3 10 2" xfId="16442"/>
    <cellStyle name="Normal 2 2 4 2 2 2 5 3 11" xfId="16443"/>
    <cellStyle name="Normal 2 2 4 2 2 2 5 3 2" xfId="16444"/>
    <cellStyle name="Normal 2 2 4 2 2 2 5 3 2 2" xfId="16445"/>
    <cellStyle name="Normal 2 2 4 2 2 2 5 3 3" xfId="16446"/>
    <cellStyle name="Normal 2 2 4 2 2 2 5 3 3 2" xfId="16447"/>
    <cellStyle name="Normal 2 2 4 2 2 2 5 3 4" xfId="16448"/>
    <cellStyle name="Normal 2 2 4 2 2 2 5 3 4 2" xfId="16449"/>
    <cellStyle name="Normal 2 2 4 2 2 2 5 3 5" xfId="16450"/>
    <cellStyle name="Normal 2 2 4 2 2 2 5 3 5 2" xfId="16451"/>
    <cellStyle name="Normal 2 2 4 2 2 2 5 3 6" xfId="16452"/>
    <cellStyle name="Normal 2 2 4 2 2 2 5 3 6 2" xfId="16453"/>
    <cellStyle name="Normal 2 2 4 2 2 2 5 3 7" xfId="16454"/>
    <cellStyle name="Normal 2 2 4 2 2 2 5 3 7 2" xfId="16455"/>
    <cellStyle name="Normal 2 2 4 2 2 2 5 3 8" xfId="16456"/>
    <cellStyle name="Normal 2 2 4 2 2 2 5 3 8 2" xfId="16457"/>
    <cellStyle name="Normal 2 2 4 2 2 2 5 3 9" xfId="16458"/>
    <cellStyle name="Normal 2 2 4 2 2 2 5 3 9 2" xfId="16459"/>
    <cellStyle name="Normal 2 2 4 2 2 2 5 4" xfId="16460"/>
    <cellStyle name="Normal 2 2 4 2 2 2 5 4 2" xfId="16461"/>
    <cellStyle name="Normal 2 2 4 2 2 2 5 5" xfId="16462"/>
    <cellStyle name="Normal 2 2 4 2 2 2 5 5 2" xfId="16463"/>
    <cellStyle name="Normal 2 2 4 2 2 2 5 6" xfId="16464"/>
    <cellStyle name="Normal 2 2 4 2 2 2 5 6 2" xfId="16465"/>
    <cellStyle name="Normal 2 2 4 2 2 2 5 7" xfId="16466"/>
    <cellStyle name="Normal 2 2 4 2 2 2 5 7 2" xfId="16467"/>
    <cellStyle name="Normal 2 2 4 2 2 2 5 8" xfId="16468"/>
    <cellStyle name="Normal 2 2 4 2 2 2 5 8 2" xfId="16469"/>
    <cellStyle name="Normal 2 2 4 2 2 2 5 9" xfId="16470"/>
    <cellStyle name="Normal 2 2 4 2 2 2 5 9 2" xfId="16471"/>
    <cellStyle name="Normal 2 2 4 2 2 2 6" xfId="440"/>
    <cellStyle name="Normal 2 2 4 2 2 3" xfId="441"/>
    <cellStyle name="Normal 2 2 4 2 2 3 2" xfId="442"/>
    <cellStyle name="Normal 2 2 4 2 2 4" xfId="443"/>
    <cellStyle name="Normal 2 2 4 2 2 4 2" xfId="444"/>
    <cellStyle name="Normal 2 2 4 2 2 5" xfId="445"/>
    <cellStyle name="Normal 2 2 4 2 2 5 2" xfId="446"/>
    <cellStyle name="Normal 2 2 4 2 2 6" xfId="447"/>
    <cellStyle name="Normal 2 2 4 2 2 6 2" xfId="448"/>
    <cellStyle name="Normal 2 2 4 2 2 7" xfId="16472"/>
    <cellStyle name="Normal 2 2 4 2 2 7 10" xfId="16473"/>
    <cellStyle name="Normal 2 2 4 2 2 7 10 2" xfId="16474"/>
    <cellStyle name="Normal 2 2 4 2 2 7 11" xfId="16475"/>
    <cellStyle name="Normal 2 2 4 2 2 7 11 2" xfId="16476"/>
    <cellStyle name="Normal 2 2 4 2 2 7 12" xfId="16477"/>
    <cellStyle name="Normal 2 2 4 2 2 7 2" xfId="16478"/>
    <cellStyle name="Normal 2 2 4 2 2 7 2 10" xfId="16479"/>
    <cellStyle name="Normal 2 2 4 2 2 7 2 10 2" xfId="16480"/>
    <cellStyle name="Normal 2 2 4 2 2 7 2 11" xfId="16481"/>
    <cellStyle name="Normal 2 2 4 2 2 7 2 2" xfId="16482"/>
    <cellStyle name="Normal 2 2 4 2 2 7 2 2 2" xfId="16483"/>
    <cellStyle name="Normal 2 2 4 2 2 7 2 3" xfId="16484"/>
    <cellStyle name="Normal 2 2 4 2 2 7 2 3 2" xfId="16485"/>
    <cellStyle name="Normal 2 2 4 2 2 7 2 4" xfId="16486"/>
    <cellStyle name="Normal 2 2 4 2 2 7 2 4 2" xfId="16487"/>
    <cellStyle name="Normal 2 2 4 2 2 7 2 5" xfId="16488"/>
    <cellStyle name="Normal 2 2 4 2 2 7 2 5 2" xfId="16489"/>
    <cellStyle name="Normal 2 2 4 2 2 7 2 6" xfId="16490"/>
    <cellStyle name="Normal 2 2 4 2 2 7 2 6 2" xfId="16491"/>
    <cellStyle name="Normal 2 2 4 2 2 7 2 7" xfId="16492"/>
    <cellStyle name="Normal 2 2 4 2 2 7 2 7 2" xfId="16493"/>
    <cellStyle name="Normal 2 2 4 2 2 7 2 8" xfId="16494"/>
    <cellStyle name="Normal 2 2 4 2 2 7 2 8 2" xfId="16495"/>
    <cellStyle name="Normal 2 2 4 2 2 7 2 9" xfId="16496"/>
    <cellStyle name="Normal 2 2 4 2 2 7 2 9 2" xfId="16497"/>
    <cellStyle name="Normal 2 2 4 2 2 7 3" xfId="16498"/>
    <cellStyle name="Normal 2 2 4 2 2 7 3 2" xfId="16499"/>
    <cellStyle name="Normal 2 2 4 2 2 7 4" xfId="16500"/>
    <cellStyle name="Normal 2 2 4 2 2 7 4 2" xfId="16501"/>
    <cellStyle name="Normal 2 2 4 2 2 7 5" xfId="16502"/>
    <cellStyle name="Normal 2 2 4 2 2 7 5 2" xfId="16503"/>
    <cellStyle name="Normal 2 2 4 2 2 7 6" xfId="16504"/>
    <cellStyle name="Normal 2 2 4 2 2 7 6 2" xfId="16505"/>
    <cellStyle name="Normal 2 2 4 2 2 7 7" xfId="16506"/>
    <cellStyle name="Normal 2 2 4 2 2 7 7 2" xfId="16507"/>
    <cellStyle name="Normal 2 2 4 2 2 7 8" xfId="16508"/>
    <cellStyle name="Normal 2 2 4 2 2 7 8 2" xfId="16509"/>
    <cellStyle name="Normal 2 2 4 2 2 7 9" xfId="16510"/>
    <cellStyle name="Normal 2 2 4 2 2 7 9 2" xfId="16511"/>
    <cellStyle name="Normal 2 2 4 2 2 8" xfId="16512"/>
    <cellStyle name="Normal 2 2 4 2 2 8 10" xfId="16513"/>
    <cellStyle name="Normal 2 2 4 2 2 8 10 2" xfId="16514"/>
    <cellStyle name="Normal 2 2 4 2 2 8 11" xfId="16515"/>
    <cellStyle name="Normal 2 2 4 2 2 8 2" xfId="16516"/>
    <cellStyle name="Normal 2 2 4 2 2 8 2 2" xfId="16517"/>
    <cellStyle name="Normal 2 2 4 2 2 8 3" xfId="16518"/>
    <cellStyle name="Normal 2 2 4 2 2 8 3 2" xfId="16519"/>
    <cellStyle name="Normal 2 2 4 2 2 8 4" xfId="16520"/>
    <cellStyle name="Normal 2 2 4 2 2 8 4 2" xfId="16521"/>
    <cellStyle name="Normal 2 2 4 2 2 8 5" xfId="16522"/>
    <cellStyle name="Normal 2 2 4 2 2 8 5 2" xfId="16523"/>
    <cellStyle name="Normal 2 2 4 2 2 8 6" xfId="16524"/>
    <cellStyle name="Normal 2 2 4 2 2 8 6 2" xfId="16525"/>
    <cellStyle name="Normal 2 2 4 2 2 8 7" xfId="16526"/>
    <cellStyle name="Normal 2 2 4 2 2 8 7 2" xfId="16527"/>
    <cellStyle name="Normal 2 2 4 2 2 8 8" xfId="16528"/>
    <cellStyle name="Normal 2 2 4 2 2 8 8 2" xfId="16529"/>
    <cellStyle name="Normal 2 2 4 2 2 8 9" xfId="16530"/>
    <cellStyle name="Normal 2 2 4 2 2 8 9 2" xfId="16531"/>
    <cellStyle name="Normal 2 2 4 2 2 9" xfId="16532"/>
    <cellStyle name="Normal 2 2 4 2 2 9 2" xfId="16533"/>
    <cellStyle name="Normal 2 2 4 2 3" xfId="449"/>
    <cellStyle name="Normal 2 2 4 2 3 2" xfId="450"/>
    <cellStyle name="Normal 2 2 4 2 4" xfId="451"/>
    <cellStyle name="Normal 2 2 4 2 4 2" xfId="452"/>
    <cellStyle name="Normal 2 2 4 2 5" xfId="453"/>
    <cellStyle name="Normal 2 2 4 2 5 2" xfId="454"/>
    <cellStyle name="Normal 2 2 4 2 6" xfId="455"/>
    <cellStyle name="Normal 2 2 4 2 6 10" xfId="16534"/>
    <cellStyle name="Normal 2 2 4 2 6 10 2" xfId="16535"/>
    <cellStyle name="Normal 2 2 4 2 6 11" xfId="16536"/>
    <cellStyle name="Normal 2 2 4 2 6 11 2" xfId="16537"/>
    <cellStyle name="Normal 2 2 4 2 6 12" xfId="16538"/>
    <cellStyle name="Normal 2 2 4 2 6 12 2" xfId="16539"/>
    <cellStyle name="Normal 2 2 4 2 6 13" xfId="16540"/>
    <cellStyle name="Normal 2 2 4 2 6 13 2" xfId="16541"/>
    <cellStyle name="Normal 2 2 4 2 6 14" xfId="16542"/>
    <cellStyle name="Normal 2 2 4 2 6 14 2" xfId="16543"/>
    <cellStyle name="Normal 2 2 4 2 6 15" xfId="16544"/>
    <cellStyle name="Normal 2 2 4 2 6 15 2" xfId="16545"/>
    <cellStyle name="Normal 2 2 4 2 6 16" xfId="16546"/>
    <cellStyle name="Normal 2 2 4 2 6 16 2" xfId="16547"/>
    <cellStyle name="Normal 2 2 4 2 6 17" xfId="16548"/>
    <cellStyle name="Normal 2 2 4 2 6 2" xfId="456"/>
    <cellStyle name="Normal 2 2 4 2 6 2 2" xfId="457"/>
    <cellStyle name="Normal 2 2 4 2 6 3" xfId="458"/>
    <cellStyle name="Normal 2 2 4 2 6 3 2" xfId="459"/>
    <cellStyle name="Normal 2 2 4 2 6 4" xfId="460"/>
    <cellStyle name="Normal 2 2 4 2 6 4 2" xfId="461"/>
    <cellStyle name="Normal 2 2 4 2 6 5" xfId="462"/>
    <cellStyle name="Normal 2 2 4 2 6 5 2" xfId="463"/>
    <cellStyle name="Normal 2 2 4 2 6 6" xfId="16549"/>
    <cellStyle name="Normal 2 2 4 2 6 6 10" xfId="16550"/>
    <cellStyle name="Normal 2 2 4 2 6 6 10 2" xfId="16551"/>
    <cellStyle name="Normal 2 2 4 2 6 6 11" xfId="16552"/>
    <cellStyle name="Normal 2 2 4 2 6 6 11 2" xfId="16553"/>
    <cellStyle name="Normal 2 2 4 2 6 6 12" xfId="16554"/>
    <cellStyle name="Normal 2 2 4 2 6 6 2" xfId="16555"/>
    <cellStyle name="Normal 2 2 4 2 6 6 2 10" xfId="16556"/>
    <cellStyle name="Normal 2 2 4 2 6 6 2 10 2" xfId="16557"/>
    <cellStyle name="Normal 2 2 4 2 6 6 2 11" xfId="16558"/>
    <cellStyle name="Normal 2 2 4 2 6 6 2 2" xfId="16559"/>
    <cellStyle name="Normal 2 2 4 2 6 6 2 2 2" xfId="16560"/>
    <cellStyle name="Normal 2 2 4 2 6 6 2 3" xfId="16561"/>
    <cellStyle name="Normal 2 2 4 2 6 6 2 3 2" xfId="16562"/>
    <cellStyle name="Normal 2 2 4 2 6 6 2 4" xfId="16563"/>
    <cellStyle name="Normal 2 2 4 2 6 6 2 4 2" xfId="16564"/>
    <cellStyle name="Normal 2 2 4 2 6 6 2 5" xfId="16565"/>
    <cellStyle name="Normal 2 2 4 2 6 6 2 5 2" xfId="16566"/>
    <cellStyle name="Normal 2 2 4 2 6 6 2 6" xfId="16567"/>
    <cellStyle name="Normal 2 2 4 2 6 6 2 6 2" xfId="16568"/>
    <cellStyle name="Normal 2 2 4 2 6 6 2 7" xfId="16569"/>
    <cellStyle name="Normal 2 2 4 2 6 6 2 7 2" xfId="16570"/>
    <cellStyle name="Normal 2 2 4 2 6 6 2 8" xfId="16571"/>
    <cellStyle name="Normal 2 2 4 2 6 6 2 8 2" xfId="16572"/>
    <cellStyle name="Normal 2 2 4 2 6 6 2 9" xfId="16573"/>
    <cellStyle name="Normal 2 2 4 2 6 6 2 9 2" xfId="16574"/>
    <cellStyle name="Normal 2 2 4 2 6 6 3" xfId="16575"/>
    <cellStyle name="Normal 2 2 4 2 6 6 3 2" xfId="16576"/>
    <cellStyle name="Normal 2 2 4 2 6 6 4" xfId="16577"/>
    <cellStyle name="Normal 2 2 4 2 6 6 4 2" xfId="16578"/>
    <cellStyle name="Normal 2 2 4 2 6 6 5" xfId="16579"/>
    <cellStyle name="Normal 2 2 4 2 6 6 5 2" xfId="16580"/>
    <cellStyle name="Normal 2 2 4 2 6 6 6" xfId="16581"/>
    <cellStyle name="Normal 2 2 4 2 6 6 6 2" xfId="16582"/>
    <cellStyle name="Normal 2 2 4 2 6 6 7" xfId="16583"/>
    <cellStyle name="Normal 2 2 4 2 6 6 7 2" xfId="16584"/>
    <cellStyle name="Normal 2 2 4 2 6 6 8" xfId="16585"/>
    <cellStyle name="Normal 2 2 4 2 6 6 8 2" xfId="16586"/>
    <cellStyle name="Normal 2 2 4 2 6 6 9" xfId="16587"/>
    <cellStyle name="Normal 2 2 4 2 6 6 9 2" xfId="16588"/>
    <cellStyle name="Normal 2 2 4 2 6 7" xfId="16589"/>
    <cellStyle name="Normal 2 2 4 2 6 7 10" xfId="16590"/>
    <cellStyle name="Normal 2 2 4 2 6 7 10 2" xfId="16591"/>
    <cellStyle name="Normal 2 2 4 2 6 7 11" xfId="16592"/>
    <cellStyle name="Normal 2 2 4 2 6 7 2" xfId="16593"/>
    <cellStyle name="Normal 2 2 4 2 6 7 2 2" xfId="16594"/>
    <cellStyle name="Normal 2 2 4 2 6 7 3" xfId="16595"/>
    <cellStyle name="Normal 2 2 4 2 6 7 3 2" xfId="16596"/>
    <cellStyle name="Normal 2 2 4 2 6 7 4" xfId="16597"/>
    <cellStyle name="Normal 2 2 4 2 6 7 4 2" xfId="16598"/>
    <cellStyle name="Normal 2 2 4 2 6 7 5" xfId="16599"/>
    <cellStyle name="Normal 2 2 4 2 6 7 5 2" xfId="16600"/>
    <cellStyle name="Normal 2 2 4 2 6 7 6" xfId="16601"/>
    <cellStyle name="Normal 2 2 4 2 6 7 6 2" xfId="16602"/>
    <cellStyle name="Normal 2 2 4 2 6 7 7" xfId="16603"/>
    <cellStyle name="Normal 2 2 4 2 6 7 7 2" xfId="16604"/>
    <cellStyle name="Normal 2 2 4 2 6 7 8" xfId="16605"/>
    <cellStyle name="Normal 2 2 4 2 6 7 8 2" xfId="16606"/>
    <cellStyle name="Normal 2 2 4 2 6 7 9" xfId="16607"/>
    <cellStyle name="Normal 2 2 4 2 6 7 9 2" xfId="16608"/>
    <cellStyle name="Normal 2 2 4 2 6 8" xfId="16609"/>
    <cellStyle name="Normal 2 2 4 2 6 8 2" xfId="16610"/>
    <cellStyle name="Normal 2 2 4 2 6 9" xfId="16611"/>
    <cellStyle name="Normal 2 2 4 2 6 9 2" xfId="16612"/>
    <cellStyle name="Normal 2 2 4 2 7" xfId="464"/>
    <cellStyle name="Normal 2 2 4 2 7 10" xfId="16613"/>
    <cellStyle name="Normal 2 2 4 2 7 10 2" xfId="16614"/>
    <cellStyle name="Normal 2 2 4 2 7 11" xfId="16615"/>
    <cellStyle name="Normal 2 2 4 2 7 11 2" xfId="16616"/>
    <cellStyle name="Normal 2 2 4 2 7 12" xfId="16617"/>
    <cellStyle name="Normal 2 2 4 2 7 12 2" xfId="16618"/>
    <cellStyle name="Normal 2 2 4 2 7 13" xfId="16619"/>
    <cellStyle name="Normal 2 2 4 2 7 2" xfId="16620"/>
    <cellStyle name="Normal 2 2 4 2 7 2 10" xfId="16621"/>
    <cellStyle name="Normal 2 2 4 2 7 2 10 2" xfId="16622"/>
    <cellStyle name="Normal 2 2 4 2 7 2 11" xfId="16623"/>
    <cellStyle name="Normal 2 2 4 2 7 2 11 2" xfId="16624"/>
    <cellStyle name="Normal 2 2 4 2 7 2 12" xfId="16625"/>
    <cellStyle name="Normal 2 2 4 2 7 2 2" xfId="16626"/>
    <cellStyle name="Normal 2 2 4 2 7 2 2 10" xfId="16627"/>
    <cellStyle name="Normal 2 2 4 2 7 2 2 10 2" xfId="16628"/>
    <cellStyle name="Normal 2 2 4 2 7 2 2 11" xfId="16629"/>
    <cellStyle name="Normal 2 2 4 2 7 2 2 2" xfId="16630"/>
    <cellStyle name="Normal 2 2 4 2 7 2 2 2 2" xfId="16631"/>
    <cellStyle name="Normal 2 2 4 2 7 2 2 3" xfId="16632"/>
    <cellStyle name="Normal 2 2 4 2 7 2 2 3 2" xfId="16633"/>
    <cellStyle name="Normal 2 2 4 2 7 2 2 4" xfId="16634"/>
    <cellStyle name="Normal 2 2 4 2 7 2 2 4 2" xfId="16635"/>
    <cellStyle name="Normal 2 2 4 2 7 2 2 5" xfId="16636"/>
    <cellStyle name="Normal 2 2 4 2 7 2 2 5 2" xfId="16637"/>
    <cellStyle name="Normal 2 2 4 2 7 2 2 6" xfId="16638"/>
    <cellStyle name="Normal 2 2 4 2 7 2 2 6 2" xfId="16639"/>
    <cellStyle name="Normal 2 2 4 2 7 2 2 7" xfId="16640"/>
    <cellStyle name="Normal 2 2 4 2 7 2 2 7 2" xfId="16641"/>
    <cellStyle name="Normal 2 2 4 2 7 2 2 8" xfId="16642"/>
    <cellStyle name="Normal 2 2 4 2 7 2 2 8 2" xfId="16643"/>
    <cellStyle name="Normal 2 2 4 2 7 2 2 9" xfId="16644"/>
    <cellStyle name="Normal 2 2 4 2 7 2 2 9 2" xfId="16645"/>
    <cellStyle name="Normal 2 2 4 2 7 2 3" xfId="16646"/>
    <cellStyle name="Normal 2 2 4 2 7 2 3 2" xfId="16647"/>
    <cellStyle name="Normal 2 2 4 2 7 2 4" xfId="16648"/>
    <cellStyle name="Normal 2 2 4 2 7 2 4 2" xfId="16649"/>
    <cellStyle name="Normal 2 2 4 2 7 2 5" xfId="16650"/>
    <cellStyle name="Normal 2 2 4 2 7 2 5 2" xfId="16651"/>
    <cellStyle name="Normal 2 2 4 2 7 2 6" xfId="16652"/>
    <cellStyle name="Normal 2 2 4 2 7 2 6 2" xfId="16653"/>
    <cellStyle name="Normal 2 2 4 2 7 2 7" xfId="16654"/>
    <cellStyle name="Normal 2 2 4 2 7 2 7 2" xfId="16655"/>
    <cellStyle name="Normal 2 2 4 2 7 2 8" xfId="16656"/>
    <cellStyle name="Normal 2 2 4 2 7 2 8 2" xfId="16657"/>
    <cellStyle name="Normal 2 2 4 2 7 2 9" xfId="16658"/>
    <cellStyle name="Normal 2 2 4 2 7 2 9 2" xfId="16659"/>
    <cellStyle name="Normal 2 2 4 2 7 3" xfId="16660"/>
    <cellStyle name="Normal 2 2 4 2 7 3 10" xfId="16661"/>
    <cellStyle name="Normal 2 2 4 2 7 3 10 2" xfId="16662"/>
    <cellStyle name="Normal 2 2 4 2 7 3 11" xfId="16663"/>
    <cellStyle name="Normal 2 2 4 2 7 3 2" xfId="16664"/>
    <cellStyle name="Normal 2 2 4 2 7 3 2 2" xfId="16665"/>
    <cellStyle name="Normal 2 2 4 2 7 3 3" xfId="16666"/>
    <cellStyle name="Normal 2 2 4 2 7 3 3 2" xfId="16667"/>
    <cellStyle name="Normal 2 2 4 2 7 3 4" xfId="16668"/>
    <cellStyle name="Normal 2 2 4 2 7 3 4 2" xfId="16669"/>
    <cellStyle name="Normal 2 2 4 2 7 3 5" xfId="16670"/>
    <cellStyle name="Normal 2 2 4 2 7 3 5 2" xfId="16671"/>
    <cellStyle name="Normal 2 2 4 2 7 3 6" xfId="16672"/>
    <cellStyle name="Normal 2 2 4 2 7 3 6 2" xfId="16673"/>
    <cellStyle name="Normal 2 2 4 2 7 3 7" xfId="16674"/>
    <cellStyle name="Normal 2 2 4 2 7 3 7 2" xfId="16675"/>
    <cellStyle name="Normal 2 2 4 2 7 3 8" xfId="16676"/>
    <cellStyle name="Normal 2 2 4 2 7 3 8 2" xfId="16677"/>
    <cellStyle name="Normal 2 2 4 2 7 3 9" xfId="16678"/>
    <cellStyle name="Normal 2 2 4 2 7 3 9 2" xfId="16679"/>
    <cellStyle name="Normal 2 2 4 2 7 4" xfId="16680"/>
    <cellStyle name="Normal 2 2 4 2 7 4 2" xfId="16681"/>
    <cellStyle name="Normal 2 2 4 2 7 5" xfId="16682"/>
    <cellStyle name="Normal 2 2 4 2 7 5 2" xfId="16683"/>
    <cellStyle name="Normal 2 2 4 2 7 6" xfId="16684"/>
    <cellStyle name="Normal 2 2 4 2 7 6 2" xfId="16685"/>
    <cellStyle name="Normal 2 2 4 2 7 7" xfId="16686"/>
    <cellStyle name="Normal 2 2 4 2 7 7 2" xfId="16687"/>
    <cellStyle name="Normal 2 2 4 2 7 8" xfId="16688"/>
    <cellStyle name="Normal 2 2 4 2 7 8 2" xfId="16689"/>
    <cellStyle name="Normal 2 2 4 2 7 9" xfId="16690"/>
    <cellStyle name="Normal 2 2 4 2 7 9 2" xfId="16691"/>
    <cellStyle name="Normal 2 2 4 2 8" xfId="465"/>
    <cellStyle name="Normal 2 2 4 2 8 10" xfId="16692"/>
    <cellStyle name="Normal 2 2 4 2 8 10 2" xfId="16693"/>
    <cellStyle name="Normal 2 2 4 2 8 11" xfId="16694"/>
    <cellStyle name="Normal 2 2 4 2 8 11 2" xfId="16695"/>
    <cellStyle name="Normal 2 2 4 2 8 12" xfId="16696"/>
    <cellStyle name="Normal 2 2 4 2 8 12 2" xfId="16697"/>
    <cellStyle name="Normal 2 2 4 2 8 13" xfId="16698"/>
    <cellStyle name="Normal 2 2 4 2 8 2" xfId="16699"/>
    <cellStyle name="Normal 2 2 4 2 8 2 10" xfId="16700"/>
    <cellStyle name="Normal 2 2 4 2 8 2 10 2" xfId="16701"/>
    <cellStyle name="Normal 2 2 4 2 8 2 11" xfId="16702"/>
    <cellStyle name="Normal 2 2 4 2 8 2 11 2" xfId="16703"/>
    <cellStyle name="Normal 2 2 4 2 8 2 12" xfId="16704"/>
    <cellStyle name="Normal 2 2 4 2 8 2 2" xfId="16705"/>
    <cellStyle name="Normal 2 2 4 2 8 2 2 10" xfId="16706"/>
    <cellStyle name="Normal 2 2 4 2 8 2 2 10 2" xfId="16707"/>
    <cellStyle name="Normal 2 2 4 2 8 2 2 11" xfId="16708"/>
    <cellStyle name="Normal 2 2 4 2 8 2 2 2" xfId="16709"/>
    <cellStyle name="Normal 2 2 4 2 8 2 2 2 2" xfId="16710"/>
    <cellStyle name="Normal 2 2 4 2 8 2 2 3" xfId="16711"/>
    <cellStyle name="Normal 2 2 4 2 8 2 2 3 2" xfId="16712"/>
    <cellStyle name="Normal 2 2 4 2 8 2 2 4" xfId="16713"/>
    <cellStyle name="Normal 2 2 4 2 8 2 2 4 2" xfId="16714"/>
    <cellStyle name="Normal 2 2 4 2 8 2 2 5" xfId="16715"/>
    <cellStyle name="Normal 2 2 4 2 8 2 2 5 2" xfId="16716"/>
    <cellStyle name="Normal 2 2 4 2 8 2 2 6" xfId="16717"/>
    <cellStyle name="Normal 2 2 4 2 8 2 2 6 2" xfId="16718"/>
    <cellStyle name="Normal 2 2 4 2 8 2 2 7" xfId="16719"/>
    <cellStyle name="Normal 2 2 4 2 8 2 2 7 2" xfId="16720"/>
    <cellStyle name="Normal 2 2 4 2 8 2 2 8" xfId="16721"/>
    <cellStyle name="Normal 2 2 4 2 8 2 2 8 2" xfId="16722"/>
    <cellStyle name="Normal 2 2 4 2 8 2 2 9" xfId="16723"/>
    <cellStyle name="Normal 2 2 4 2 8 2 2 9 2" xfId="16724"/>
    <cellStyle name="Normal 2 2 4 2 8 2 3" xfId="16725"/>
    <cellStyle name="Normal 2 2 4 2 8 2 3 2" xfId="16726"/>
    <cellStyle name="Normal 2 2 4 2 8 2 4" xfId="16727"/>
    <cellStyle name="Normal 2 2 4 2 8 2 4 2" xfId="16728"/>
    <cellStyle name="Normal 2 2 4 2 8 2 5" xfId="16729"/>
    <cellStyle name="Normal 2 2 4 2 8 2 5 2" xfId="16730"/>
    <cellStyle name="Normal 2 2 4 2 8 2 6" xfId="16731"/>
    <cellStyle name="Normal 2 2 4 2 8 2 6 2" xfId="16732"/>
    <cellStyle name="Normal 2 2 4 2 8 2 7" xfId="16733"/>
    <cellStyle name="Normal 2 2 4 2 8 2 7 2" xfId="16734"/>
    <cellStyle name="Normal 2 2 4 2 8 2 8" xfId="16735"/>
    <cellStyle name="Normal 2 2 4 2 8 2 8 2" xfId="16736"/>
    <cellStyle name="Normal 2 2 4 2 8 2 9" xfId="16737"/>
    <cellStyle name="Normal 2 2 4 2 8 2 9 2" xfId="16738"/>
    <cellStyle name="Normal 2 2 4 2 8 3" xfId="16739"/>
    <cellStyle name="Normal 2 2 4 2 8 3 10" xfId="16740"/>
    <cellStyle name="Normal 2 2 4 2 8 3 10 2" xfId="16741"/>
    <cellStyle name="Normal 2 2 4 2 8 3 11" xfId="16742"/>
    <cellStyle name="Normal 2 2 4 2 8 3 2" xfId="16743"/>
    <cellStyle name="Normal 2 2 4 2 8 3 2 2" xfId="16744"/>
    <cellStyle name="Normal 2 2 4 2 8 3 3" xfId="16745"/>
    <cellStyle name="Normal 2 2 4 2 8 3 3 2" xfId="16746"/>
    <cellStyle name="Normal 2 2 4 2 8 3 4" xfId="16747"/>
    <cellStyle name="Normal 2 2 4 2 8 3 4 2" xfId="16748"/>
    <cellStyle name="Normal 2 2 4 2 8 3 5" xfId="16749"/>
    <cellStyle name="Normal 2 2 4 2 8 3 5 2" xfId="16750"/>
    <cellStyle name="Normal 2 2 4 2 8 3 6" xfId="16751"/>
    <cellStyle name="Normal 2 2 4 2 8 3 6 2" xfId="16752"/>
    <cellStyle name="Normal 2 2 4 2 8 3 7" xfId="16753"/>
    <cellStyle name="Normal 2 2 4 2 8 3 7 2" xfId="16754"/>
    <cellStyle name="Normal 2 2 4 2 8 3 8" xfId="16755"/>
    <cellStyle name="Normal 2 2 4 2 8 3 8 2" xfId="16756"/>
    <cellStyle name="Normal 2 2 4 2 8 3 9" xfId="16757"/>
    <cellStyle name="Normal 2 2 4 2 8 3 9 2" xfId="16758"/>
    <cellStyle name="Normal 2 2 4 2 8 4" xfId="16759"/>
    <cellStyle name="Normal 2 2 4 2 8 4 2" xfId="16760"/>
    <cellStyle name="Normal 2 2 4 2 8 5" xfId="16761"/>
    <cellStyle name="Normal 2 2 4 2 8 5 2" xfId="16762"/>
    <cellStyle name="Normal 2 2 4 2 8 6" xfId="16763"/>
    <cellStyle name="Normal 2 2 4 2 8 6 2" xfId="16764"/>
    <cellStyle name="Normal 2 2 4 2 8 7" xfId="16765"/>
    <cellStyle name="Normal 2 2 4 2 8 7 2" xfId="16766"/>
    <cellStyle name="Normal 2 2 4 2 8 8" xfId="16767"/>
    <cellStyle name="Normal 2 2 4 2 8 8 2" xfId="16768"/>
    <cellStyle name="Normal 2 2 4 2 8 9" xfId="16769"/>
    <cellStyle name="Normal 2 2 4 2 8 9 2" xfId="16770"/>
    <cellStyle name="Normal 2 2 4 2 9" xfId="466"/>
    <cellStyle name="Normal 2 2 4 2 9 10" xfId="16771"/>
    <cellStyle name="Normal 2 2 4 2 9 10 2" xfId="16772"/>
    <cellStyle name="Normal 2 2 4 2 9 11" xfId="16773"/>
    <cellStyle name="Normal 2 2 4 2 9 11 2" xfId="16774"/>
    <cellStyle name="Normal 2 2 4 2 9 12" xfId="16775"/>
    <cellStyle name="Normal 2 2 4 2 9 12 2" xfId="16776"/>
    <cellStyle name="Normal 2 2 4 2 9 13" xfId="16777"/>
    <cellStyle name="Normal 2 2 4 2 9 2" xfId="16778"/>
    <cellStyle name="Normal 2 2 4 2 9 2 10" xfId="16779"/>
    <cellStyle name="Normal 2 2 4 2 9 2 10 2" xfId="16780"/>
    <cellStyle name="Normal 2 2 4 2 9 2 11" xfId="16781"/>
    <cellStyle name="Normal 2 2 4 2 9 2 11 2" xfId="16782"/>
    <cellStyle name="Normal 2 2 4 2 9 2 12" xfId="16783"/>
    <cellStyle name="Normal 2 2 4 2 9 2 2" xfId="16784"/>
    <cellStyle name="Normal 2 2 4 2 9 2 2 10" xfId="16785"/>
    <cellStyle name="Normal 2 2 4 2 9 2 2 10 2" xfId="16786"/>
    <cellStyle name="Normal 2 2 4 2 9 2 2 11" xfId="16787"/>
    <cellStyle name="Normal 2 2 4 2 9 2 2 2" xfId="16788"/>
    <cellStyle name="Normal 2 2 4 2 9 2 2 2 2" xfId="16789"/>
    <cellStyle name="Normal 2 2 4 2 9 2 2 3" xfId="16790"/>
    <cellStyle name="Normal 2 2 4 2 9 2 2 3 2" xfId="16791"/>
    <cellStyle name="Normal 2 2 4 2 9 2 2 4" xfId="16792"/>
    <cellStyle name="Normal 2 2 4 2 9 2 2 4 2" xfId="16793"/>
    <cellStyle name="Normal 2 2 4 2 9 2 2 5" xfId="16794"/>
    <cellStyle name="Normal 2 2 4 2 9 2 2 5 2" xfId="16795"/>
    <cellStyle name="Normal 2 2 4 2 9 2 2 6" xfId="16796"/>
    <cellStyle name="Normal 2 2 4 2 9 2 2 6 2" xfId="16797"/>
    <cellStyle name="Normal 2 2 4 2 9 2 2 7" xfId="16798"/>
    <cellStyle name="Normal 2 2 4 2 9 2 2 7 2" xfId="16799"/>
    <cellStyle name="Normal 2 2 4 2 9 2 2 8" xfId="16800"/>
    <cellStyle name="Normal 2 2 4 2 9 2 2 8 2" xfId="16801"/>
    <cellStyle name="Normal 2 2 4 2 9 2 2 9" xfId="16802"/>
    <cellStyle name="Normal 2 2 4 2 9 2 2 9 2" xfId="16803"/>
    <cellStyle name="Normal 2 2 4 2 9 2 3" xfId="16804"/>
    <cellStyle name="Normal 2 2 4 2 9 2 3 2" xfId="16805"/>
    <cellStyle name="Normal 2 2 4 2 9 2 4" xfId="16806"/>
    <cellStyle name="Normal 2 2 4 2 9 2 4 2" xfId="16807"/>
    <cellStyle name="Normal 2 2 4 2 9 2 5" xfId="16808"/>
    <cellStyle name="Normal 2 2 4 2 9 2 5 2" xfId="16809"/>
    <cellStyle name="Normal 2 2 4 2 9 2 6" xfId="16810"/>
    <cellStyle name="Normal 2 2 4 2 9 2 6 2" xfId="16811"/>
    <cellStyle name="Normal 2 2 4 2 9 2 7" xfId="16812"/>
    <cellStyle name="Normal 2 2 4 2 9 2 7 2" xfId="16813"/>
    <cellStyle name="Normal 2 2 4 2 9 2 8" xfId="16814"/>
    <cellStyle name="Normal 2 2 4 2 9 2 8 2" xfId="16815"/>
    <cellStyle name="Normal 2 2 4 2 9 2 9" xfId="16816"/>
    <cellStyle name="Normal 2 2 4 2 9 2 9 2" xfId="16817"/>
    <cellStyle name="Normal 2 2 4 2 9 3" xfId="16818"/>
    <cellStyle name="Normal 2 2 4 2 9 3 10" xfId="16819"/>
    <cellStyle name="Normal 2 2 4 2 9 3 10 2" xfId="16820"/>
    <cellStyle name="Normal 2 2 4 2 9 3 11" xfId="16821"/>
    <cellStyle name="Normal 2 2 4 2 9 3 2" xfId="16822"/>
    <cellStyle name="Normal 2 2 4 2 9 3 2 2" xfId="16823"/>
    <cellStyle name="Normal 2 2 4 2 9 3 3" xfId="16824"/>
    <cellStyle name="Normal 2 2 4 2 9 3 3 2" xfId="16825"/>
    <cellStyle name="Normal 2 2 4 2 9 3 4" xfId="16826"/>
    <cellStyle name="Normal 2 2 4 2 9 3 4 2" xfId="16827"/>
    <cellStyle name="Normal 2 2 4 2 9 3 5" xfId="16828"/>
    <cellStyle name="Normal 2 2 4 2 9 3 5 2" xfId="16829"/>
    <cellStyle name="Normal 2 2 4 2 9 3 6" xfId="16830"/>
    <cellStyle name="Normal 2 2 4 2 9 3 6 2" xfId="16831"/>
    <cellStyle name="Normal 2 2 4 2 9 3 7" xfId="16832"/>
    <cellStyle name="Normal 2 2 4 2 9 3 7 2" xfId="16833"/>
    <cellStyle name="Normal 2 2 4 2 9 3 8" xfId="16834"/>
    <cellStyle name="Normal 2 2 4 2 9 3 8 2" xfId="16835"/>
    <cellStyle name="Normal 2 2 4 2 9 3 9" xfId="16836"/>
    <cellStyle name="Normal 2 2 4 2 9 3 9 2" xfId="16837"/>
    <cellStyle name="Normal 2 2 4 2 9 4" xfId="16838"/>
    <cellStyle name="Normal 2 2 4 2 9 4 2" xfId="16839"/>
    <cellStyle name="Normal 2 2 4 2 9 5" xfId="16840"/>
    <cellStyle name="Normal 2 2 4 2 9 5 2" xfId="16841"/>
    <cellStyle name="Normal 2 2 4 2 9 6" xfId="16842"/>
    <cellStyle name="Normal 2 2 4 2 9 6 2" xfId="16843"/>
    <cellStyle name="Normal 2 2 4 2 9 7" xfId="16844"/>
    <cellStyle name="Normal 2 2 4 2 9 7 2" xfId="16845"/>
    <cellStyle name="Normal 2 2 4 2 9 8" xfId="16846"/>
    <cellStyle name="Normal 2 2 4 2 9 8 2" xfId="16847"/>
    <cellStyle name="Normal 2 2 4 2 9 9" xfId="16848"/>
    <cellStyle name="Normal 2 2 4 2 9 9 2" xfId="16849"/>
    <cellStyle name="Normal 2 2 4 20" xfId="16850"/>
    <cellStyle name="Normal 2 2 4 20 2" xfId="16851"/>
    <cellStyle name="Normal 2 2 4 21" xfId="16852"/>
    <cellStyle name="Normal 2 2 4 3" xfId="467"/>
    <cellStyle name="Normal 2 2 4 3 2" xfId="468"/>
    <cellStyle name="Normal 2 2 4 3 2 10" xfId="16853"/>
    <cellStyle name="Normal 2 2 4 3 2 10 2" xfId="16854"/>
    <cellStyle name="Normal 2 2 4 3 2 11" xfId="16855"/>
    <cellStyle name="Normal 2 2 4 3 2 11 2" xfId="16856"/>
    <cellStyle name="Normal 2 2 4 3 2 12" xfId="16857"/>
    <cellStyle name="Normal 2 2 4 3 2 12 2" xfId="16858"/>
    <cellStyle name="Normal 2 2 4 3 2 13" xfId="16859"/>
    <cellStyle name="Normal 2 2 4 3 2 13 2" xfId="16860"/>
    <cellStyle name="Normal 2 2 4 3 2 14" xfId="16861"/>
    <cellStyle name="Normal 2 2 4 3 2 14 2" xfId="16862"/>
    <cellStyle name="Normal 2 2 4 3 2 15" xfId="16863"/>
    <cellStyle name="Normal 2 2 4 3 2 15 2" xfId="16864"/>
    <cellStyle name="Normal 2 2 4 3 2 16" xfId="16865"/>
    <cellStyle name="Normal 2 2 4 3 2 16 2" xfId="16866"/>
    <cellStyle name="Normal 2 2 4 3 2 17" xfId="16867"/>
    <cellStyle name="Normal 2 2 4 3 2 2" xfId="469"/>
    <cellStyle name="Normal 2 2 4 3 2 2 2" xfId="470"/>
    <cellStyle name="Normal 2 2 4 3 2 2 2 10" xfId="16868"/>
    <cellStyle name="Normal 2 2 4 3 2 2 2 10 2" xfId="16869"/>
    <cellStyle name="Normal 2 2 4 3 2 2 2 11" xfId="16870"/>
    <cellStyle name="Normal 2 2 4 3 2 2 2 11 2" xfId="16871"/>
    <cellStyle name="Normal 2 2 4 3 2 2 2 12" xfId="16872"/>
    <cellStyle name="Normal 2 2 4 3 2 2 2 12 2" xfId="16873"/>
    <cellStyle name="Normal 2 2 4 3 2 2 2 13" xfId="16874"/>
    <cellStyle name="Normal 2 2 4 3 2 2 2 2" xfId="16875"/>
    <cellStyle name="Normal 2 2 4 3 2 2 2 2 10" xfId="16876"/>
    <cellStyle name="Normal 2 2 4 3 2 2 2 2 10 2" xfId="16877"/>
    <cellStyle name="Normal 2 2 4 3 2 2 2 2 11" xfId="16878"/>
    <cellStyle name="Normal 2 2 4 3 2 2 2 2 11 2" xfId="16879"/>
    <cellStyle name="Normal 2 2 4 3 2 2 2 2 12" xfId="16880"/>
    <cellStyle name="Normal 2 2 4 3 2 2 2 2 2" xfId="16881"/>
    <cellStyle name="Normal 2 2 4 3 2 2 2 2 2 10" xfId="16882"/>
    <cellStyle name="Normal 2 2 4 3 2 2 2 2 2 10 2" xfId="16883"/>
    <cellStyle name="Normal 2 2 4 3 2 2 2 2 2 11" xfId="16884"/>
    <cellStyle name="Normal 2 2 4 3 2 2 2 2 2 2" xfId="16885"/>
    <cellStyle name="Normal 2 2 4 3 2 2 2 2 2 2 2" xfId="16886"/>
    <cellStyle name="Normal 2 2 4 3 2 2 2 2 2 3" xfId="16887"/>
    <cellStyle name="Normal 2 2 4 3 2 2 2 2 2 3 2" xfId="16888"/>
    <cellStyle name="Normal 2 2 4 3 2 2 2 2 2 4" xfId="16889"/>
    <cellStyle name="Normal 2 2 4 3 2 2 2 2 2 4 2" xfId="16890"/>
    <cellStyle name="Normal 2 2 4 3 2 2 2 2 2 5" xfId="16891"/>
    <cellStyle name="Normal 2 2 4 3 2 2 2 2 2 5 2" xfId="16892"/>
    <cellStyle name="Normal 2 2 4 3 2 2 2 2 2 6" xfId="16893"/>
    <cellStyle name="Normal 2 2 4 3 2 2 2 2 2 6 2" xfId="16894"/>
    <cellStyle name="Normal 2 2 4 3 2 2 2 2 2 7" xfId="16895"/>
    <cellStyle name="Normal 2 2 4 3 2 2 2 2 2 7 2" xfId="16896"/>
    <cellStyle name="Normal 2 2 4 3 2 2 2 2 2 8" xfId="16897"/>
    <cellStyle name="Normal 2 2 4 3 2 2 2 2 2 8 2" xfId="16898"/>
    <cellStyle name="Normal 2 2 4 3 2 2 2 2 2 9" xfId="16899"/>
    <cellStyle name="Normal 2 2 4 3 2 2 2 2 2 9 2" xfId="16900"/>
    <cellStyle name="Normal 2 2 4 3 2 2 2 2 3" xfId="16901"/>
    <cellStyle name="Normal 2 2 4 3 2 2 2 2 3 2" xfId="16902"/>
    <cellStyle name="Normal 2 2 4 3 2 2 2 2 4" xfId="16903"/>
    <cellStyle name="Normal 2 2 4 3 2 2 2 2 4 2" xfId="16904"/>
    <cellStyle name="Normal 2 2 4 3 2 2 2 2 5" xfId="16905"/>
    <cellStyle name="Normal 2 2 4 3 2 2 2 2 5 2" xfId="16906"/>
    <cellStyle name="Normal 2 2 4 3 2 2 2 2 6" xfId="16907"/>
    <cellStyle name="Normal 2 2 4 3 2 2 2 2 6 2" xfId="16908"/>
    <cellStyle name="Normal 2 2 4 3 2 2 2 2 7" xfId="16909"/>
    <cellStyle name="Normal 2 2 4 3 2 2 2 2 7 2" xfId="16910"/>
    <cellStyle name="Normal 2 2 4 3 2 2 2 2 8" xfId="16911"/>
    <cellStyle name="Normal 2 2 4 3 2 2 2 2 8 2" xfId="16912"/>
    <cellStyle name="Normal 2 2 4 3 2 2 2 2 9" xfId="16913"/>
    <cellStyle name="Normal 2 2 4 3 2 2 2 2 9 2" xfId="16914"/>
    <cellStyle name="Normal 2 2 4 3 2 2 2 3" xfId="16915"/>
    <cellStyle name="Normal 2 2 4 3 2 2 2 3 10" xfId="16916"/>
    <cellStyle name="Normal 2 2 4 3 2 2 2 3 10 2" xfId="16917"/>
    <cellStyle name="Normal 2 2 4 3 2 2 2 3 11" xfId="16918"/>
    <cellStyle name="Normal 2 2 4 3 2 2 2 3 2" xfId="16919"/>
    <cellStyle name="Normal 2 2 4 3 2 2 2 3 2 2" xfId="16920"/>
    <cellStyle name="Normal 2 2 4 3 2 2 2 3 3" xfId="16921"/>
    <cellStyle name="Normal 2 2 4 3 2 2 2 3 3 2" xfId="16922"/>
    <cellStyle name="Normal 2 2 4 3 2 2 2 3 4" xfId="16923"/>
    <cellStyle name="Normal 2 2 4 3 2 2 2 3 4 2" xfId="16924"/>
    <cellStyle name="Normal 2 2 4 3 2 2 2 3 5" xfId="16925"/>
    <cellStyle name="Normal 2 2 4 3 2 2 2 3 5 2" xfId="16926"/>
    <cellStyle name="Normal 2 2 4 3 2 2 2 3 6" xfId="16927"/>
    <cellStyle name="Normal 2 2 4 3 2 2 2 3 6 2" xfId="16928"/>
    <cellStyle name="Normal 2 2 4 3 2 2 2 3 7" xfId="16929"/>
    <cellStyle name="Normal 2 2 4 3 2 2 2 3 7 2" xfId="16930"/>
    <cellStyle name="Normal 2 2 4 3 2 2 2 3 8" xfId="16931"/>
    <cellStyle name="Normal 2 2 4 3 2 2 2 3 8 2" xfId="16932"/>
    <cellStyle name="Normal 2 2 4 3 2 2 2 3 9" xfId="16933"/>
    <cellStyle name="Normal 2 2 4 3 2 2 2 3 9 2" xfId="16934"/>
    <cellStyle name="Normal 2 2 4 3 2 2 2 4" xfId="16935"/>
    <cellStyle name="Normal 2 2 4 3 2 2 2 4 2" xfId="16936"/>
    <cellStyle name="Normal 2 2 4 3 2 2 2 5" xfId="16937"/>
    <cellStyle name="Normal 2 2 4 3 2 2 2 5 2" xfId="16938"/>
    <cellStyle name="Normal 2 2 4 3 2 2 2 6" xfId="16939"/>
    <cellStyle name="Normal 2 2 4 3 2 2 2 6 2" xfId="16940"/>
    <cellStyle name="Normal 2 2 4 3 2 2 2 7" xfId="16941"/>
    <cellStyle name="Normal 2 2 4 3 2 2 2 7 2" xfId="16942"/>
    <cellStyle name="Normal 2 2 4 3 2 2 2 8" xfId="16943"/>
    <cellStyle name="Normal 2 2 4 3 2 2 2 8 2" xfId="16944"/>
    <cellStyle name="Normal 2 2 4 3 2 2 2 9" xfId="16945"/>
    <cellStyle name="Normal 2 2 4 3 2 2 2 9 2" xfId="16946"/>
    <cellStyle name="Normal 2 2 4 3 2 2 3" xfId="471"/>
    <cellStyle name="Normal 2 2 4 3 2 2 3 10" xfId="16947"/>
    <cellStyle name="Normal 2 2 4 3 2 2 3 10 2" xfId="16948"/>
    <cellStyle name="Normal 2 2 4 3 2 2 3 11" xfId="16949"/>
    <cellStyle name="Normal 2 2 4 3 2 2 3 11 2" xfId="16950"/>
    <cellStyle name="Normal 2 2 4 3 2 2 3 12" xfId="16951"/>
    <cellStyle name="Normal 2 2 4 3 2 2 3 12 2" xfId="16952"/>
    <cellStyle name="Normal 2 2 4 3 2 2 3 13" xfId="16953"/>
    <cellStyle name="Normal 2 2 4 3 2 2 3 2" xfId="16954"/>
    <cellStyle name="Normal 2 2 4 3 2 2 3 2 10" xfId="16955"/>
    <cellStyle name="Normal 2 2 4 3 2 2 3 2 10 2" xfId="16956"/>
    <cellStyle name="Normal 2 2 4 3 2 2 3 2 11" xfId="16957"/>
    <cellStyle name="Normal 2 2 4 3 2 2 3 2 11 2" xfId="16958"/>
    <cellStyle name="Normal 2 2 4 3 2 2 3 2 12" xfId="16959"/>
    <cellStyle name="Normal 2 2 4 3 2 2 3 2 2" xfId="16960"/>
    <cellStyle name="Normal 2 2 4 3 2 2 3 2 2 10" xfId="16961"/>
    <cellStyle name="Normal 2 2 4 3 2 2 3 2 2 10 2" xfId="16962"/>
    <cellStyle name="Normal 2 2 4 3 2 2 3 2 2 11" xfId="16963"/>
    <cellStyle name="Normal 2 2 4 3 2 2 3 2 2 2" xfId="16964"/>
    <cellStyle name="Normal 2 2 4 3 2 2 3 2 2 2 2" xfId="16965"/>
    <cellStyle name="Normal 2 2 4 3 2 2 3 2 2 3" xfId="16966"/>
    <cellStyle name="Normal 2 2 4 3 2 2 3 2 2 3 2" xfId="16967"/>
    <cellStyle name="Normal 2 2 4 3 2 2 3 2 2 4" xfId="16968"/>
    <cellStyle name="Normal 2 2 4 3 2 2 3 2 2 4 2" xfId="16969"/>
    <cellStyle name="Normal 2 2 4 3 2 2 3 2 2 5" xfId="16970"/>
    <cellStyle name="Normal 2 2 4 3 2 2 3 2 2 5 2" xfId="16971"/>
    <cellStyle name="Normal 2 2 4 3 2 2 3 2 2 6" xfId="16972"/>
    <cellStyle name="Normal 2 2 4 3 2 2 3 2 2 6 2" xfId="16973"/>
    <cellStyle name="Normal 2 2 4 3 2 2 3 2 2 7" xfId="16974"/>
    <cellStyle name="Normal 2 2 4 3 2 2 3 2 2 7 2" xfId="16975"/>
    <cellStyle name="Normal 2 2 4 3 2 2 3 2 2 8" xfId="16976"/>
    <cellStyle name="Normal 2 2 4 3 2 2 3 2 2 8 2" xfId="16977"/>
    <cellStyle name="Normal 2 2 4 3 2 2 3 2 2 9" xfId="16978"/>
    <cellStyle name="Normal 2 2 4 3 2 2 3 2 2 9 2" xfId="16979"/>
    <cellStyle name="Normal 2 2 4 3 2 2 3 2 3" xfId="16980"/>
    <cellStyle name="Normal 2 2 4 3 2 2 3 2 3 2" xfId="16981"/>
    <cellStyle name="Normal 2 2 4 3 2 2 3 2 4" xfId="16982"/>
    <cellStyle name="Normal 2 2 4 3 2 2 3 2 4 2" xfId="16983"/>
    <cellStyle name="Normal 2 2 4 3 2 2 3 2 5" xfId="16984"/>
    <cellStyle name="Normal 2 2 4 3 2 2 3 2 5 2" xfId="16985"/>
    <cellStyle name="Normal 2 2 4 3 2 2 3 2 6" xfId="16986"/>
    <cellStyle name="Normal 2 2 4 3 2 2 3 2 6 2" xfId="16987"/>
    <cellStyle name="Normal 2 2 4 3 2 2 3 2 7" xfId="16988"/>
    <cellStyle name="Normal 2 2 4 3 2 2 3 2 7 2" xfId="16989"/>
    <cellStyle name="Normal 2 2 4 3 2 2 3 2 8" xfId="16990"/>
    <cellStyle name="Normal 2 2 4 3 2 2 3 2 8 2" xfId="16991"/>
    <cellStyle name="Normal 2 2 4 3 2 2 3 2 9" xfId="16992"/>
    <cellStyle name="Normal 2 2 4 3 2 2 3 2 9 2" xfId="16993"/>
    <cellStyle name="Normal 2 2 4 3 2 2 3 3" xfId="16994"/>
    <cellStyle name="Normal 2 2 4 3 2 2 3 3 10" xfId="16995"/>
    <cellStyle name="Normal 2 2 4 3 2 2 3 3 10 2" xfId="16996"/>
    <cellStyle name="Normal 2 2 4 3 2 2 3 3 11" xfId="16997"/>
    <cellStyle name="Normal 2 2 4 3 2 2 3 3 2" xfId="16998"/>
    <cellStyle name="Normal 2 2 4 3 2 2 3 3 2 2" xfId="16999"/>
    <cellStyle name="Normal 2 2 4 3 2 2 3 3 3" xfId="17000"/>
    <cellStyle name="Normal 2 2 4 3 2 2 3 3 3 2" xfId="17001"/>
    <cellStyle name="Normal 2 2 4 3 2 2 3 3 4" xfId="17002"/>
    <cellStyle name="Normal 2 2 4 3 2 2 3 3 4 2" xfId="17003"/>
    <cellStyle name="Normal 2 2 4 3 2 2 3 3 5" xfId="17004"/>
    <cellStyle name="Normal 2 2 4 3 2 2 3 3 5 2" xfId="17005"/>
    <cellStyle name="Normal 2 2 4 3 2 2 3 3 6" xfId="17006"/>
    <cellStyle name="Normal 2 2 4 3 2 2 3 3 6 2" xfId="17007"/>
    <cellStyle name="Normal 2 2 4 3 2 2 3 3 7" xfId="17008"/>
    <cellStyle name="Normal 2 2 4 3 2 2 3 3 7 2" xfId="17009"/>
    <cellStyle name="Normal 2 2 4 3 2 2 3 3 8" xfId="17010"/>
    <cellStyle name="Normal 2 2 4 3 2 2 3 3 8 2" xfId="17011"/>
    <cellStyle name="Normal 2 2 4 3 2 2 3 3 9" xfId="17012"/>
    <cellStyle name="Normal 2 2 4 3 2 2 3 3 9 2" xfId="17013"/>
    <cellStyle name="Normal 2 2 4 3 2 2 3 4" xfId="17014"/>
    <cellStyle name="Normal 2 2 4 3 2 2 3 4 2" xfId="17015"/>
    <cellStyle name="Normal 2 2 4 3 2 2 3 5" xfId="17016"/>
    <cellStyle name="Normal 2 2 4 3 2 2 3 5 2" xfId="17017"/>
    <cellStyle name="Normal 2 2 4 3 2 2 3 6" xfId="17018"/>
    <cellStyle name="Normal 2 2 4 3 2 2 3 6 2" xfId="17019"/>
    <cellStyle name="Normal 2 2 4 3 2 2 3 7" xfId="17020"/>
    <cellStyle name="Normal 2 2 4 3 2 2 3 7 2" xfId="17021"/>
    <cellStyle name="Normal 2 2 4 3 2 2 3 8" xfId="17022"/>
    <cellStyle name="Normal 2 2 4 3 2 2 3 8 2" xfId="17023"/>
    <cellStyle name="Normal 2 2 4 3 2 2 3 9" xfId="17024"/>
    <cellStyle name="Normal 2 2 4 3 2 2 3 9 2" xfId="17025"/>
    <cellStyle name="Normal 2 2 4 3 2 2 4" xfId="472"/>
    <cellStyle name="Normal 2 2 4 3 2 2 4 10" xfId="17026"/>
    <cellStyle name="Normal 2 2 4 3 2 2 4 10 2" xfId="17027"/>
    <cellStyle name="Normal 2 2 4 3 2 2 4 11" xfId="17028"/>
    <cellStyle name="Normal 2 2 4 3 2 2 4 11 2" xfId="17029"/>
    <cellStyle name="Normal 2 2 4 3 2 2 4 12" xfId="17030"/>
    <cellStyle name="Normal 2 2 4 3 2 2 4 12 2" xfId="17031"/>
    <cellStyle name="Normal 2 2 4 3 2 2 4 13" xfId="17032"/>
    <cellStyle name="Normal 2 2 4 3 2 2 4 2" xfId="17033"/>
    <cellStyle name="Normal 2 2 4 3 2 2 4 2 10" xfId="17034"/>
    <cellStyle name="Normal 2 2 4 3 2 2 4 2 10 2" xfId="17035"/>
    <cellStyle name="Normal 2 2 4 3 2 2 4 2 11" xfId="17036"/>
    <cellStyle name="Normal 2 2 4 3 2 2 4 2 11 2" xfId="17037"/>
    <cellStyle name="Normal 2 2 4 3 2 2 4 2 12" xfId="17038"/>
    <cellStyle name="Normal 2 2 4 3 2 2 4 2 2" xfId="17039"/>
    <cellStyle name="Normal 2 2 4 3 2 2 4 2 2 10" xfId="17040"/>
    <cellStyle name="Normal 2 2 4 3 2 2 4 2 2 10 2" xfId="17041"/>
    <cellStyle name="Normal 2 2 4 3 2 2 4 2 2 11" xfId="17042"/>
    <cellStyle name="Normal 2 2 4 3 2 2 4 2 2 2" xfId="17043"/>
    <cellStyle name="Normal 2 2 4 3 2 2 4 2 2 2 2" xfId="17044"/>
    <cellStyle name="Normal 2 2 4 3 2 2 4 2 2 3" xfId="17045"/>
    <cellStyle name="Normal 2 2 4 3 2 2 4 2 2 3 2" xfId="17046"/>
    <cellStyle name="Normal 2 2 4 3 2 2 4 2 2 4" xfId="17047"/>
    <cellStyle name="Normal 2 2 4 3 2 2 4 2 2 4 2" xfId="17048"/>
    <cellStyle name="Normal 2 2 4 3 2 2 4 2 2 5" xfId="17049"/>
    <cellStyle name="Normal 2 2 4 3 2 2 4 2 2 5 2" xfId="17050"/>
    <cellStyle name="Normal 2 2 4 3 2 2 4 2 2 6" xfId="17051"/>
    <cellStyle name="Normal 2 2 4 3 2 2 4 2 2 6 2" xfId="17052"/>
    <cellStyle name="Normal 2 2 4 3 2 2 4 2 2 7" xfId="17053"/>
    <cellStyle name="Normal 2 2 4 3 2 2 4 2 2 7 2" xfId="17054"/>
    <cellStyle name="Normal 2 2 4 3 2 2 4 2 2 8" xfId="17055"/>
    <cellStyle name="Normal 2 2 4 3 2 2 4 2 2 8 2" xfId="17056"/>
    <cellStyle name="Normal 2 2 4 3 2 2 4 2 2 9" xfId="17057"/>
    <cellStyle name="Normal 2 2 4 3 2 2 4 2 2 9 2" xfId="17058"/>
    <cellStyle name="Normal 2 2 4 3 2 2 4 2 3" xfId="17059"/>
    <cellStyle name="Normal 2 2 4 3 2 2 4 2 3 2" xfId="17060"/>
    <cellStyle name="Normal 2 2 4 3 2 2 4 2 4" xfId="17061"/>
    <cellStyle name="Normal 2 2 4 3 2 2 4 2 4 2" xfId="17062"/>
    <cellStyle name="Normal 2 2 4 3 2 2 4 2 5" xfId="17063"/>
    <cellStyle name="Normal 2 2 4 3 2 2 4 2 5 2" xfId="17064"/>
    <cellStyle name="Normal 2 2 4 3 2 2 4 2 6" xfId="17065"/>
    <cellStyle name="Normal 2 2 4 3 2 2 4 2 6 2" xfId="17066"/>
    <cellStyle name="Normal 2 2 4 3 2 2 4 2 7" xfId="17067"/>
    <cellStyle name="Normal 2 2 4 3 2 2 4 2 7 2" xfId="17068"/>
    <cellStyle name="Normal 2 2 4 3 2 2 4 2 8" xfId="17069"/>
    <cellStyle name="Normal 2 2 4 3 2 2 4 2 8 2" xfId="17070"/>
    <cellStyle name="Normal 2 2 4 3 2 2 4 2 9" xfId="17071"/>
    <cellStyle name="Normal 2 2 4 3 2 2 4 2 9 2" xfId="17072"/>
    <cellStyle name="Normal 2 2 4 3 2 2 4 3" xfId="17073"/>
    <cellStyle name="Normal 2 2 4 3 2 2 4 3 10" xfId="17074"/>
    <cellStyle name="Normal 2 2 4 3 2 2 4 3 10 2" xfId="17075"/>
    <cellStyle name="Normal 2 2 4 3 2 2 4 3 11" xfId="17076"/>
    <cellStyle name="Normal 2 2 4 3 2 2 4 3 2" xfId="17077"/>
    <cellStyle name="Normal 2 2 4 3 2 2 4 3 2 2" xfId="17078"/>
    <cellStyle name="Normal 2 2 4 3 2 2 4 3 3" xfId="17079"/>
    <cellStyle name="Normal 2 2 4 3 2 2 4 3 3 2" xfId="17080"/>
    <cellStyle name="Normal 2 2 4 3 2 2 4 3 4" xfId="17081"/>
    <cellStyle name="Normal 2 2 4 3 2 2 4 3 4 2" xfId="17082"/>
    <cellStyle name="Normal 2 2 4 3 2 2 4 3 5" xfId="17083"/>
    <cellStyle name="Normal 2 2 4 3 2 2 4 3 5 2" xfId="17084"/>
    <cellStyle name="Normal 2 2 4 3 2 2 4 3 6" xfId="17085"/>
    <cellStyle name="Normal 2 2 4 3 2 2 4 3 6 2" xfId="17086"/>
    <cellStyle name="Normal 2 2 4 3 2 2 4 3 7" xfId="17087"/>
    <cellStyle name="Normal 2 2 4 3 2 2 4 3 7 2" xfId="17088"/>
    <cellStyle name="Normal 2 2 4 3 2 2 4 3 8" xfId="17089"/>
    <cellStyle name="Normal 2 2 4 3 2 2 4 3 8 2" xfId="17090"/>
    <cellStyle name="Normal 2 2 4 3 2 2 4 3 9" xfId="17091"/>
    <cellStyle name="Normal 2 2 4 3 2 2 4 3 9 2" xfId="17092"/>
    <cellStyle name="Normal 2 2 4 3 2 2 4 4" xfId="17093"/>
    <cellStyle name="Normal 2 2 4 3 2 2 4 4 2" xfId="17094"/>
    <cellStyle name="Normal 2 2 4 3 2 2 4 5" xfId="17095"/>
    <cellStyle name="Normal 2 2 4 3 2 2 4 5 2" xfId="17096"/>
    <cellStyle name="Normal 2 2 4 3 2 2 4 6" xfId="17097"/>
    <cellStyle name="Normal 2 2 4 3 2 2 4 6 2" xfId="17098"/>
    <cellStyle name="Normal 2 2 4 3 2 2 4 7" xfId="17099"/>
    <cellStyle name="Normal 2 2 4 3 2 2 4 7 2" xfId="17100"/>
    <cellStyle name="Normal 2 2 4 3 2 2 4 8" xfId="17101"/>
    <cellStyle name="Normal 2 2 4 3 2 2 4 8 2" xfId="17102"/>
    <cellStyle name="Normal 2 2 4 3 2 2 4 9" xfId="17103"/>
    <cellStyle name="Normal 2 2 4 3 2 2 4 9 2" xfId="17104"/>
    <cellStyle name="Normal 2 2 4 3 2 2 5" xfId="473"/>
    <cellStyle name="Normal 2 2 4 3 2 2 5 10" xfId="17105"/>
    <cellStyle name="Normal 2 2 4 3 2 2 5 10 2" xfId="17106"/>
    <cellStyle name="Normal 2 2 4 3 2 2 5 11" xfId="17107"/>
    <cellStyle name="Normal 2 2 4 3 2 2 5 11 2" xfId="17108"/>
    <cellStyle name="Normal 2 2 4 3 2 2 5 12" xfId="17109"/>
    <cellStyle name="Normal 2 2 4 3 2 2 5 12 2" xfId="17110"/>
    <cellStyle name="Normal 2 2 4 3 2 2 5 13" xfId="17111"/>
    <cellStyle name="Normal 2 2 4 3 2 2 5 2" xfId="17112"/>
    <cellStyle name="Normal 2 2 4 3 2 2 5 2 10" xfId="17113"/>
    <cellStyle name="Normal 2 2 4 3 2 2 5 2 10 2" xfId="17114"/>
    <cellStyle name="Normal 2 2 4 3 2 2 5 2 11" xfId="17115"/>
    <cellStyle name="Normal 2 2 4 3 2 2 5 2 11 2" xfId="17116"/>
    <cellStyle name="Normal 2 2 4 3 2 2 5 2 12" xfId="17117"/>
    <cellStyle name="Normal 2 2 4 3 2 2 5 2 2" xfId="17118"/>
    <cellStyle name="Normal 2 2 4 3 2 2 5 2 2 10" xfId="17119"/>
    <cellStyle name="Normal 2 2 4 3 2 2 5 2 2 10 2" xfId="17120"/>
    <cellStyle name="Normal 2 2 4 3 2 2 5 2 2 11" xfId="17121"/>
    <cellStyle name="Normal 2 2 4 3 2 2 5 2 2 2" xfId="17122"/>
    <cellStyle name="Normal 2 2 4 3 2 2 5 2 2 2 2" xfId="17123"/>
    <cellStyle name="Normal 2 2 4 3 2 2 5 2 2 3" xfId="17124"/>
    <cellStyle name="Normal 2 2 4 3 2 2 5 2 2 3 2" xfId="17125"/>
    <cellStyle name="Normal 2 2 4 3 2 2 5 2 2 4" xfId="17126"/>
    <cellStyle name="Normal 2 2 4 3 2 2 5 2 2 4 2" xfId="17127"/>
    <cellStyle name="Normal 2 2 4 3 2 2 5 2 2 5" xfId="17128"/>
    <cellStyle name="Normal 2 2 4 3 2 2 5 2 2 5 2" xfId="17129"/>
    <cellStyle name="Normal 2 2 4 3 2 2 5 2 2 6" xfId="17130"/>
    <cellStyle name="Normal 2 2 4 3 2 2 5 2 2 6 2" xfId="17131"/>
    <cellStyle name="Normal 2 2 4 3 2 2 5 2 2 7" xfId="17132"/>
    <cellStyle name="Normal 2 2 4 3 2 2 5 2 2 7 2" xfId="17133"/>
    <cellStyle name="Normal 2 2 4 3 2 2 5 2 2 8" xfId="17134"/>
    <cellStyle name="Normal 2 2 4 3 2 2 5 2 2 8 2" xfId="17135"/>
    <cellStyle name="Normal 2 2 4 3 2 2 5 2 2 9" xfId="17136"/>
    <cellStyle name="Normal 2 2 4 3 2 2 5 2 2 9 2" xfId="17137"/>
    <cellStyle name="Normal 2 2 4 3 2 2 5 2 3" xfId="17138"/>
    <cellStyle name="Normal 2 2 4 3 2 2 5 2 3 2" xfId="17139"/>
    <cellStyle name="Normal 2 2 4 3 2 2 5 2 4" xfId="17140"/>
    <cellStyle name="Normal 2 2 4 3 2 2 5 2 4 2" xfId="17141"/>
    <cellStyle name="Normal 2 2 4 3 2 2 5 2 5" xfId="17142"/>
    <cellStyle name="Normal 2 2 4 3 2 2 5 2 5 2" xfId="17143"/>
    <cellStyle name="Normal 2 2 4 3 2 2 5 2 6" xfId="17144"/>
    <cellStyle name="Normal 2 2 4 3 2 2 5 2 6 2" xfId="17145"/>
    <cellStyle name="Normal 2 2 4 3 2 2 5 2 7" xfId="17146"/>
    <cellStyle name="Normal 2 2 4 3 2 2 5 2 7 2" xfId="17147"/>
    <cellStyle name="Normal 2 2 4 3 2 2 5 2 8" xfId="17148"/>
    <cellStyle name="Normal 2 2 4 3 2 2 5 2 8 2" xfId="17149"/>
    <cellStyle name="Normal 2 2 4 3 2 2 5 2 9" xfId="17150"/>
    <cellStyle name="Normal 2 2 4 3 2 2 5 2 9 2" xfId="17151"/>
    <cellStyle name="Normal 2 2 4 3 2 2 5 3" xfId="17152"/>
    <cellStyle name="Normal 2 2 4 3 2 2 5 3 10" xfId="17153"/>
    <cellStyle name="Normal 2 2 4 3 2 2 5 3 10 2" xfId="17154"/>
    <cellStyle name="Normal 2 2 4 3 2 2 5 3 11" xfId="17155"/>
    <cellStyle name="Normal 2 2 4 3 2 2 5 3 2" xfId="17156"/>
    <cellStyle name="Normal 2 2 4 3 2 2 5 3 2 2" xfId="17157"/>
    <cellStyle name="Normal 2 2 4 3 2 2 5 3 3" xfId="17158"/>
    <cellStyle name="Normal 2 2 4 3 2 2 5 3 3 2" xfId="17159"/>
    <cellStyle name="Normal 2 2 4 3 2 2 5 3 4" xfId="17160"/>
    <cellStyle name="Normal 2 2 4 3 2 2 5 3 4 2" xfId="17161"/>
    <cellStyle name="Normal 2 2 4 3 2 2 5 3 5" xfId="17162"/>
    <cellStyle name="Normal 2 2 4 3 2 2 5 3 5 2" xfId="17163"/>
    <cellStyle name="Normal 2 2 4 3 2 2 5 3 6" xfId="17164"/>
    <cellStyle name="Normal 2 2 4 3 2 2 5 3 6 2" xfId="17165"/>
    <cellStyle name="Normal 2 2 4 3 2 2 5 3 7" xfId="17166"/>
    <cellStyle name="Normal 2 2 4 3 2 2 5 3 7 2" xfId="17167"/>
    <cellStyle name="Normal 2 2 4 3 2 2 5 3 8" xfId="17168"/>
    <cellStyle name="Normal 2 2 4 3 2 2 5 3 8 2" xfId="17169"/>
    <cellStyle name="Normal 2 2 4 3 2 2 5 3 9" xfId="17170"/>
    <cellStyle name="Normal 2 2 4 3 2 2 5 3 9 2" xfId="17171"/>
    <cellStyle name="Normal 2 2 4 3 2 2 5 4" xfId="17172"/>
    <cellStyle name="Normal 2 2 4 3 2 2 5 4 2" xfId="17173"/>
    <cellStyle name="Normal 2 2 4 3 2 2 5 5" xfId="17174"/>
    <cellStyle name="Normal 2 2 4 3 2 2 5 5 2" xfId="17175"/>
    <cellStyle name="Normal 2 2 4 3 2 2 5 6" xfId="17176"/>
    <cellStyle name="Normal 2 2 4 3 2 2 5 6 2" xfId="17177"/>
    <cellStyle name="Normal 2 2 4 3 2 2 5 7" xfId="17178"/>
    <cellStyle name="Normal 2 2 4 3 2 2 5 7 2" xfId="17179"/>
    <cellStyle name="Normal 2 2 4 3 2 2 5 8" xfId="17180"/>
    <cellStyle name="Normal 2 2 4 3 2 2 5 8 2" xfId="17181"/>
    <cellStyle name="Normal 2 2 4 3 2 2 5 9" xfId="17182"/>
    <cellStyle name="Normal 2 2 4 3 2 2 5 9 2" xfId="17183"/>
    <cellStyle name="Normal 2 2 4 3 2 2 6" xfId="474"/>
    <cellStyle name="Normal 2 2 4 3 2 3" xfId="475"/>
    <cellStyle name="Normal 2 2 4 3 2 3 2" xfId="476"/>
    <cellStyle name="Normal 2 2 4 3 2 4" xfId="477"/>
    <cellStyle name="Normal 2 2 4 3 2 4 2" xfId="478"/>
    <cellStyle name="Normal 2 2 4 3 2 5" xfId="479"/>
    <cellStyle name="Normal 2 2 4 3 2 5 2" xfId="480"/>
    <cellStyle name="Normal 2 2 4 3 2 6" xfId="17184"/>
    <cellStyle name="Normal 2 2 4 3 2 6 10" xfId="17185"/>
    <cellStyle name="Normal 2 2 4 3 2 6 10 2" xfId="17186"/>
    <cellStyle name="Normal 2 2 4 3 2 6 11" xfId="17187"/>
    <cellStyle name="Normal 2 2 4 3 2 6 11 2" xfId="17188"/>
    <cellStyle name="Normal 2 2 4 3 2 6 12" xfId="17189"/>
    <cellStyle name="Normal 2 2 4 3 2 6 2" xfId="17190"/>
    <cellStyle name="Normal 2 2 4 3 2 6 2 10" xfId="17191"/>
    <cellStyle name="Normal 2 2 4 3 2 6 2 10 2" xfId="17192"/>
    <cellStyle name="Normal 2 2 4 3 2 6 2 11" xfId="17193"/>
    <cellStyle name="Normal 2 2 4 3 2 6 2 2" xfId="17194"/>
    <cellStyle name="Normal 2 2 4 3 2 6 2 2 2" xfId="17195"/>
    <cellStyle name="Normal 2 2 4 3 2 6 2 3" xfId="17196"/>
    <cellStyle name="Normal 2 2 4 3 2 6 2 3 2" xfId="17197"/>
    <cellStyle name="Normal 2 2 4 3 2 6 2 4" xfId="17198"/>
    <cellStyle name="Normal 2 2 4 3 2 6 2 4 2" xfId="17199"/>
    <cellStyle name="Normal 2 2 4 3 2 6 2 5" xfId="17200"/>
    <cellStyle name="Normal 2 2 4 3 2 6 2 5 2" xfId="17201"/>
    <cellStyle name="Normal 2 2 4 3 2 6 2 6" xfId="17202"/>
    <cellStyle name="Normal 2 2 4 3 2 6 2 6 2" xfId="17203"/>
    <cellStyle name="Normal 2 2 4 3 2 6 2 7" xfId="17204"/>
    <cellStyle name="Normal 2 2 4 3 2 6 2 7 2" xfId="17205"/>
    <cellStyle name="Normal 2 2 4 3 2 6 2 8" xfId="17206"/>
    <cellStyle name="Normal 2 2 4 3 2 6 2 8 2" xfId="17207"/>
    <cellStyle name="Normal 2 2 4 3 2 6 2 9" xfId="17208"/>
    <cellStyle name="Normal 2 2 4 3 2 6 2 9 2" xfId="17209"/>
    <cellStyle name="Normal 2 2 4 3 2 6 3" xfId="17210"/>
    <cellStyle name="Normal 2 2 4 3 2 6 3 2" xfId="17211"/>
    <cellStyle name="Normal 2 2 4 3 2 6 4" xfId="17212"/>
    <cellStyle name="Normal 2 2 4 3 2 6 4 2" xfId="17213"/>
    <cellStyle name="Normal 2 2 4 3 2 6 5" xfId="17214"/>
    <cellStyle name="Normal 2 2 4 3 2 6 5 2" xfId="17215"/>
    <cellStyle name="Normal 2 2 4 3 2 6 6" xfId="17216"/>
    <cellStyle name="Normal 2 2 4 3 2 6 6 2" xfId="17217"/>
    <cellStyle name="Normal 2 2 4 3 2 6 7" xfId="17218"/>
    <cellStyle name="Normal 2 2 4 3 2 6 7 2" xfId="17219"/>
    <cellStyle name="Normal 2 2 4 3 2 6 8" xfId="17220"/>
    <cellStyle name="Normal 2 2 4 3 2 6 8 2" xfId="17221"/>
    <cellStyle name="Normal 2 2 4 3 2 6 9" xfId="17222"/>
    <cellStyle name="Normal 2 2 4 3 2 6 9 2" xfId="17223"/>
    <cellStyle name="Normal 2 2 4 3 2 7" xfId="17224"/>
    <cellStyle name="Normal 2 2 4 3 2 7 10" xfId="17225"/>
    <cellStyle name="Normal 2 2 4 3 2 7 10 2" xfId="17226"/>
    <cellStyle name="Normal 2 2 4 3 2 7 11" xfId="17227"/>
    <cellStyle name="Normal 2 2 4 3 2 7 2" xfId="17228"/>
    <cellStyle name="Normal 2 2 4 3 2 7 2 2" xfId="17229"/>
    <cellStyle name="Normal 2 2 4 3 2 7 3" xfId="17230"/>
    <cellStyle name="Normal 2 2 4 3 2 7 3 2" xfId="17231"/>
    <cellStyle name="Normal 2 2 4 3 2 7 4" xfId="17232"/>
    <cellStyle name="Normal 2 2 4 3 2 7 4 2" xfId="17233"/>
    <cellStyle name="Normal 2 2 4 3 2 7 5" xfId="17234"/>
    <cellStyle name="Normal 2 2 4 3 2 7 5 2" xfId="17235"/>
    <cellStyle name="Normal 2 2 4 3 2 7 6" xfId="17236"/>
    <cellStyle name="Normal 2 2 4 3 2 7 6 2" xfId="17237"/>
    <cellStyle name="Normal 2 2 4 3 2 7 7" xfId="17238"/>
    <cellStyle name="Normal 2 2 4 3 2 7 7 2" xfId="17239"/>
    <cellStyle name="Normal 2 2 4 3 2 7 8" xfId="17240"/>
    <cellStyle name="Normal 2 2 4 3 2 7 8 2" xfId="17241"/>
    <cellStyle name="Normal 2 2 4 3 2 7 9" xfId="17242"/>
    <cellStyle name="Normal 2 2 4 3 2 7 9 2" xfId="17243"/>
    <cellStyle name="Normal 2 2 4 3 2 8" xfId="17244"/>
    <cellStyle name="Normal 2 2 4 3 2 8 2" xfId="17245"/>
    <cellStyle name="Normal 2 2 4 3 2 9" xfId="17246"/>
    <cellStyle name="Normal 2 2 4 3 2 9 2" xfId="17247"/>
    <cellStyle name="Normal 2 2 4 3 3" xfId="481"/>
    <cellStyle name="Normal 2 2 4 3 3 10" xfId="17248"/>
    <cellStyle name="Normal 2 2 4 3 3 10 2" xfId="17249"/>
    <cellStyle name="Normal 2 2 4 3 3 11" xfId="17250"/>
    <cellStyle name="Normal 2 2 4 3 3 11 2" xfId="17251"/>
    <cellStyle name="Normal 2 2 4 3 3 12" xfId="17252"/>
    <cellStyle name="Normal 2 2 4 3 3 12 2" xfId="17253"/>
    <cellStyle name="Normal 2 2 4 3 3 13" xfId="17254"/>
    <cellStyle name="Normal 2 2 4 3 3 2" xfId="17255"/>
    <cellStyle name="Normal 2 2 4 3 3 2 10" xfId="17256"/>
    <cellStyle name="Normal 2 2 4 3 3 2 10 2" xfId="17257"/>
    <cellStyle name="Normal 2 2 4 3 3 2 11" xfId="17258"/>
    <cellStyle name="Normal 2 2 4 3 3 2 11 2" xfId="17259"/>
    <cellStyle name="Normal 2 2 4 3 3 2 12" xfId="17260"/>
    <cellStyle name="Normal 2 2 4 3 3 2 2" xfId="17261"/>
    <cellStyle name="Normal 2 2 4 3 3 2 2 10" xfId="17262"/>
    <cellStyle name="Normal 2 2 4 3 3 2 2 10 2" xfId="17263"/>
    <cellStyle name="Normal 2 2 4 3 3 2 2 11" xfId="17264"/>
    <cellStyle name="Normal 2 2 4 3 3 2 2 2" xfId="17265"/>
    <cellStyle name="Normal 2 2 4 3 3 2 2 2 2" xfId="17266"/>
    <cellStyle name="Normal 2 2 4 3 3 2 2 3" xfId="17267"/>
    <cellStyle name="Normal 2 2 4 3 3 2 2 3 2" xfId="17268"/>
    <cellStyle name="Normal 2 2 4 3 3 2 2 4" xfId="17269"/>
    <cellStyle name="Normal 2 2 4 3 3 2 2 4 2" xfId="17270"/>
    <cellStyle name="Normal 2 2 4 3 3 2 2 5" xfId="17271"/>
    <cellStyle name="Normal 2 2 4 3 3 2 2 5 2" xfId="17272"/>
    <cellStyle name="Normal 2 2 4 3 3 2 2 6" xfId="17273"/>
    <cellStyle name="Normal 2 2 4 3 3 2 2 6 2" xfId="17274"/>
    <cellStyle name="Normal 2 2 4 3 3 2 2 7" xfId="17275"/>
    <cellStyle name="Normal 2 2 4 3 3 2 2 7 2" xfId="17276"/>
    <cellStyle name="Normal 2 2 4 3 3 2 2 8" xfId="17277"/>
    <cellStyle name="Normal 2 2 4 3 3 2 2 8 2" xfId="17278"/>
    <cellStyle name="Normal 2 2 4 3 3 2 2 9" xfId="17279"/>
    <cellStyle name="Normal 2 2 4 3 3 2 2 9 2" xfId="17280"/>
    <cellStyle name="Normal 2 2 4 3 3 2 3" xfId="17281"/>
    <cellStyle name="Normal 2 2 4 3 3 2 3 2" xfId="17282"/>
    <cellStyle name="Normal 2 2 4 3 3 2 4" xfId="17283"/>
    <cellStyle name="Normal 2 2 4 3 3 2 4 2" xfId="17284"/>
    <cellStyle name="Normal 2 2 4 3 3 2 5" xfId="17285"/>
    <cellStyle name="Normal 2 2 4 3 3 2 5 2" xfId="17286"/>
    <cellStyle name="Normal 2 2 4 3 3 2 6" xfId="17287"/>
    <cellStyle name="Normal 2 2 4 3 3 2 6 2" xfId="17288"/>
    <cellStyle name="Normal 2 2 4 3 3 2 7" xfId="17289"/>
    <cellStyle name="Normal 2 2 4 3 3 2 7 2" xfId="17290"/>
    <cellStyle name="Normal 2 2 4 3 3 2 8" xfId="17291"/>
    <cellStyle name="Normal 2 2 4 3 3 2 8 2" xfId="17292"/>
    <cellStyle name="Normal 2 2 4 3 3 2 9" xfId="17293"/>
    <cellStyle name="Normal 2 2 4 3 3 2 9 2" xfId="17294"/>
    <cellStyle name="Normal 2 2 4 3 3 3" xfId="17295"/>
    <cellStyle name="Normal 2 2 4 3 3 3 10" xfId="17296"/>
    <cellStyle name="Normal 2 2 4 3 3 3 10 2" xfId="17297"/>
    <cellStyle name="Normal 2 2 4 3 3 3 11" xfId="17298"/>
    <cellStyle name="Normal 2 2 4 3 3 3 2" xfId="17299"/>
    <cellStyle name="Normal 2 2 4 3 3 3 2 2" xfId="17300"/>
    <cellStyle name="Normal 2 2 4 3 3 3 3" xfId="17301"/>
    <cellStyle name="Normal 2 2 4 3 3 3 3 2" xfId="17302"/>
    <cellStyle name="Normal 2 2 4 3 3 3 4" xfId="17303"/>
    <cellStyle name="Normal 2 2 4 3 3 3 4 2" xfId="17304"/>
    <cellStyle name="Normal 2 2 4 3 3 3 5" xfId="17305"/>
    <cellStyle name="Normal 2 2 4 3 3 3 5 2" xfId="17306"/>
    <cellStyle name="Normal 2 2 4 3 3 3 6" xfId="17307"/>
    <cellStyle name="Normal 2 2 4 3 3 3 6 2" xfId="17308"/>
    <cellStyle name="Normal 2 2 4 3 3 3 7" xfId="17309"/>
    <cellStyle name="Normal 2 2 4 3 3 3 7 2" xfId="17310"/>
    <cellStyle name="Normal 2 2 4 3 3 3 8" xfId="17311"/>
    <cellStyle name="Normal 2 2 4 3 3 3 8 2" xfId="17312"/>
    <cellStyle name="Normal 2 2 4 3 3 3 9" xfId="17313"/>
    <cellStyle name="Normal 2 2 4 3 3 3 9 2" xfId="17314"/>
    <cellStyle name="Normal 2 2 4 3 3 4" xfId="17315"/>
    <cellStyle name="Normal 2 2 4 3 3 4 2" xfId="17316"/>
    <cellStyle name="Normal 2 2 4 3 3 5" xfId="17317"/>
    <cellStyle name="Normal 2 2 4 3 3 5 2" xfId="17318"/>
    <cellStyle name="Normal 2 2 4 3 3 6" xfId="17319"/>
    <cellStyle name="Normal 2 2 4 3 3 6 2" xfId="17320"/>
    <cellStyle name="Normal 2 2 4 3 3 7" xfId="17321"/>
    <cellStyle name="Normal 2 2 4 3 3 7 2" xfId="17322"/>
    <cellStyle name="Normal 2 2 4 3 3 8" xfId="17323"/>
    <cellStyle name="Normal 2 2 4 3 3 8 2" xfId="17324"/>
    <cellStyle name="Normal 2 2 4 3 3 9" xfId="17325"/>
    <cellStyle name="Normal 2 2 4 3 3 9 2" xfId="17326"/>
    <cellStyle name="Normal 2 2 4 3 4" xfId="482"/>
    <cellStyle name="Normal 2 2 4 3 4 10" xfId="17327"/>
    <cellStyle name="Normal 2 2 4 3 4 10 2" xfId="17328"/>
    <cellStyle name="Normal 2 2 4 3 4 11" xfId="17329"/>
    <cellStyle name="Normal 2 2 4 3 4 11 2" xfId="17330"/>
    <cellStyle name="Normal 2 2 4 3 4 12" xfId="17331"/>
    <cellStyle name="Normal 2 2 4 3 4 12 2" xfId="17332"/>
    <cellStyle name="Normal 2 2 4 3 4 13" xfId="17333"/>
    <cellStyle name="Normal 2 2 4 3 4 2" xfId="17334"/>
    <cellStyle name="Normal 2 2 4 3 4 2 10" xfId="17335"/>
    <cellStyle name="Normal 2 2 4 3 4 2 10 2" xfId="17336"/>
    <cellStyle name="Normal 2 2 4 3 4 2 11" xfId="17337"/>
    <cellStyle name="Normal 2 2 4 3 4 2 11 2" xfId="17338"/>
    <cellStyle name="Normal 2 2 4 3 4 2 12" xfId="17339"/>
    <cellStyle name="Normal 2 2 4 3 4 2 2" xfId="17340"/>
    <cellStyle name="Normal 2 2 4 3 4 2 2 10" xfId="17341"/>
    <cellStyle name="Normal 2 2 4 3 4 2 2 10 2" xfId="17342"/>
    <cellStyle name="Normal 2 2 4 3 4 2 2 11" xfId="17343"/>
    <cellStyle name="Normal 2 2 4 3 4 2 2 2" xfId="17344"/>
    <cellStyle name="Normal 2 2 4 3 4 2 2 2 2" xfId="17345"/>
    <cellStyle name="Normal 2 2 4 3 4 2 2 3" xfId="17346"/>
    <cellStyle name="Normal 2 2 4 3 4 2 2 3 2" xfId="17347"/>
    <cellStyle name="Normal 2 2 4 3 4 2 2 4" xfId="17348"/>
    <cellStyle name="Normal 2 2 4 3 4 2 2 4 2" xfId="17349"/>
    <cellStyle name="Normal 2 2 4 3 4 2 2 5" xfId="17350"/>
    <cellStyle name="Normal 2 2 4 3 4 2 2 5 2" xfId="17351"/>
    <cellStyle name="Normal 2 2 4 3 4 2 2 6" xfId="17352"/>
    <cellStyle name="Normal 2 2 4 3 4 2 2 6 2" xfId="17353"/>
    <cellStyle name="Normal 2 2 4 3 4 2 2 7" xfId="17354"/>
    <cellStyle name="Normal 2 2 4 3 4 2 2 7 2" xfId="17355"/>
    <cellStyle name="Normal 2 2 4 3 4 2 2 8" xfId="17356"/>
    <cellStyle name="Normal 2 2 4 3 4 2 2 8 2" xfId="17357"/>
    <cellStyle name="Normal 2 2 4 3 4 2 2 9" xfId="17358"/>
    <cellStyle name="Normal 2 2 4 3 4 2 2 9 2" xfId="17359"/>
    <cellStyle name="Normal 2 2 4 3 4 2 3" xfId="17360"/>
    <cellStyle name="Normal 2 2 4 3 4 2 3 2" xfId="17361"/>
    <cellStyle name="Normal 2 2 4 3 4 2 4" xfId="17362"/>
    <cellStyle name="Normal 2 2 4 3 4 2 4 2" xfId="17363"/>
    <cellStyle name="Normal 2 2 4 3 4 2 5" xfId="17364"/>
    <cellStyle name="Normal 2 2 4 3 4 2 5 2" xfId="17365"/>
    <cellStyle name="Normal 2 2 4 3 4 2 6" xfId="17366"/>
    <cellStyle name="Normal 2 2 4 3 4 2 6 2" xfId="17367"/>
    <cellStyle name="Normal 2 2 4 3 4 2 7" xfId="17368"/>
    <cellStyle name="Normal 2 2 4 3 4 2 7 2" xfId="17369"/>
    <cellStyle name="Normal 2 2 4 3 4 2 8" xfId="17370"/>
    <cellStyle name="Normal 2 2 4 3 4 2 8 2" xfId="17371"/>
    <cellStyle name="Normal 2 2 4 3 4 2 9" xfId="17372"/>
    <cellStyle name="Normal 2 2 4 3 4 2 9 2" xfId="17373"/>
    <cellStyle name="Normal 2 2 4 3 4 3" xfId="17374"/>
    <cellStyle name="Normal 2 2 4 3 4 3 10" xfId="17375"/>
    <cellStyle name="Normal 2 2 4 3 4 3 10 2" xfId="17376"/>
    <cellStyle name="Normal 2 2 4 3 4 3 11" xfId="17377"/>
    <cellStyle name="Normal 2 2 4 3 4 3 2" xfId="17378"/>
    <cellStyle name="Normal 2 2 4 3 4 3 2 2" xfId="17379"/>
    <cellStyle name="Normal 2 2 4 3 4 3 3" xfId="17380"/>
    <cellStyle name="Normal 2 2 4 3 4 3 3 2" xfId="17381"/>
    <cellStyle name="Normal 2 2 4 3 4 3 4" xfId="17382"/>
    <cellStyle name="Normal 2 2 4 3 4 3 4 2" xfId="17383"/>
    <cellStyle name="Normal 2 2 4 3 4 3 5" xfId="17384"/>
    <cellStyle name="Normal 2 2 4 3 4 3 5 2" xfId="17385"/>
    <cellStyle name="Normal 2 2 4 3 4 3 6" xfId="17386"/>
    <cellStyle name="Normal 2 2 4 3 4 3 6 2" xfId="17387"/>
    <cellStyle name="Normal 2 2 4 3 4 3 7" xfId="17388"/>
    <cellStyle name="Normal 2 2 4 3 4 3 7 2" xfId="17389"/>
    <cellStyle name="Normal 2 2 4 3 4 3 8" xfId="17390"/>
    <cellStyle name="Normal 2 2 4 3 4 3 8 2" xfId="17391"/>
    <cellStyle name="Normal 2 2 4 3 4 3 9" xfId="17392"/>
    <cellStyle name="Normal 2 2 4 3 4 3 9 2" xfId="17393"/>
    <cellStyle name="Normal 2 2 4 3 4 4" xfId="17394"/>
    <cellStyle name="Normal 2 2 4 3 4 4 2" xfId="17395"/>
    <cellStyle name="Normal 2 2 4 3 4 5" xfId="17396"/>
    <cellStyle name="Normal 2 2 4 3 4 5 2" xfId="17397"/>
    <cellStyle name="Normal 2 2 4 3 4 6" xfId="17398"/>
    <cellStyle name="Normal 2 2 4 3 4 6 2" xfId="17399"/>
    <cellStyle name="Normal 2 2 4 3 4 7" xfId="17400"/>
    <cellStyle name="Normal 2 2 4 3 4 7 2" xfId="17401"/>
    <cellStyle name="Normal 2 2 4 3 4 8" xfId="17402"/>
    <cellStyle name="Normal 2 2 4 3 4 8 2" xfId="17403"/>
    <cellStyle name="Normal 2 2 4 3 4 9" xfId="17404"/>
    <cellStyle name="Normal 2 2 4 3 4 9 2" xfId="17405"/>
    <cellStyle name="Normal 2 2 4 3 5" xfId="483"/>
    <cellStyle name="Normal 2 2 4 3 5 10" xfId="17406"/>
    <cellStyle name="Normal 2 2 4 3 5 10 2" xfId="17407"/>
    <cellStyle name="Normal 2 2 4 3 5 11" xfId="17408"/>
    <cellStyle name="Normal 2 2 4 3 5 11 2" xfId="17409"/>
    <cellStyle name="Normal 2 2 4 3 5 12" xfId="17410"/>
    <cellStyle name="Normal 2 2 4 3 5 12 2" xfId="17411"/>
    <cellStyle name="Normal 2 2 4 3 5 13" xfId="17412"/>
    <cellStyle name="Normal 2 2 4 3 5 2" xfId="17413"/>
    <cellStyle name="Normal 2 2 4 3 5 2 10" xfId="17414"/>
    <cellStyle name="Normal 2 2 4 3 5 2 10 2" xfId="17415"/>
    <cellStyle name="Normal 2 2 4 3 5 2 11" xfId="17416"/>
    <cellStyle name="Normal 2 2 4 3 5 2 11 2" xfId="17417"/>
    <cellStyle name="Normal 2 2 4 3 5 2 12" xfId="17418"/>
    <cellStyle name="Normal 2 2 4 3 5 2 2" xfId="17419"/>
    <cellStyle name="Normal 2 2 4 3 5 2 2 10" xfId="17420"/>
    <cellStyle name="Normal 2 2 4 3 5 2 2 10 2" xfId="17421"/>
    <cellStyle name="Normal 2 2 4 3 5 2 2 11" xfId="17422"/>
    <cellStyle name="Normal 2 2 4 3 5 2 2 2" xfId="17423"/>
    <cellStyle name="Normal 2 2 4 3 5 2 2 2 2" xfId="17424"/>
    <cellStyle name="Normal 2 2 4 3 5 2 2 3" xfId="17425"/>
    <cellStyle name="Normal 2 2 4 3 5 2 2 3 2" xfId="17426"/>
    <cellStyle name="Normal 2 2 4 3 5 2 2 4" xfId="17427"/>
    <cellStyle name="Normal 2 2 4 3 5 2 2 4 2" xfId="17428"/>
    <cellStyle name="Normal 2 2 4 3 5 2 2 5" xfId="17429"/>
    <cellStyle name="Normal 2 2 4 3 5 2 2 5 2" xfId="17430"/>
    <cellStyle name="Normal 2 2 4 3 5 2 2 6" xfId="17431"/>
    <cellStyle name="Normal 2 2 4 3 5 2 2 6 2" xfId="17432"/>
    <cellStyle name="Normal 2 2 4 3 5 2 2 7" xfId="17433"/>
    <cellStyle name="Normal 2 2 4 3 5 2 2 7 2" xfId="17434"/>
    <cellStyle name="Normal 2 2 4 3 5 2 2 8" xfId="17435"/>
    <cellStyle name="Normal 2 2 4 3 5 2 2 8 2" xfId="17436"/>
    <cellStyle name="Normal 2 2 4 3 5 2 2 9" xfId="17437"/>
    <cellStyle name="Normal 2 2 4 3 5 2 2 9 2" xfId="17438"/>
    <cellStyle name="Normal 2 2 4 3 5 2 3" xfId="17439"/>
    <cellStyle name="Normal 2 2 4 3 5 2 3 2" xfId="17440"/>
    <cellStyle name="Normal 2 2 4 3 5 2 4" xfId="17441"/>
    <cellStyle name="Normal 2 2 4 3 5 2 4 2" xfId="17442"/>
    <cellStyle name="Normal 2 2 4 3 5 2 5" xfId="17443"/>
    <cellStyle name="Normal 2 2 4 3 5 2 5 2" xfId="17444"/>
    <cellStyle name="Normal 2 2 4 3 5 2 6" xfId="17445"/>
    <cellStyle name="Normal 2 2 4 3 5 2 6 2" xfId="17446"/>
    <cellStyle name="Normal 2 2 4 3 5 2 7" xfId="17447"/>
    <cellStyle name="Normal 2 2 4 3 5 2 7 2" xfId="17448"/>
    <cellStyle name="Normal 2 2 4 3 5 2 8" xfId="17449"/>
    <cellStyle name="Normal 2 2 4 3 5 2 8 2" xfId="17450"/>
    <cellStyle name="Normal 2 2 4 3 5 2 9" xfId="17451"/>
    <cellStyle name="Normal 2 2 4 3 5 2 9 2" xfId="17452"/>
    <cellStyle name="Normal 2 2 4 3 5 3" xfId="17453"/>
    <cellStyle name="Normal 2 2 4 3 5 3 10" xfId="17454"/>
    <cellStyle name="Normal 2 2 4 3 5 3 10 2" xfId="17455"/>
    <cellStyle name="Normal 2 2 4 3 5 3 11" xfId="17456"/>
    <cellStyle name="Normal 2 2 4 3 5 3 2" xfId="17457"/>
    <cellStyle name="Normal 2 2 4 3 5 3 2 2" xfId="17458"/>
    <cellStyle name="Normal 2 2 4 3 5 3 3" xfId="17459"/>
    <cellStyle name="Normal 2 2 4 3 5 3 3 2" xfId="17460"/>
    <cellStyle name="Normal 2 2 4 3 5 3 4" xfId="17461"/>
    <cellStyle name="Normal 2 2 4 3 5 3 4 2" xfId="17462"/>
    <cellStyle name="Normal 2 2 4 3 5 3 5" xfId="17463"/>
    <cellStyle name="Normal 2 2 4 3 5 3 5 2" xfId="17464"/>
    <cellStyle name="Normal 2 2 4 3 5 3 6" xfId="17465"/>
    <cellStyle name="Normal 2 2 4 3 5 3 6 2" xfId="17466"/>
    <cellStyle name="Normal 2 2 4 3 5 3 7" xfId="17467"/>
    <cellStyle name="Normal 2 2 4 3 5 3 7 2" xfId="17468"/>
    <cellStyle name="Normal 2 2 4 3 5 3 8" xfId="17469"/>
    <cellStyle name="Normal 2 2 4 3 5 3 8 2" xfId="17470"/>
    <cellStyle name="Normal 2 2 4 3 5 3 9" xfId="17471"/>
    <cellStyle name="Normal 2 2 4 3 5 3 9 2" xfId="17472"/>
    <cellStyle name="Normal 2 2 4 3 5 4" xfId="17473"/>
    <cellStyle name="Normal 2 2 4 3 5 4 2" xfId="17474"/>
    <cellStyle name="Normal 2 2 4 3 5 5" xfId="17475"/>
    <cellStyle name="Normal 2 2 4 3 5 5 2" xfId="17476"/>
    <cellStyle name="Normal 2 2 4 3 5 6" xfId="17477"/>
    <cellStyle name="Normal 2 2 4 3 5 6 2" xfId="17478"/>
    <cellStyle name="Normal 2 2 4 3 5 7" xfId="17479"/>
    <cellStyle name="Normal 2 2 4 3 5 7 2" xfId="17480"/>
    <cellStyle name="Normal 2 2 4 3 5 8" xfId="17481"/>
    <cellStyle name="Normal 2 2 4 3 5 8 2" xfId="17482"/>
    <cellStyle name="Normal 2 2 4 3 5 9" xfId="17483"/>
    <cellStyle name="Normal 2 2 4 3 5 9 2" xfId="17484"/>
    <cellStyle name="Normal 2 2 4 3 6" xfId="484"/>
    <cellStyle name="Normal 2 2 4 3 6 10" xfId="17485"/>
    <cellStyle name="Normal 2 2 4 3 6 10 2" xfId="17486"/>
    <cellStyle name="Normal 2 2 4 3 6 11" xfId="17487"/>
    <cellStyle name="Normal 2 2 4 3 6 11 2" xfId="17488"/>
    <cellStyle name="Normal 2 2 4 3 6 12" xfId="17489"/>
    <cellStyle name="Normal 2 2 4 3 6 12 2" xfId="17490"/>
    <cellStyle name="Normal 2 2 4 3 6 13" xfId="17491"/>
    <cellStyle name="Normal 2 2 4 3 6 2" xfId="17492"/>
    <cellStyle name="Normal 2 2 4 3 6 2 10" xfId="17493"/>
    <cellStyle name="Normal 2 2 4 3 6 2 10 2" xfId="17494"/>
    <cellStyle name="Normal 2 2 4 3 6 2 11" xfId="17495"/>
    <cellStyle name="Normal 2 2 4 3 6 2 11 2" xfId="17496"/>
    <cellStyle name="Normal 2 2 4 3 6 2 12" xfId="17497"/>
    <cellStyle name="Normal 2 2 4 3 6 2 2" xfId="17498"/>
    <cellStyle name="Normal 2 2 4 3 6 2 2 10" xfId="17499"/>
    <cellStyle name="Normal 2 2 4 3 6 2 2 10 2" xfId="17500"/>
    <cellStyle name="Normal 2 2 4 3 6 2 2 11" xfId="17501"/>
    <cellStyle name="Normal 2 2 4 3 6 2 2 2" xfId="17502"/>
    <cellStyle name="Normal 2 2 4 3 6 2 2 2 2" xfId="17503"/>
    <cellStyle name="Normal 2 2 4 3 6 2 2 3" xfId="17504"/>
    <cellStyle name="Normal 2 2 4 3 6 2 2 3 2" xfId="17505"/>
    <cellStyle name="Normal 2 2 4 3 6 2 2 4" xfId="17506"/>
    <cellStyle name="Normal 2 2 4 3 6 2 2 4 2" xfId="17507"/>
    <cellStyle name="Normal 2 2 4 3 6 2 2 5" xfId="17508"/>
    <cellStyle name="Normal 2 2 4 3 6 2 2 5 2" xfId="17509"/>
    <cellStyle name="Normal 2 2 4 3 6 2 2 6" xfId="17510"/>
    <cellStyle name="Normal 2 2 4 3 6 2 2 6 2" xfId="17511"/>
    <cellStyle name="Normal 2 2 4 3 6 2 2 7" xfId="17512"/>
    <cellStyle name="Normal 2 2 4 3 6 2 2 7 2" xfId="17513"/>
    <cellStyle name="Normal 2 2 4 3 6 2 2 8" xfId="17514"/>
    <cellStyle name="Normal 2 2 4 3 6 2 2 8 2" xfId="17515"/>
    <cellStyle name="Normal 2 2 4 3 6 2 2 9" xfId="17516"/>
    <cellStyle name="Normal 2 2 4 3 6 2 2 9 2" xfId="17517"/>
    <cellStyle name="Normal 2 2 4 3 6 2 3" xfId="17518"/>
    <cellStyle name="Normal 2 2 4 3 6 2 3 2" xfId="17519"/>
    <cellStyle name="Normal 2 2 4 3 6 2 4" xfId="17520"/>
    <cellStyle name="Normal 2 2 4 3 6 2 4 2" xfId="17521"/>
    <cellStyle name="Normal 2 2 4 3 6 2 5" xfId="17522"/>
    <cellStyle name="Normal 2 2 4 3 6 2 5 2" xfId="17523"/>
    <cellStyle name="Normal 2 2 4 3 6 2 6" xfId="17524"/>
    <cellStyle name="Normal 2 2 4 3 6 2 6 2" xfId="17525"/>
    <cellStyle name="Normal 2 2 4 3 6 2 7" xfId="17526"/>
    <cellStyle name="Normal 2 2 4 3 6 2 7 2" xfId="17527"/>
    <cellStyle name="Normal 2 2 4 3 6 2 8" xfId="17528"/>
    <cellStyle name="Normal 2 2 4 3 6 2 8 2" xfId="17529"/>
    <cellStyle name="Normal 2 2 4 3 6 2 9" xfId="17530"/>
    <cellStyle name="Normal 2 2 4 3 6 2 9 2" xfId="17531"/>
    <cellStyle name="Normal 2 2 4 3 6 3" xfId="17532"/>
    <cellStyle name="Normal 2 2 4 3 6 3 10" xfId="17533"/>
    <cellStyle name="Normal 2 2 4 3 6 3 10 2" xfId="17534"/>
    <cellStyle name="Normal 2 2 4 3 6 3 11" xfId="17535"/>
    <cellStyle name="Normal 2 2 4 3 6 3 2" xfId="17536"/>
    <cellStyle name="Normal 2 2 4 3 6 3 2 2" xfId="17537"/>
    <cellStyle name="Normal 2 2 4 3 6 3 3" xfId="17538"/>
    <cellStyle name="Normal 2 2 4 3 6 3 3 2" xfId="17539"/>
    <cellStyle name="Normal 2 2 4 3 6 3 4" xfId="17540"/>
    <cellStyle name="Normal 2 2 4 3 6 3 4 2" xfId="17541"/>
    <cellStyle name="Normal 2 2 4 3 6 3 5" xfId="17542"/>
    <cellStyle name="Normal 2 2 4 3 6 3 5 2" xfId="17543"/>
    <cellStyle name="Normal 2 2 4 3 6 3 6" xfId="17544"/>
    <cellStyle name="Normal 2 2 4 3 6 3 6 2" xfId="17545"/>
    <cellStyle name="Normal 2 2 4 3 6 3 7" xfId="17546"/>
    <cellStyle name="Normal 2 2 4 3 6 3 7 2" xfId="17547"/>
    <cellStyle name="Normal 2 2 4 3 6 3 8" xfId="17548"/>
    <cellStyle name="Normal 2 2 4 3 6 3 8 2" xfId="17549"/>
    <cellStyle name="Normal 2 2 4 3 6 3 9" xfId="17550"/>
    <cellStyle name="Normal 2 2 4 3 6 3 9 2" xfId="17551"/>
    <cellStyle name="Normal 2 2 4 3 6 4" xfId="17552"/>
    <cellStyle name="Normal 2 2 4 3 6 4 2" xfId="17553"/>
    <cellStyle name="Normal 2 2 4 3 6 5" xfId="17554"/>
    <cellStyle name="Normal 2 2 4 3 6 5 2" xfId="17555"/>
    <cellStyle name="Normal 2 2 4 3 6 6" xfId="17556"/>
    <cellStyle name="Normal 2 2 4 3 6 6 2" xfId="17557"/>
    <cellStyle name="Normal 2 2 4 3 6 7" xfId="17558"/>
    <cellStyle name="Normal 2 2 4 3 6 7 2" xfId="17559"/>
    <cellStyle name="Normal 2 2 4 3 6 8" xfId="17560"/>
    <cellStyle name="Normal 2 2 4 3 6 8 2" xfId="17561"/>
    <cellStyle name="Normal 2 2 4 3 6 9" xfId="17562"/>
    <cellStyle name="Normal 2 2 4 3 6 9 2" xfId="17563"/>
    <cellStyle name="Normal 2 2 4 3 7" xfId="485"/>
    <cellStyle name="Normal 2 2 4 4" xfId="486"/>
    <cellStyle name="Normal 2 2 4 4 10" xfId="17564"/>
    <cellStyle name="Normal 2 2 4 4 10 2" xfId="17565"/>
    <cellStyle name="Normal 2 2 4 4 11" xfId="17566"/>
    <cellStyle name="Normal 2 2 4 4 11 2" xfId="17567"/>
    <cellStyle name="Normal 2 2 4 4 12" xfId="17568"/>
    <cellStyle name="Normal 2 2 4 4 12 2" xfId="17569"/>
    <cellStyle name="Normal 2 2 4 4 13" xfId="17570"/>
    <cellStyle name="Normal 2 2 4 4 2" xfId="17571"/>
    <cellStyle name="Normal 2 2 4 4 2 10" xfId="17572"/>
    <cellStyle name="Normal 2 2 4 4 2 10 2" xfId="17573"/>
    <cellStyle name="Normal 2 2 4 4 2 11" xfId="17574"/>
    <cellStyle name="Normal 2 2 4 4 2 11 2" xfId="17575"/>
    <cellStyle name="Normal 2 2 4 4 2 12" xfId="17576"/>
    <cellStyle name="Normal 2 2 4 4 2 2" xfId="17577"/>
    <cellStyle name="Normal 2 2 4 4 2 2 10" xfId="17578"/>
    <cellStyle name="Normal 2 2 4 4 2 2 10 2" xfId="17579"/>
    <cellStyle name="Normal 2 2 4 4 2 2 11" xfId="17580"/>
    <cellStyle name="Normal 2 2 4 4 2 2 2" xfId="17581"/>
    <cellStyle name="Normal 2 2 4 4 2 2 2 2" xfId="17582"/>
    <cellStyle name="Normal 2 2 4 4 2 2 3" xfId="17583"/>
    <cellStyle name="Normal 2 2 4 4 2 2 3 2" xfId="17584"/>
    <cellStyle name="Normal 2 2 4 4 2 2 4" xfId="17585"/>
    <cellStyle name="Normal 2 2 4 4 2 2 4 2" xfId="17586"/>
    <cellStyle name="Normal 2 2 4 4 2 2 5" xfId="17587"/>
    <cellStyle name="Normal 2 2 4 4 2 2 5 2" xfId="17588"/>
    <cellStyle name="Normal 2 2 4 4 2 2 6" xfId="17589"/>
    <cellStyle name="Normal 2 2 4 4 2 2 6 2" xfId="17590"/>
    <cellStyle name="Normal 2 2 4 4 2 2 7" xfId="17591"/>
    <cellStyle name="Normal 2 2 4 4 2 2 7 2" xfId="17592"/>
    <cellStyle name="Normal 2 2 4 4 2 2 8" xfId="17593"/>
    <cellStyle name="Normal 2 2 4 4 2 2 8 2" xfId="17594"/>
    <cellStyle name="Normal 2 2 4 4 2 2 9" xfId="17595"/>
    <cellStyle name="Normal 2 2 4 4 2 2 9 2" xfId="17596"/>
    <cellStyle name="Normal 2 2 4 4 2 3" xfId="17597"/>
    <cellStyle name="Normal 2 2 4 4 2 3 2" xfId="17598"/>
    <cellStyle name="Normal 2 2 4 4 2 4" xfId="17599"/>
    <cellStyle name="Normal 2 2 4 4 2 4 2" xfId="17600"/>
    <cellStyle name="Normal 2 2 4 4 2 5" xfId="17601"/>
    <cellStyle name="Normal 2 2 4 4 2 5 2" xfId="17602"/>
    <cellStyle name="Normal 2 2 4 4 2 6" xfId="17603"/>
    <cellStyle name="Normal 2 2 4 4 2 6 2" xfId="17604"/>
    <cellStyle name="Normal 2 2 4 4 2 7" xfId="17605"/>
    <cellStyle name="Normal 2 2 4 4 2 7 2" xfId="17606"/>
    <cellStyle name="Normal 2 2 4 4 2 8" xfId="17607"/>
    <cellStyle name="Normal 2 2 4 4 2 8 2" xfId="17608"/>
    <cellStyle name="Normal 2 2 4 4 2 9" xfId="17609"/>
    <cellStyle name="Normal 2 2 4 4 2 9 2" xfId="17610"/>
    <cellStyle name="Normal 2 2 4 4 3" xfId="17611"/>
    <cellStyle name="Normal 2 2 4 4 3 10" xfId="17612"/>
    <cellStyle name="Normal 2 2 4 4 3 10 2" xfId="17613"/>
    <cellStyle name="Normal 2 2 4 4 3 11" xfId="17614"/>
    <cellStyle name="Normal 2 2 4 4 3 2" xfId="17615"/>
    <cellStyle name="Normal 2 2 4 4 3 2 2" xfId="17616"/>
    <cellStyle name="Normal 2 2 4 4 3 3" xfId="17617"/>
    <cellStyle name="Normal 2 2 4 4 3 3 2" xfId="17618"/>
    <cellStyle name="Normal 2 2 4 4 3 4" xfId="17619"/>
    <cellStyle name="Normal 2 2 4 4 3 4 2" xfId="17620"/>
    <cellStyle name="Normal 2 2 4 4 3 5" xfId="17621"/>
    <cellStyle name="Normal 2 2 4 4 3 5 2" xfId="17622"/>
    <cellStyle name="Normal 2 2 4 4 3 6" xfId="17623"/>
    <cellStyle name="Normal 2 2 4 4 3 6 2" xfId="17624"/>
    <cellStyle name="Normal 2 2 4 4 3 7" xfId="17625"/>
    <cellStyle name="Normal 2 2 4 4 3 7 2" xfId="17626"/>
    <cellStyle name="Normal 2 2 4 4 3 8" xfId="17627"/>
    <cellStyle name="Normal 2 2 4 4 3 8 2" xfId="17628"/>
    <cellStyle name="Normal 2 2 4 4 3 9" xfId="17629"/>
    <cellStyle name="Normal 2 2 4 4 3 9 2" xfId="17630"/>
    <cellStyle name="Normal 2 2 4 4 4" xfId="17631"/>
    <cellStyle name="Normal 2 2 4 4 4 2" xfId="17632"/>
    <cellStyle name="Normal 2 2 4 4 5" xfId="17633"/>
    <cellStyle name="Normal 2 2 4 4 5 2" xfId="17634"/>
    <cellStyle name="Normal 2 2 4 4 6" xfId="17635"/>
    <cellStyle name="Normal 2 2 4 4 6 2" xfId="17636"/>
    <cellStyle name="Normal 2 2 4 4 7" xfId="17637"/>
    <cellStyle name="Normal 2 2 4 4 7 2" xfId="17638"/>
    <cellStyle name="Normal 2 2 4 4 8" xfId="17639"/>
    <cellStyle name="Normal 2 2 4 4 8 2" xfId="17640"/>
    <cellStyle name="Normal 2 2 4 4 9" xfId="17641"/>
    <cellStyle name="Normal 2 2 4 4 9 2" xfId="17642"/>
    <cellStyle name="Normal 2 2 4 5" xfId="487"/>
    <cellStyle name="Normal 2 2 4 5 10" xfId="17643"/>
    <cellStyle name="Normal 2 2 4 5 10 2" xfId="17644"/>
    <cellStyle name="Normal 2 2 4 5 11" xfId="17645"/>
    <cellStyle name="Normal 2 2 4 5 11 2" xfId="17646"/>
    <cellStyle name="Normal 2 2 4 5 12" xfId="17647"/>
    <cellStyle name="Normal 2 2 4 5 12 2" xfId="17648"/>
    <cellStyle name="Normal 2 2 4 5 13" xfId="17649"/>
    <cellStyle name="Normal 2 2 4 5 2" xfId="17650"/>
    <cellStyle name="Normal 2 2 4 5 2 10" xfId="17651"/>
    <cellStyle name="Normal 2 2 4 5 2 10 2" xfId="17652"/>
    <cellStyle name="Normal 2 2 4 5 2 11" xfId="17653"/>
    <cellStyle name="Normal 2 2 4 5 2 11 2" xfId="17654"/>
    <cellStyle name="Normal 2 2 4 5 2 12" xfId="17655"/>
    <cellStyle name="Normal 2 2 4 5 2 2" xfId="17656"/>
    <cellStyle name="Normal 2 2 4 5 2 2 10" xfId="17657"/>
    <cellStyle name="Normal 2 2 4 5 2 2 10 2" xfId="17658"/>
    <cellStyle name="Normal 2 2 4 5 2 2 11" xfId="17659"/>
    <cellStyle name="Normal 2 2 4 5 2 2 2" xfId="17660"/>
    <cellStyle name="Normal 2 2 4 5 2 2 2 2" xfId="17661"/>
    <cellStyle name="Normal 2 2 4 5 2 2 3" xfId="17662"/>
    <cellStyle name="Normal 2 2 4 5 2 2 3 2" xfId="17663"/>
    <cellStyle name="Normal 2 2 4 5 2 2 4" xfId="17664"/>
    <cellStyle name="Normal 2 2 4 5 2 2 4 2" xfId="17665"/>
    <cellStyle name="Normal 2 2 4 5 2 2 5" xfId="17666"/>
    <cellStyle name="Normal 2 2 4 5 2 2 5 2" xfId="17667"/>
    <cellStyle name="Normal 2 2 4 5 2 2 6" xfId="17668"/>
    <cellStyle name="Normal 2 2 4 5 2 2 6 2" xfId="17669"/>
    <cellStyle name="Normal 2 2 4 5 2 2 7" xfId="17670"/>
    <cellStyle name="Normal 2 2 4 5 2 2 7 2" xfId="17671"/>
    <cellStyle name="Normal 2 2 4 5 2 2 8" xfId="17672"/>
    <cellStyle name="Normal 2 2 4 5 2 2 8 2" xfId="17673"/>
    <cellStyle name="Normal 2 2 4 5 2 2 9" xfId="17674"/>
    <cellStyle name="Normal 2 2 4 5 2 2 9 2" xfId="17675"/>
    <cellStyle name="Normal 2 2 4 5 2 3" xfId="17676"/>
    <cellStyle name="Normal 2 2 4 5 2 3 2" xfId="17677"/>
    <cellStyle name="Normal 2 2 4 5 2 4" xfId="17678"/>
    <cellStyle name="Normal 2 2 4 5 2 4 2" xfId="17679"/>
    <cellStyle name="Normal 2 2 4 5 2 5" xfId="17680"/>
    <cellStyle name="Normal 2 2 4 5 2 5 2" xfId="17681"/>
    <cellStyle name="Normal 2 2 4 5 2 6" xfId="17682"/>
    <cellStyle name="Normal 2 2 4 5 2 6 2" xfId="17683"/>
    <cellStyle name="Normal 2 2 4 5 2 7" xfId="17684"/>
    <cellStyle name="Normal 2 2 4 5 2 7 2" xfId="17685"/>
    <cellStyle name="Normal 2 2 4 5 2 8" xfId="17686"/>
    <cellStyle name="Normal 2 2 4 5 2 8 2" xfId="17687"/>
    <cellStyle name="Normal 2 2 4 5 2 9" xfId="17688"/>
    <cellStyle name="Normal 2 2 4 5 2 9 2" xfId="17689"/>
    <cellStyle name="Normal 2 2 4 5 3" xfId="17690"/>
    <cellStyle name="Normal 2 2 4 5 3 10" xfId="17691"/>
    <cellStyle name="Normal 2 2 4 5 3 10 2" xfId="17692"/>
    <cellStyle name="Normal 2 2 4 5 3 11" xfId="17693"/>
    <cellStyle name="Normal 2 2 4 5 3 2" xfId="17694"/>
    <cellStyle name="Normal 2 2 4 5 3 2 2" xfId="17695"/>
    <cellStyle name="Normal 2 2 4 5 3 3" xfId="17696"/>
    <cellStyle name="Normal 2 2 4 5 3 3 2" xfId="17697"/>
    <cellStyle name="Normal 2 2 4 5 3 4" xfId="17698"/>
    <cellStyle name="Normal 2 2 4 5 3 4 2" xfId="17699"/>
    <cellStyle name="Normal 2 2 4 5 3 5" xfId="17700"/>
    <cellStyle name="Normal 2 2 4 5 3 5 2" xfId="17701"/>
    <cellStyle name="Normal 2 2 4 5 3 6" xfId="17702"/>
    <cellStyle name="Normal 2 2 4 5 3 6 2" xfId="17703"/>
    <cellStyle name="Normal 2 2 4 5 3 7" xfId="17704"/>
    <cellStyle name="Normal 2 2 4 5 3 7 2" xfId="17705"/>
    <cellStyle name="Normal 2 2 4 5 3 8" xfId="17706"/>
    <cellStyle name="Normal 2 2 4 5 3 8 2" xfId="17707"/>
    <cellStyle name="Normal 2 2 4 5 3 9" xfId="17708"/>
    <cellStyle name="Normal 2 2 4 5 3 9 2" xfId="17709"/>
    <cellStyle name="Normal 2 2 4 5 4" xfId="17710"/>
    <cellStyle name="Normal 2 2 4 5 4 2" xfId="17711"/>
    <cellStyle name="Normal 2 2 4 5 5" xfId="17712"/>
    <cellStyle name="Normal 2 2 4 5 5 2" xfId="17713"/>
    <cellStyle name="Normal 2 2 4 5 6" xfId="17714"/>
    <cellStyle name="Normal 2 2 4 5 6 2" xfId="17715"/>
    <cellStyle name="Normal 2 2 4 5 7" xfId="17716"/>
    <cellStyle name="Normal 2 2 4 5 7 2" xfId="17717"/>
    <cellStyle name="Normal 2 2 4 5 8" xfId="17718"/>
    <cellStyle name="Normal 2 2 4 5 8 2" xfId="17719"/>
    <cellStyle name="Normal 2 2 4 5 9" xfId="17720"/>
    <cellStyle name="Normal 2 2 4 5 9 2" xfId="17721"/>
    <cellStyle name="Normal 2 2 4 6" xfId="488"/>
    <cellStyle name="Normal 2 2 4 6 2" xfId="489"/>
    <cellStyle name="Normal 2 2 4 6 2 10" xfId="17722"/>
    <cellStyle name="Normal 2 2 4 6 2 10 2" xfId="17723"/>
    <cellStyle name="Normal 2 2 4 6 2 11" xfId="17724"/>
    <cellStyle name="Normal 2 2 4 6 2 11 2" xfId="17725"/>
    <cellStyle name="Normal 2 2 4 6 2 12" xfId="17726"/>
    <cellStyle name="Normal 2 2 4 6 2 12 2" xfId="17727"/>
    <cellStyle name="Normal 2 2 4 6 2 13" xfId="17728"/>
    <cellStyle name="Normal 2 2 4 6 2 2" xfId="17729"/>
    <cellStyle name="Normal 2 2 4 6 2 2 10" xfId="17730"/>
    <cellStyle name="Normal 2 2 4 6 2 2 10 2" xfId="17731"/>
    <cellStyle name="Normal 2 2 4 6 2 2 11" xfId="17732"/>
    <cellStyle name="Normal 2 2 4 6 2 2 11 2" xfId="17733"/>
    <cellStyle name="Normal 2 2 4 6 2 2 12" xfId="17734"/>
    <cellStyle name="Normal 2 2 4 6 2 2 2" xfId="17735"/>
    <cellStyle name="Normal 2 2 4 6 2 2 2 10" xfId="17736"/>
    <cellStyle name="Normal 2 2 4 6 2 2 2 10 2" xfId="17737"/>
    <cellStyle name="Normal 2 2 4 6 2 2 2 11" xfId="17738"/>
    <cellStyle name="Normal 2 2 4 6 2 2 2 2" xfId="17739"/>
    <cellStyle name="Normal 2 2 4 6 2 2 2 2 2" xfId="17740"/>
    <cellStyle name="Normal 2 2 4 6 2 2 2 3" xfId="17741"/>
    <cellStyle name="Normal 2 2 4 6 2 2 2 3 2" xfId="17742"/>
    <cellStyle name="Normal 2 2 4 6 2 2 2 4" xfId="17743"/>
    <cellStyle name="Normal 2 2 4 6 2 2 2 4 2" xfId="17744"/>
    <cellStyle name="Normal 2 2 4 6 2 2 2 5" xfId="17745"/>
    <cellStyle name="Normal 2 2 4 6 2 2 2 5 2" xfId="17746"/>
    <cellStyle name="Normal 2 2 4 6 2 2 2 6" xfId="17747"/>
    <cellStyle name="Normal 2 2 4 6 2 2 2 6 2" xfId="17748"/>
    <cellStyle name="Normal 2 2 4 6 2 2 2 7" xfId="17749"/>
    <cellStyle name="Normal 2 2 4 6 2 2 2 7 2" xfId="17750"/>
    <cellStyle name="Normal 2 2 4 6 2 2 2 8" xfId="17751"/>
    <cellStyle name="Normal 2 2 4 6 2 2 2 8 2" xfId="17752"/>
    <cellStyle name="Normal 2 2 4 6 2 2 2 9" xfId="17753"/>
    <cellStyle name="Normal 2 2 4 6 2 2 2 9 2" xfId="17754"/>
    <cellStyle name="Normal 2 2 4 6 2 2 3" xfId="17755"/>
    <cellStyle name="Normal 2 2 4 6 2 2 3 2" xfId="17756"/>
    <cellStyle name="Normal 2 2 4 6 2 2 4" xfId="17757"/>
    <cellStyle name="Normal 2 2 4 6 2 2 4 2" xfId="17758"/>
    <cellStyle name="Normal 2 2 4 6 2 2 5" xfId="17759"/>
    <cellStyle name="Normal 2 2 4 6 2 2 5 2" xfId="17760"/>
    <cellStyle name="Normal 2 2 4 6 2 2 6" xfId="17761"/>
    <cellStyle name="Normal 2 2 4 6 2 2 6 2" xfId="17762"/>
    <cellStyle name="Normal 2 2 4 6 2 2 7" xfId="17763"/>
    <cellStyle name="Normal 2 2 4 6 2 2 7 2" xfId="17764"/>
    <cellStyle name="Normal 2 2 4 6 2 2 8" xfId="17765"/>
    <cellStyle name="Normal 2 2 4 6 2 2 8 2" xfId="17766"/>
    <cellStyle name="Normal 2 2 4 6 2 2 9" xfId="17767"/>
    <cellStyle name="Normal 2 2 4 6 2 2 9 2" xfId="17768"/>
    <cellStyle name="Normal 2 2 4 6 2 3" xfId="17769"/>
    <cellStyle name="Normal 2 2 4 6 2 3 10" xfId="17770"/>
    <cellStyle name="Normal 2 2 4 6 2 3 10 2" xfId="17771"/>
    <cellStyle name="Normal 2 2 4 6 2 3 11" xfId="17772"/>
    <cellStyle name="Normal 2 2 4 6 2 3 2" xfId="17773"/>
    <cellStyle name="Normal 2 2 4 6 2 3 2 2" xfId="17774"/>
    <cellStyle name="Normal 2 2 4 6 2 3 3" xfId="17775"/>
    <cellStyle name="Normal 2 2 4 6 2 3 3 2" xfId="17776"/>
    <cellStyle name="Normal 2 2 4 6 2 3 4" xfId="17777"/>
    <cellStyle name="Normal 2 2 4 6 2 3 4 2" xfId="17778"/>
    <cellStyle name="Normal 2 2 4 6 2 3 5" xfId="17779"/>
    <cellStyle name="Normal 2 2 4 6 2 3 5 2" xfId="17780"/>
    <cellStyle name="Normal 2 2 4 6 2 3 6" xfId="17781"/>
    <cellStyle name="Normal 2 2 4 6 2 3 6 2" xfId="17782"/>
    <cellStyle name="Normal 2 2 4 6 2 3 7" xfId="17783"/>
    <cellStyle name="Normal 2 2 4 6 2 3 7 2" xfId="17784"/>
    <cellStyle name="Normal 2 2 4 6 2 3 8" xfId="17785"/>
    <cellStyle name="Normal 2 2 4 6 2 3 8 2" xfId="17786"/>
    <cellStyle name="Normal 2 2 4 6 2 3 9" xfId="17787"/>
    <cellStyle name="Normal 2 2 4 6 2 3 9 2" xfId="17788"/>
    <cellStyle name="Normal 2 2 4 6 2 4" xfId="17789"/>
    <cellStyle name="Normal 2 2 4 6 2 4 2" xfId="17790"/>
    <cellStyle name="Normal 2 2 4 6 2 5" xfId="17791"/>
    <cellStyle name="Normal 2 2 4 6 2 5 2" xfId="17792"/>
    <cellStyle name="Normal 2 2 4 6 2 6" xfId="17793"/>
    <cellStyle name="Normal 2 2 4 6 2 6 2" xfId="17794"/>
    <cellStyle name="Normal 2 2 4 6 2 7" xfId="17795"/>
    <cellStyle name="Normal 2 2 4 6 2 7 2" xfId="17796"/>
    <cellStyle name="Normal 2 2 4 6 2 8" xfId="17797"/>
    <cellStyle name="Normal 2 2 4 6 2 8 2" xfId="17798"/>
    <cellStyle name="Normal 2 2 4 6 2 9" xfId="17799"/>
    <cellStyle name="Normal 2 2 4 6 2 9 2" xfId="17800"/>
    <cellStyle name="Normal 2 2 4 6 3" xfId="490"/>
    <cellStyle name="Normal 2 2 4 6 3 10" xfId="17801"/>
    <cellStyle name="Normal 2 2 4 6 3 10 2" xfId="17802"/>
    <cellStyle name="Normal 2 2 4 6 3 11" xfId="17803"/>
    <cellStyle name="Normal 2 2 4 6 3 11 2" xfId="17804"/>
    <cellStyle name="Normal 2 2 4 6 3 12" xfId="17805"/>
    <cellStyle name="Normal 2 2 4 6 3 12 2" xfId="17806"/>
    <cellStyle name="Normal 2 2 4 6 3 13" xfId="17807"/>
    <cellStyle name="Normal 2 2 4 6 3 2" xfId="17808"/>
    <cellStyle name="Normal 2 2 4 6 3 2 10" xfId="17809"/>
    <cellStyle name="Normal 2 2 4 6 3 2 10 2" xfId="17810"/>
    <cellStyle name="Normal 2 2 4 6 3 2 11" xfId="17811"/>
    <cellStyle name="Normal 2 2 4 6 3 2 11 2" xfId="17812"/>
    <cellStyle name="Normal 2 2 4 6 3 2 12" xfId="17813"/>
    <cellStyle name="Normal 2 2 4 6 3 2 2" xfId="17814"/>
    <cellStyle name="Normal 2 2 4 6 3 2 2 10" xfId="17815"/>
    <cellStyle name="Normal 2 2 4 6 3 2 2 10 2" xfId="17816"/>
    <cellStyle name="Normal 2 2 4 6 3 2 2 11" xfId="17817"/>
    <cellStyle name="Normal 2 2 4 6 3 2 2 2" xfId="17818"/>
    <cellStyle name="Normal 2 2 4 6 3 2 2 2 2" xfId="17819"/>
    <cellStyle name="Normal 2 2 4 6 3 2 2 3" xfId="17820"/>
    <cellStyle name="Normal 2 2 4 6 3 2 2 3 2" xfId="17821"/>
    <cellStyle name="Normal 2 2 4 6 3 2 2 4" xfId="17822"/>
    <cellStyle name="Normal 2 2 4 6 3 2 2 4 2" xfId="17823"/>
    <cellStyle name="Normal 2 2 4 6 3 2 2 5" xfId="17824"/>
    <cellStyle name="Normal 2 2 4 6 3 2 2 5 2" xfId="17825"/>
    <cellStyle name="Normal 2 2 4 6 3 2 2 6" xfId="17826"/>
    <cellStyle name="Normal 2 2 4 6 3 2 2 6 2" xfId="17827"/>
    <cellStyle name="Normal 2 2 4 6 3 2 2 7" xfId="17828"/>
    <cellStyle name="Normal 2 2 4 6 3 2 2 7 2" xfId="17829"/>
    <cellStyle name="Normal 2 2 4 6 3 2 2 8" xfId="17830"/>
    <cellStyle name="Normal 2 2 4 6 3 2 2 8 2" xfId="17831"/>
    <cellStyle name="Normal 2 2 4 6 3 2 2 9" xfId="17832"/>
    <cellStyle name="Normal 2 2 4 6 3 2 2 9 2" xfId="17833"/>
    <cellStyle name="Normal 2 2 4 6 3 2 3" xfId="17834"/>
    <cellStyle name="Normal 2 2 4 6 3 2 3 2" xfId="17835"/>
    <cellStyle name="Normal 2 2 4 6 3 2 4" xfId="17836"/>
    <cellStyle name="Normal 2 2 4 6 3 2 4 2" xfId="17837"/>
    <cellStyle name="Normal 2 2 4 6 3 2 5" xfId="17838"/>
    <cellStyle name="Normal 2 2 4 6 3 2 5 2" xfId="17839"/>
    <cellStyle name="Normal 2 2 4 6 3 2 6" xfId="17840"/>
    <cellStyle name="Normal 2 2 4 6 3 2 6 2" xfId="17841"/>
    <cellStyle name="Normal 2 2 4 6 3 2 7" xfId="17842"/>
    <cellStyle name="Normal 2 2 4 6 3 2 7 2" xfId="17843"/>
    <cellStyle name="Normal 2 2 4 6 3 2 8" xfId="17844"/>
    <cellStyle name="Normal 2 2 4 6 3 2 8 2" xfId="17845"/>
    <cellStyle name="Normal 2 2 4 6 3 2 9" xfId="17846"/>
    <cellStyle name="Normal 2 2 4 6 3 2 9 2" xfId="17847"/>
    <cellStyle name="Normal 2 2 4 6 3 3" xfId="17848"/>
    <cellStyle name="Normal 2 2 4 6 3 3 10" xfId="17849"/>
    <cellStyle name="Normal 2 2 4 6 3 3 10 2" xfId="17850"/>
    <cellStyle name="Normal 2 2 4 6 3 3 11" xfId="17851"/>
    <cellStyle name="Normal 2 2 4 6 3 3 2" xfId="17852"/>
    <cellStyle name="Normal 2 2 4 6 3 3 2 2" xfId="17853"/>
    <cellStyle name="Normal 2 2 4 6 3 3 3" xfId="17854"/>
    <cellStyle name="Normal 2 2 4 6 3 3 3 2" xfId="17855"/>
    <cellStyle name="Normal 2 2 4 6 3 3 4" xfId="17856"/>
    <cellStyle name="Normal 2 2 4 6 3 3 4 2" xfId="17857"/>
    <cellStyle name="Normal 2 2 4 6 3 3 5" xfId="17858"/>
    <cellStyle name="Normal 2 2 4 6 3 3 5 2" xfId="17859"/>
    <cellStyle name="Normal 2 2 4 6 3 3 6" xfId="17860"/>
    <cellStyle name="Normal 2 2 4 6 3 3 6 2" xfId="17861"/>
    <cellStyle name="Normal 2 2 4 6 3 3 7" xfId="17862"/>
    <cellStyle name="Normal 2 2 4 6 3 3 7 2" xfId="17863"/>
    <cellStyle name="Normal 2 2 4 6 3 3 8" xfId="17864"/>
    <cellStyle name="Normal 2 2 4 6 3 3 8 2" xfId="17865"/>
    <cellStyle name="Normal 2 2 4 6 3 3 9" xfId="17866"/>
    <cellStyle name="Normal 2 2 4 6 3 3 9 2" xfId="17867"/>
    <cellStyle name="Normal 2 2 4 6 3 4" xfId="17868"/>
    <cellStyle name="Normal 2 2 4 6 3 4 2" xfId="17869"/>
    <cellStyle name="Normal 2 2 4 6 3 5" xfId="17870"/>
    <cellStyle name="Normal 2 2 4 6 3 5 2" xfId="17871"/>
    <cellStyle name="Normal 2 2 4 6 3 6" xfId="17872"/>
    <cellStyle name="Normal 2 2 4 6 3 6 2" xfId="17873"/>
    <cellStyle name="Normal 2 2 4 6 3 7" xfId="17874"/>
    <cellStyle name="Normal 2 2 4 6 3 7 2" xfId="17875"/>
    <cellStyle name="Normal 2 2 4 6 3 8" xfId="17876"/>
    <cellStyle name="Normal 2 2 4 6 3 8 2" xfId="17877"/>
    <cellStyle name="Normal 2 2 4 6 3 9" xfId="17878"/>
    <cellStyle name="Normal 2 2 4 6 3 9 2" xfId="17879"/>
    <cellStyle name="Normal 2 2 4 6 4" xfId="491"/>
    <cellStyle name="Normal 2 2 4 6 4 10" xfId="17880"/>
    <cellStyle name="Normal 2 2 4 6 4 10 2" xfId="17881"/>
    <cellStyle name="Normal 2 2 4 6 4 11" xfId="17882"/>
    <cellStyle name="Normal 2 2 4 6 4 11 2" xfId="17883"/>
    <cellStyle name="Normal 2 2 4 6 4 12" xfId="17884"/>
    <cellStyle name="Normal 2 2 4 6 4 12 2" xfId="17885"/>
    <cellStyle name="Normal 2 2 4 6 4 13" xfId="17886"/>
    <cellStyle name="Normal 2 2 4 6 4 2" xfId="17887"/>
    <cellStyle name="Normal 2 2 4 6 4 2 10" xfId="17888"/>
    <cellStyle name="Normal 2 2 4 6 4 2 10 2" xfId="17889"/>
    <cellStyle name="Normal 2 2 4 6 4 2 11" xfId="17890"/>
    <cellStyle name="Normal 2 2 4 6 4 2 11 2" xfId="17891"/>
    <cellStyle name="Normal 2 2 4 6 4 2 12" xfId="17892"/>
    <cellStyle name="Normal 2 2 4 6 4 2 2" xfId="17893"/>
    <cellStyle name="Normal 2 2 4 6 4 2 2 10" xfId="17894"/>
    <cellStyle name="Normal 2 2 4 6 4 2 2 10 2" xfId="17895"/>
    <cellStyle name="Normal 2 2 4 6 4 2 2 11" xfId="17896"/>
    <cellStyle name="Normal 2 2 4 6 4 2 2 2" xfId="17897"/>
    <cellStyle name="Normal 2 2 4 6 4 2 2 2 2" xfId="17898"/>
    <cellStyle name="Normal 2 2 4 6 4 2 2 3" xfId="17899"/>
    <cellStyle name="Normal 2 2 4 6 4 2 2 3 2" xfId="17900"/>
    <cellStyle name="Normal 2 2 4 6 4 2 2 4" xfId="17901"/>
    <cellStyle name="Normal 2 2 4 6 4 2 2 4 2" xfId="17902"/>
    <cellStyle name="Normal 2 2 4 6 4 2 2 5" xfId="17903"/>
    <cellStyle name="Normal 2 2 4 6 4 2 2 5 2" xfId="17904"/>
    <cellStyle name="Normal 2 2 4 6 4 2 2 6" xfId="17905"/>
    <cellStyle name="Normal 2 2 4 6 4 2 2 6 2" xfId="17906"/>
    <cellStyle name="Normal 2 2 4 6 4 2 2 7" xfId="17907"/>
    <cellStyle name="Normal 2 2 4 6 4 2 2 7 2" xfId="17908"/>
    <cellStyle name="Normal 2 2 4 6 4 2 2 8" xfId="17909"/>
    <cellStyle name="Normal 2 2 4 6 4 2 2 8 2" xfId="17910"/>
    <cellStyle name="Normal 2 2 4 6 4 2 2 9" xfId="17911"/>
    <cellStyle name="Normal 2 2 4 6 4 2 2 9 2" xfId="17912"/>
    <cellStyle name="Normal 2 2 4 6 4 2 3" xfId="17913"/>
    <cellStyle name="Normal 2 2 4 6 4 2 3 2" xfId="17914"/>
    <cellStyle name="Normal 2 2 4 6 4 2 4" xfId="17915"/>
    <cellStyle name="Normal 2 2 4 6 4 2 4 2" xfId="17916"/>
    <cellStyle name="Normal 2 2 4 6 4 2 5" xfId="17917"/>
    <cellStyle name="Normal 2 2 4 6 4 2 5 2" xfId="17918"/>
    <cellStyle name="Normal 2 2 4 6 4 2 6" xfId="17919"/>
    <cellStyle name="Normal 2 2 4 6 4 2 6 2" xfId="17920"/>
    <cellStyle name="Normal 2 2 4 6 4 2 7" xfId="17921"/>
    <cellStyle name="Normal 2 2 4 6 4 2 7 2" xfId="17922"/>
    <cellStyle name="Normal 2 2 4 6 4 2 8" xfId="17923"/>
    <cellStyle name="Normal 2 2 4 6 4 2 8 2" xfId="17924"/>
    <cellStyle name="Normal 2 2 4 6 4 2 9" xfId="17925"/>
    <cellStyle name="Normal 2 2 4 6 4 2 9 2" xfId="17926"/>
    <cellStyle name="Normal 2 2 4 6 4 3" xfId="17927"/>
    <cellStyle name="Normal 2 2 4 6 4 3 10" xfId="17928"/>
    <cellStyle name="Normal 2 2 4 6 4 3 10 2" xfId="17929"/>
    <cellStyle name="Normal 2 2 4 6 4 3 11" xfId="17930"/>
    <cellStyle name="Normal 2 2 4 6 4 3 2" xfId="17931"/>
    <cellStyle name="Normal 2 2 4 6 4 3 2 2" xfId="17932"/>
    <cellStyle name="Normal 2 2 4 6 4 3 3" xfId="17933"/>
    <cellStyle name="Normal 2 2 4 6 4 3 3 2" xfId="17934"/>
    <cellStyle name="Normal 2 2 4 6 4 3 4" xfId="17935"/>
    <cellStyle name="Normal 2 2 4 6 4 3 4 2" xfId="17936"/>
    <cellStyle name="Normal 2 2 4 6 4 3 5" xfId="17937"/>
    <cellStyle name="Normal 2 2 4 6 4 3 5 2" xfId="17938"/>
    <cellStyle name="Normal 2 2 4 6 4 3 6" xfId="17939"/>
    <cellStyle name="Normal 2 2 4 6 4 3 6 2" xfId="17940"/>
    <cellStyle name="Normal 2 2 4 6 4 3 7" xfId="17941"/>
    <cellStyle name="Normal 2 2 4 6 4 3 7 2" xfId="17942"/>
    <cellStyle name="Normal 2 2 4 6 4 3 8" xfId="17943"/>
    <cellStyle name="Normal 2 2 4 6 4 3 8 2" xfId="17944"/>
    <cellStyle name="Normal 2 2 4 6 4 3 9" xfId="17945"/>
    <cellStyle name="Normal 2 2 4 6 4 3 9 2" xfId="17946"/>
    <cellStyle name="Normal 2 2 4 6 4 4" xfId="17947"/>
    <cellStyle name="Normal 2 2 4 6 4 4 2" xfId="17948"/>
    <cellStyle name="Normal 2 2 4 6 4 5" xfId="17949"/>
    <cellStyle name="Normal 2 2 4 6 4 5 2" xfId="17950"/>
    <cellStyle name="Normal 2 2 4 6 4 6" xfId="17951"/>
    <cellStyle name="Normal 2 2 4 6 4 6 2" xfId="17952"/>
    <cellStyle name="Normal 2 2 4 6 4 7" xfId="17953"/>
    <cellStyle name="Normal 2 2 4 6 4 7 2" xfId="17954"/>
    <cellStyle name="Normal 2 2 4 6 4 8" xfId="17955"/>
    <cellStyle name="Normal 2 2 4 6 4 8 2" xfId="17956"/>
    <cellStyle name="Normal 2 2 4 6 4 9" xfId="17957"/>
    <cellStyle name="Normal 2 2 4 6 4 9 2" xfId="17958"/>
    <cellStyle name="Normal 2 2 4 6 5" xfId="492"/>
    <cellStyle name="Normal 2 2 4 6 5 10" xfId="17959"/>
    <cellStyle name="Normal 2 2 4 6 5 10 2" xfId="17960"/>
    <cellStyle name="Normal 2 2 4 6 5 11" xfId="17961"/>
    <cellStyle name="Normal 2 2 4 6 5 11 2" xfId="17962"/>
    <cellStyle name="Normal 2 2 4 6 5 12" xfId="17963"/>
    <cellStyle name="Normal 2 2 4 6 5 12 2" xfId="17964"/>
    <cellStyle name="Normal 2 2 4 6 5 13" xfId="17965"/>
    <cellStyle name="Normal 2 2 4 6 5 2" xfId="17966"/>
    <cellStyle name="Normal 2 2 4 6 5 2 10" xfId="17967"/>
    <cellStyle name="Normal 2 2 4 6 5 2 10 2" xfId="17968"/>
    <cellStyle name="Normal 2 2 4 6 5 2 11" xfId="17969"/>
    <cellStyle name="Normal 2 2 4 6 5 2 11 2" xfId="17970"/>
    <cellStyle name="Normal 2 2 4 6 5 2 12" xfId="17971"/>
    <cellStyle name="Normal 2 2 4 6 5 2 2" xfId="17972"/>
    <cellStyle name="Normal 2 2 4 6 5 2 2 10" xfId="17973"/>
    <cellStyle name="Normal 2 2 4 6 5 2 2 10 2" xfId="17974"/>
    <cellStyle name="Normal 2 2 4 6 5 2 2 11" xfId="17975"/>
    <cellStyle name="Normal 2 2 4 6 5 2 2 2" xfId="17976"/>
    <cellStyle name="Normal 2 2 4 6 5 2 2 2 2" xfId="17977"/>
    <cellStyle name="Normal 2 2 4 6 5 2 2 3" xfId="17978"/>
    <cellStyle name="Normal 2 2 4 6 5 2 2 3 2" xfId="17979"/>
    <cellStyle name="Normal 2 2 4 6 5 2 2 4" xfId="17980"/>
    <cellStyle name="Normal 2 2 4 6 5 2 2 4 2" xfId="17981"/>
    <cellStyle name="Normal 2 2 4 6 5 2 2 5" xfId="17982"/>
    <cellStyle name="Normal 2 2 4 6 5 2 2 5 2" xfId="17983"/>
    <cellStyle name="Normal 2 2 4 6 5 2 2 6" xfId="17984"/>
    <cellStyle name="Normal 2 2 4 6 5 2 2 6 2" xfId="17985"/>
    <cellStyle name="Normal 2 2 4 6 5 2 2 7" xfId="17986"/>
    <cellStyle name="Normal 2 2 4 6 5 2 2 7 2" xfId="17987"/>
    <cellStyle name="Normal 2 2 4 6 5 2 2 8" xfId="17988"/>
    <cellStyle name="Normal 2 2 4 6 5 2 2 8 2" xfId="17989"/>
    <cellStyle name="Normal 2 2 4 6 5 2 2 9" xfId="17990"/>
    <cellStyle name="Normal 2 2 4 6 5 2 2 9 2" xfId="17991"/>
    <cellStyle name="Normal 2 2 4 6 5 2 3" xfId="17992"/>
    <cellStyle name="Normal 2 2 4 6 5 2 3 2" xfId="17993"/>
    <cellStyle name="Normal 2 2 4 6 5 2 4" xfId="17994"/>
    <cellStyle name="Normal 2 2 4 6 5 2 4 2" xfId="17995"/>
    <cellStyle name="Normal 2 2 4 6 5 2 5" xfId="17996"/>
    <cellStyle name="Normal 2 2 4 6 5 2 5 2" xfId="17997"/>
    <cellStyle name="Normal 2 2 4 6 5 2 6" xfId="17998"/>
    <cellStyle name="Normal 2 2 4 6 5 2 6 2" xfId="17999"/>
    <cellStyle name="Normal 2 2 4 6 5 2 7" xfId="18000"/>
    <cellStyle name="Normal 2 2 4 6 5 2 7 2" xfId="18001"/>
    <cellStyle name="Normal 2 2 4 6 5 2 8" xfId="18002"/>
    <cellStyle name="Normal 2 2 4 6 5 2 8 2" xfId="18003"/>
    <cellStyle name="Normal 2 2 4 6 5 2 9" xfId="18004"/>
    <cellStyle name="Normal 2 2 4 6 5 2 9 2" xfId="18005"/>
    <cellStyle name="Normal 2 2 4 6 5 3" xfId="18006"/>
    <cellStyle name="Normal 2 2 4 6 5 3 10" xfId="18007"/>
    <cellStyle name="Normal 2 2 4 6 5 3 10 2" xfId="18008"/>
    <cellStyle name="Normal 2 2 4 6 5 3 11" xfId="18009"/>
    <cellStyle name="Normal 2 2 4 6 5 3 2" xfId="18010"/>
    <cellStyle name="Normal 2 2 4 6 5 3 2 2" xfId="18011"/>
    <cellStyle name="Normal 2 2 4 6 5 3 3" xfId="18012"/>
    <cellStyle name="Normal 2 2 4 6 5 3 3 2" xfId="18013"/>
    <cellStyle name="Normal 2 2 4 6 5 3 4" xfId="18014"/>
    <cellStyle name="Normal 2 2 4 6 5 3 4 2" xfId="18015"/>
    <cellStyle name="Normal 2 2 4 6 5 3 5" xfId="18016"/>
    <cellStyle name="Normal 2 2 4 6 5 3 5 2" xfId="18017"/>
    <cellStyle name="Normal 2 2 4 6 5 3 6" xfId="18018"/>
    <cellStyle name="Normal 2 2 4 6 5 3 6 2" xfId="18019"/>
    <cellStyle name="Normal 2 2 4 6 5 3 7" xfId="18020"/>
    <cellStyle name="Normal 2 2 4 6 5 3 7 2" xfId="18021"/>
    <cellStyle name="Normal 2 2 4 6 5 3 8" xfId="18022"/>
    <cellStyle name="Normal 2 2 4 6 5 3 8 2" xfId="18023"/>
    <cellStyle name="Normal 2 2 4 6 5 3 9" xfId="18024"/>
    <cellStyle name="Normal 2 2 4 6 5 3 9 2" xfId="18025"/>
    <cellStyle name="Normal 2 2 4 6 5 4" xfId="18026"/>
    <cellStyle name="Normal 2 2 4 6 5 4 2" xfId="18027"/>
    <cellStyle name="Normal 2 2 4 6 5 5" xfId="18028"/>
    <cellStyle name="Normal 2 2 4 6 5 5 2" xfId="18029"/>
    <cellStyle name="Normal 2 2 4 6 5 6" xfId="18030"/>
    <cellStyle name="Normal 2 2 4 6 5 6 2" xfId="18031"/>
    <cellStyle name="Normal 2 2 4 6 5 7" xfId="18032"/>
    <cellStyle name="Normal 2 2 4 6 5 7 2" xfId="18033"/>
    <cellStyle name="Normal 2 2 4 6 5 8" xfId="18034"/>
    <cellStyle name="Normal 2 2 4 6 5 8 2" xfId="18035"/>
    <cellStyle name="Normal 2 2 4 6 5 9" xfId="18036"/>
    <cellStyle name="Normal 2 2 4 6 5 9 2" xfId="18037"/>
    <cellStyle name="Normal 2 2 4 6 6" xfId="493"/>
    <cellStyle name="Normal 2 2 4 7" xfId="494"/>
    <cellStyle name="Normal 2 2 4 7 2" xfId="495"/>
    <cellStyle name="Normal 2 2 4 8" xfId="496"/>
    <cellStyle name="Normal 2 2 4 8 2" xfId="497"/>
    <cellStyle name="Normal 2 2 4 9" xfId="498"/>
    <cellStyle name="Normal 2 2 4 9 2" xfId="499"/>
    <cellStyle name="Normal 2 2 5" xfId="500"/>
    <cellStyle name="Normal 2 2 5 2" xfId="501"/>
    <cellStyle name="Normal 2 2 6" xfId="502"/>
    <cellStyle name="Normal 2 2 6 2" xfId="503"/>
    <cellStyle name="Normal 2 2 7" xfId="504"/>
    <cellStyle name="Normal 2 2 7 2" xfId="505"/>
    <cellStyle name="Normal 2 2 8" xfId="506"/>
    <cellStyle name="Normal 2 2 8 2" xfId="507"/>
    <cellStyle name="Normal 2 2 9" xfId="508"/>
    <cellStyle name="Normal 2 2 9 2" xfId="509"/>
    <cellStyle name="Normal 2 20" xfId="937"/>
    <cellStyle name="Normal 2 20 2" xfId="18038"/>
    <cellStyle name="Normal 2 21" xfId="936"/>
    <cellStyle name="Normal 2 22" xfId="935"/>
    <cellStyle name="Normal 2 22 2" xfId="18039"/>
    <cellStyle name="Normal 2 3" xfId="510"/>
    <cellStyle name="Normal 2 3 10" xfId="511"/>
    <cellStyle name="Normal 2 3 10 2" xfId="512"/>
    <cellStyle name="Normal 2 3 11" xfId="513"/>
    <cellStyle name="Normal 2 3 11 2" xfId="514"/>
    <cellStyle name="Normal 2 3 12" xfId="515"/>
    <cellStyle name="Normal 2 3 12 2" xfId="516"/>
    <cellStyle name="Normal 2 3 13" xfId="517"/>
    <cellStyle name="Normal 2 3 13 10" xfId="18040"/>
    <cellStyle name="Normal 2 3 13 10 2" xfId="18041"/>
    <cellStyle name="Normal 2 3 13 11" xfId="18042"/>
    <cellStyle name="Normal 2 3 13 11 2" xfId="18043"/>
    <cellStyle name="Normal 2 3 13 12" xfId="18044"/>
    <cellStyle name="Normal 2 3 13 12 2" xfId="18045"/>
    <cellStyle name="Normal 2 3 13 13" xfId="18046"/>
    <cellStyle name="Normal 2 3 13 13 2" xfId="18047"/>
    <cellStyle name="Normal 2 3 13 14" xfId="18048"/>
    <cellStyle name="Normal 2 3 13 14 2" xfId="18049"/>
    <cellStyle name="Normal 2 3 13 15" xfId="18050"/>
    <cellStyle name="Normal 2 3 13 15 2" xfId="18051"/>
    <cellStyle name="Normal 2 3 13 16" xfId="18052"/>
    <cellStyle name="Normal 2 3 13 16 2" xfId="18053"/>
    <cellStyle name="Normal 2 3 13 17" xfId="18054"/>
    <cellStyle name="Normal 2 3 13 2" xfId="518"/>
    <cellStyle name="Normal 2 3 13 2 2" xfId="519"/>
    <cellStyle name="Normal 2 3 13 3" xfId="520"/>
    <cellStyle name="Normal 2 3 13 3 2" xfId="521"/>
    <cellStyle name="Normal 2 3 13 4" xfId="522"/>
    <cellStyle name="Normal 2 3 13 4 2" xfId="523"/>
    <cellStyle name="Normal 2 3 13 5" xfId="524"/>
    <cellStyle name="Normal 2 3 13 5 2" xfId="525"/>
    <cellStyle name="Normal 2 3 13 6" xfId="18055"/>
    <cellStyle name="Normal 2 3 13 6 10" xfId="18056"/>
    <cellStyle name="Normal 2 3 13 6 10 2" xfId="18057"/>
    <cellStyle name="Normal 2 3 13 6 11" xfId="18058"/>
    <cellStyle name="Normal 2 3 13 6 11 2" xfId="18059"/>
    <cellStyle name="Normal 2 3 13 6 12" xfId="18060"/>
    <cellStyle name="Normal 2 3 13 6 2" xfId="18061"/>
    <cellStyle name="Normal 2 3 13 6 2 10" xfId="18062"/>
    <cellStyle name="Normal 2 3 13 6 2 10 2" xfId="18063"/>
    <cellStyle name="Normal 2 3 13 6 2 11" xfId="18064"/>
    <cellStyle name="Normal 2 3 13 6 2 2" xfId="18065"/>
    <cellStyle name="Normal 2 3 13 6 2 2 2" xfId="18066"/>
    <cellStyle name="Normal 2 3 13 6 2 3" xfId="18067"/>
    <cellStyle name="Normal 2 3 13 6 2 3 2" xfId="18068"/>
    <cellStyle name="Normal 2 3 13 6 2 4" xfId="18069"/>
    <cellStyle name="Normal 2 3 13 6 2 4 2" xfId="18070"/>
    <cellStyle name="Normal 2 3 13 6 2 5" xfId="18071"/>
    <cellStyle name="Normal 2 3 13 6 2 5 2" xfId="18072"/>
    <cellStyle name="Normal 2 3 13 6 2 6" xfId="18073"/>
    <cellStyle name="Normal 2 3 13 6 2 6 2" xfId="18074"/>
    <cellStyle name="Normal 2 3 13 6 2 7" xfId="18075"/>
    <cellStyle name="Normal 2 3 13 6 2 7 2" xfId="18076"/>
    <cellStyle name="Normal 2 3 13 6 2 8" xfId="18077"/>
    <cellStyle name="Normal 2 3 13 6 2 8 2" xfId="18078"/>
    <cellStyle name="Normal 2 3 13 6 2 9" xfId="18079"/>
    <cellStyle name="Normal 2 3 13 6 2 9 2" xfId="18080"/>
    <cellStyle name="Normal 2 3 13 6 3" xfId="18081"/>
    <cellStyle name="Normal 2 3 13 6 3 2" xfId="18082"/>
    <cellStyle name="Normal 2 3 13 6 4" xfId="18083"/>
    <cellStyle name="Normal 2 3 13 6 4 2" xfId="18084"/>
    <cellStyle name="Normal 2 3 13 6 5" xfId="18085"/>
    <cellStyle name="Normal 2 3 13 6 5 2" xfId="18086"/>
    <cellStyle name="Normal 2 3 13 6 6" xfId="18087"/>
    <cellStyle name="Normal 2 3 13 6 6 2" xfId="18088"/>
    <cellStyle name="Normal 2 3 13 6 7" xfId="18089"/>
    <cellStyle name="Normal 2 3 13 6 7 2" xfId="18090"/>
    <cellStyle name="Normal 2 3 13 6 8" xfId="18091"/>
    <cellStyle name="Normal 2 3 13 6 8 2" xfId="18092"/>
    <cellStyle name="Normal 2 3 13 6 9" xfId="18093"/>
    <cellStyle name="Normal 2 3 13 6 9 2" xfId="18094"/>
    <cellStyle name="Normal 2 3 13 7" xfId="18095"/>
    <cellStyle name="Normal 2 3 13 7 10" xfId="18096"/>
    <cellStyle name="Normal 2 3 13 7 10 2" xfId="18097"/>
    <cellStyle name="Normal 2 3 13 7 11" xfId="18098"/>
    <cellStyle name="Normal 2 3 13 7 2" xfId="18099"/>
    <cellStyle name="Normal 2 3 13 7 2 2" xfId="18100"/>
    <cellStyle name="Normal 2 3 13 7 3" xfId="18101"/>
    <cellStyle name="Normal 2 3 13 7 3 2" xfId="18102"/>
    <cellStyle name="Normal 2 3 13 7 4" xfId="18103"/>
    <cellStyle name="Normal 2 3 13 7 4 2" xfId="18104"/>
    <cellStyle name="Normal 2 3 13 7 5" xfId="18105"/>
    <cellStyle name="Normal 2 3 13 7 5 2" xfId="18106"/>
    <cellStyle name="Normal 2 3 13 7 6" xfId="18107"/>
    <cellStyle name="Normal 2 3 13 7 6 2" xfId="18108"/>
    <cellStyle name="Normal 2 3 13 7 7" xfId="18109"/>
    <cellStyle name="Normal 2 3 13 7 7 2" xfId="18110"/>
    <cellStyle name="Normal 2 3 13 7 8" xfId="18111"/>
    <cellStyle name="Normal 2 3 13 7 8 2" xfId="18112"/>
    <cellStyle name="Normal 2 3 13 7 9" xfId="18113"/>
    <cellStyle name="Normal 2 3 13 7 9 2" xfId="18114"/>
    <cellStyle name="Normal 2 3 13 8" xfId="18115"/>
    <cellStyle name="Normal 2 3 13 8 2" xfId="18116"/>
    <cellStyle name="Normal 2 3 13 9" xfId="18117"/>
    <cellStyle name="Normal 2 3 13 9 2" xfId="18118"/>
    <cellStyle name="Normal 2 3 14" xfId="526"/>
    <cellStyle name="Normal 2 3 14 10" xfId="18119"/>
    <cellStyle name="Normal 2 3 14 10 2" xfId="18120"/>
    <cellStyle name="Normal 2 3 14 11" xfId="18121"/>
    <cellStyle name="Normal 2 3 14 11 2" xfId="18122"/>
    <cellStyle name="Normal 2 3 14 12" xfId="18123"/>
    <cellStyle name="Normal 2 3 14 12 2" xfId="18124"/>
    <cellStyle name="Normal 2 3 14 13" xfId="18125"/>
    <cellStyle name="Normal 2 3 14 2" xfId="18126"/>
    <cellStyle name="Normal 2 3 14 2 10" xfId="18127"/>
    <cellStyle name="Normal 2 3 14 2 10 2" xfId="18128"/>
    <cellStyle name="Normal 2 3 14 2 11" xfId="18129"/>
    <cellStyle name="Normal 2 3 14 2 11 2" xfId="18130"/>
    <cellStyle name="Normal 2 3 14 2 12" xfId="18131"/>
    <cellStyle name="Normal 2 3 14 2 2" xfId="18132"/>
    <cellStyle name="Normal 2 3 14 2 2 10" xfId="18133"/>
    <cellStyle name="Normal 2 3 14 2 2 10 2" xfId="18134"/>
    <cellStyle name="Normal 2 3 14 2 2 11" xfId="18135"/>
    <cellStyle name="Normal 2 3 14 2 2 2" xfId="18136"/>
    <cellStyle name="Normal 2 3 14 2 2 2 2" xfId="18137"/>
    <cellStyle name="Normal 2 3 14 2 2 3" xfId="18138"/>
    <cellStyle name="Normal 2 3 14 2 2 3 2" xfId="18139"/>
    <cellStyle name="Normal 2 3 14 2 2 4" xfId="18140"/>
    <cellStyle name="Normal 2 3 14 2 2 4 2" xfId="18141"/>
    <cellStyle name="Normal 2 3 14 2 2 5" xfId="18142"/>
    <cellStyle name="Normal 2 3 14 2 2 5 2" xfId="18143"/>
    <cellStyle name="Normal 2 3 14 2 2 6" xfId="18144"/>
    <cellStyle name="Normal 2 3 14 2 2 6 2" xfId="18145"/>
    <cellStyle name="Normal 2 3 14 2 2 7" xfId="18146"/>
    <cellStyle name="Normal 2 3 14 2 2 7 2" xfId="18147"/>
    <cellStyle name="Normal 2 3 14 2 2 8" xfId="18148"/>
    <cellStyle name="Normal 2 3 14 2 2 8 2" xfId="18149"/>
    <cellStyle name="Normal 2 3 14 2 2 9" xfId="18150"/>
    <cellStyle name="Normal 2 3 14 2 2 9 2" xfId="18151"/>
    <cellStyle name="Normal 2 3 14 2 3" xfId="18152"/>
    <cellStyle name="Normal 2 3 14 2 3 2" xfId="18153"/>
    <cellStyle name="Normal 2 3 14 2 4" xfId="18154"/>
    <cellStyle name="Normal 2 3 14 2 4 2" xfId="18155"/>
    <cellStyle name="Normal 2 3 14 2 5" xfId="18156"/>
    <cellStyle name="Normal 2 3 14 2 5 2" xfId="18157"/>
    <cellStyle name="Normal 2 3 14 2 6" xfId="18158"/>
    <cellStyle name="Normal 2 3 14 2 6 2" xfId="18159"/>
    <cellStyle name="Normal 2 3 14 2 7" xfId="18160"/>
    <cellStyle name="Normal 2 3 14 2 7 2" xfId="18161"/>
    <cellStyle name="Normal 2 3 14 2 8" xfId="18162"/>
    <cellStyle name="Normal 2 3 14 2 8 2" xfId="18163"/>
    <cellStyle name="Normal 2 3 14 2 9" xfId="18164"/>
    <cellStyle name="Normal 2 3 14 2 9 2" xfId="18165"/>
    <cellStyle name="Normal 2 3 14 3" xfId="18166"/>
    <cellStyle name="Normal 2 3 14 3 10" xfId="18167"/>
    <cellStyle name="Normal 2 3 14 3 10 2" xfId="18168"/>
    <cellStyle name="Normal 2 3 14 3 11" xfId="18169"/>
    <cellStyle name="Normal 2 3 14 3 2" xfId="18170"/>
    <cellStyle name="Normal 2 3 14 3 2 2" xfId="18171"/>
    <cellStyle name="Normal 2 3 14 3 3" xfId="18172"/>
    <cellStyle name="Normal 2 3 14 3 3 2" xfId="18173"/>
    <cellStyle name="Normal 2 3 14 3 4" xfId="18174"/>
    <cellStyle name="Normal 2 3 14 3 4 2" xfId="18175"/>
    <cellStyle name="Normal 2 3 14 3 5" xfId="18176"/>
    <cellStyle name="Normal 2 3 14 3 5 2" xfId="18177"/>
    <cellStyle name="Normal 2 3 14 3 6" xfId="18178"/>
    <cellStyle name="Normal 2 3 14 3 6 2" xfId="18179"/>
    <cellStyle name="Normal 2 3 14 3 7" xfId="18180"/>
    <cellStyle name="Normal 2 3 14 3 7 2" xfId="18181"/>
    <cellStyle name="Normal 2 3 14 3 8" xfId="18182"/>
    <cellStyle name="Normal 2 3 14 3 8 2" xfId="18183"/>
    <cellStyle name="Normal 2 3 14 3 9" xfId="18184"/>
    <cellStyle name="Normal 2 3 14 3 9 2" xfId="18185"/>
    <cellStyle name="Normal 2 3 14 4" xfId="18186"/>
    <cellStyle name="Normal 2 3 14 4 2" xfId="18187"/>
    <cellStyle name="Normal 2 3 14 5" xfId="18188"/>
    <cellStyle name="Normal 2 3 14 5 2" xfId="18189"/>
    <cellStyle name="Normal 2 3 14 6" xfId="18190"/>
    <cellStyle name="Normal 2 3 14 6 2" xfId="18191"/>
    <cellStyle name="Normal 2 3 14 7" xfId="18192"/>
    <cellStyle name="Normal 2 3 14 7 2" xfId="18193"/>
    <cellStyle name="Normal 2 3 14 8" xfId="18194"/>
    <cellStyle name="Normal 2 3 14 8 2" xfId="18195"/>
    <cellStyle name="Normal 2 3 14 9" xfId="18196"/>
    <cellStyle name="Normal 2 3 14 9 2" xfId="18197"/>
    <cellStyle name="Normal 2 3 15" xfId="527"/>
    <cellStyle name="Normal 2 3 15 10" xfId="18198"/>
    <cellStyle name="Normal 2 3 15 10 2" xfId="18199"/>
    <cellStyle name="Normal 2 3 15 11" xfId="18200"/>
    <cellStyle name="Normal 2 3 15 11 2" xfId="18201"/>
    <cellStyle name="Normal 2 3 15 12" xfId="18202"/>
    <cellStyle name="Normal 2 3 15 12 2" xfId="18203"/>
    <cellStyle name="Normal 2 3 15 13" xfId="18204"/>
    <cellStyle name="Normal 2 3 15 2" xfId="18205"/>
    <cellStyle name="Normal 2 3 15 2 10" xfId="18206"/>
    <cellStyle name="Normal 2 3 15 2 10 2" xfId="18207"/>
    <cellStyle name="Normal 2 3 15 2 11" xfId="18208"/>
    <cellStyle name="Normal 2 3 15 2 11 2" xfId="18209"/>
    <cellStyle name="Normal 2 3 15 2 12" xfId="18210"/>
    <cellStyle name="Normal 2 3 15 2 2" xfId="18211"/>
    <cellStyle name="Normal 2 3 15 2 2 10" xfId="18212"/>
    <cellStyle name="Normal 2 3 15 2 2 10 2" xfId="18213"/>
    <cellStyle name="Normal 2 3 15 2 2 11" xfId="18214"/>
    <cellStyle name="Normal 2 3 15 2 2 2" xfId="18215"/>
    <cellStyle name="Normal 2 3 15 2 2 2 2" xfId="18216"/>
    <cellStyle name="Normal 2 3 15 2 2 3" xfId="18217"/>
    <cellStyle name="Normal 2 3 15 2 2 3 2" xfId="18218"/>
    <cellStyle name="Normal 2 3 15 2 2 4" xfId="18219"/>
    <cellStyle name="Normal 2 3 15 2 2 4 2" xfId="18220"/>
    <cellStyle name="Normal 2 3 15 2 2 5" xfId="18221"/>
    <cellStyle name="Normal 2 3 15 2 2 5 2" xfId="18222"/>
    <cellStyle name="Normal 2 3 15 2 2 6" xfId="18223"/>
    <cellStyle name="Normal 2 3 15 2 2 6 2" xfId="18224"/>
    <cellStyle name="Normal 2 3 15 2 2 7" xfId="18225"/>
    <cellStyle name="Normal 2 3 15 2 2 7 2" xfId="18226"/>
    <cellStyle name="Normal 2 3 15 2 2 8" xfId="18227"/>
    <cellStyle name="Normal 2 3 15 2 2 8 2" xfId="18228"/>
    <cellStyle name="Normal 2 3 15 2 2 9" xfId="18229"/>
    <cellStyle name="Normal 2 3 15 2 2 9 2" xfId="18230"/>
    <cellStyle name="Normal 2 3 15 2 3" xfId="18231"/>
    <cellStyle name="Normal 2 3 15 2 3 2" xfId="18232"/>
    <cellStyle name="Normal 2 3 15 2 4" xfId="18233"/>
    <cellStyle name="Normal 2 3 15 2 4 2" xfId="18234"/>
    <cellStyle name="Normal 2 3 15 2 5" xfId="18235"/>
    <cellStyle name="Normal 2 3 15 2 5 2" xfId="18236"/>
    <cellStyle name="Normal 2 3 15 2 6" xfId="18237"/>
    <cellStyle name="Normal 2 3 15 2 6 2" xfId="18238"/>
    <cellStyle name="Normal 2 3 15 2 7" xfId="18239"/>
    <cellStyle name="Normal 2 3 15 2 7 2" xfId="18240"/>
    <cellStyle name="Normal 2 3 15 2 8" xfId="18241"/>
    <cellStyle name="Normal 2 3 15 2 8 2" xfId="18242"/>
    <cellStyle name="Normal 2 3 15 2 9" xfId="18243"/>
    <cellStyle name="Normal 2 3 15 2 9 2" xfId="18244"/>
    <cellStyle name="Normal 2 3 15 3" xfId="18245"/>
    <cellStyle name="Normal 2 3 15 3 10" xfId="18246"/>
    <cellStyle name="Normal 2 3 15 3 10 2" xfId="18247"/>
    <cellStyle name="Normal 2 3 15 3 11" xfId="18248"/>
    <cellStyle name="Normal 2 3 15 3 2" xfId="18249"/>
    <cellStyle name="Normal 2 3 15 3 2 2" xfId="18250"/>
    <cellStyle name="Normal 2 3 15 3 3" xfId="18251"/>
    <cellStyle name="Normal 2 3 15 3 3 2" xfId="18252"/>
    <cellStyle name="Normal 2 3 15 3 4" xfId="18253"/>
    <cellStyle name="Normal 2 3 15 3 4 2" xfId="18254"/>
    <cellStyle name="Normal 2 3 15 3 5" xfId="18255"/>
    <cellStyle name="Normal 2 3 15 3 5 2" xfId="18256"/>
    <cellStyle name="Normal 2 3 15 3 6" xfId="18257"/>
    <cellStyle name="Normal 2 3 15 3 6 2" xfId="18258"/>
    <cellStyle name="Normal 2 3 15 3 7" xfId="18259"/>
    <cellStyle name="Normal 2 3 15 3 7 2" xfId="18260"/>
    <cellStyle name="Normal 2 3 15 3 8" xfId="18261"/>
    <cellStyle name="Normal 2 3 15 3 8 2" xfId="18262"/>
    <cellStyle name="Normal 2 3 15 3 9" xfId="18263"/>
    <cellStyle name="Normal 2 3 15 3 9 2" xfId="18264"/>
    <cellStyle name="Normal 2 3 15 4" xfId="18265"/>
    <cellStyle name="Normal 2 3 15 4 2" xfId="18266"/>
    <cellStyle name="Normal 2 3 15 5" xfId="18267"/>
    <cellStyle name="Normal 2 3 15 5 2" xfId="18268"/>
    <cellStyle name="Normal 2 3 15 6" xfId="18269"/>
    <cellStyle name="Normal 2 3 15 6 2" xfId="18270"/>
    <cellStyle name="Normal 2 3 15 7" xfId="18271"/>
    <cellStyle name="Normal 2 3 15 7 2" xfId="18272"/>
    <cellStyle name="Normal 2 3 15 8" xfId="18273"/>
    <cellStyle name="Normal 2 3 15 8 2" xfId="18274"/>
    <cellStyle name="Normal 2 3 15 9" xfId="18275"/>
    <cellStyle name="Normal 2 3 15 9 2" xfId="18276"/>
    <cellStyle name="Normal 2 3 16" xfId="528"/>
    <cellStyle name="Normal 2 3 16 10" xfId="18277"/>
    <cellStyle name="Normal 2 3 16 10 2" xfId="18278"/>
    <cellStyle name="Normal 2 3 16 11" xfId="18279"/>
    <cellStyle name="Normal 2 3 16 11 2" xfId="18280"/>
    <cellStyle name="Normal 2 3 16 12" xfId="18281"/>
    <cellStyle name="Normal 2 3 16 12 2" xfId="18282"/>
    <cellStyle name="Normal 2 3 16 13" xfId="18283"/>
    <cellStyle name="Normal 2 3 16 2" xfId="18284"/>
    <cellStyle name="Normal 2 3 16 2 10" xfId="18285"/>
    <cellStyle name="Normal 2 3 16 2 10 2" xfId="18286"/>
    <cellStyle name="Normal 2 3 16 2 11" xfId="18287"/>
    <cellStyle name="Normal 2 3 16 2 11 2" xfId="18288"/>
    <cellStyle name="Normal 2 3 16 2 12" xfId="18289"/>
    <cellStyle name="Normal 2 3 16 2 2" xfId="18290"/>
    <cellStyle name="Normal 2 3 16 2 2 10" xfId="18291"/>
    <cellStyle name="Normal 2 3 16 2 2 10 2" xfId="18292"/>
    <cellStyle name="Normal 2 3 16 2 2 11" xfId="18293"/>
    <cellStyle name="Normal 2 3 16 2 2 2" xfId="18294"/>
    <cellStyle name="Normal 2 3 16 2 2 2 2" xfId="18295"/>
    <cellStyle name="Normal 2 3 16 2 2 3" xfId="18296"/>
    <cellStyle name="Normal 2 3 16 2 2 3 2" xfId="18297"/>
    <cellStyle name="Normal 2 3 16 2 2 4" xfId="18298"/>
    <cellStyle name="Normal 2 3 16 2 2 4 2" xfId="18299"/>
    <cellStyle name="Normal 2 3 16 2 2 5" xfId="18300"/>
    <cellStyle name="Normal 2 3 16 2 2 5 2" xfId="18301"/>
    <cellStyle name="Normal 2 3 16 2 2 6" xfId="18302"/>
    <cellStyle name="Normal 2 3 16 2 2 6 2" xfId="18303"/>
    <cellStyle name="Normal 2 3 16 2 2 7" xfId="18304"/>
    <cellStyle name="Normal 2 3 16 2 2 7 2" xfId="18305"/>
    <cellStyle name="Normal 2 3 16 2 2 8" xfId="18306"/>
    <cellStyle name="Normal 2 3 16 2 2 8 2" xfId="18307"/>
    <cellStyle name="Normal 2 3 16 2 2 9" xfId="18308"/>
    <cellStyle name="Normal 2 3 16 2 2 9 2" xfId="18309"/>
    <cellStyle name="Normal 2 3 16 2 3" xfId="18310"/>
    <cellStyle name="Normal 2 3 16 2 3 2" xfId="18311"/>
    <cellStyle name="Normal 2 3 16 2 4" xfId="18312"/>
    <cellStyle name="Normal 2 3 16 2 4 2" xfId="18313"/>
    <cellStyle name="Normal 2 3 16 2 5" xfId="18314"/>
    <cellStyle name="Normal 2 3 16 2 5 2" xfId="18315"/>
    <cellStyle name="Normal 2 3 16 2 6" xfId="18316"/>
    <cellStyle name="Normal 2 3 16 2 6 2" xfId="18317"/>
    <cellStyle name="Normal 2 3 16 2 7" xfId="18318"/>
    <cellStyle name="Normal 2 3 16 2 7 2" xfId="18319"/>
    <cellStyle name="Normal 2 3 16 2 8" xfId="18320"/>
    <cellStyle name="Normal 2 3 16 2 8 2" xfId="18321"/>
    <cellStyle name="Normal 2 3 16 2 9" xfId="18322"/>
    <cellStyle name="Normal 2 3 16 2 9 2" xfId="18323"/>
    <cellStyle name="Normal 2 3 16 3" xfId="18324"/>
    <cellStyle name="Normal 2 3 16 3 10" xfId="18325"/>
    <cellStyle name="Normal 2 3 16 3 10 2" xfId="18326"/>
    <cellStyle name="Normal 2 3 16 3 11" xfId="18327"/>
    <cellStyle name="Normal 2 3 16 3 2" xfId="18328"/>
    <cellStyle name="Normal 2 3 16 3 2 2" xfId="18329"/>
    <cellStyle name="Normal 2 3 16 3 3" xfId="18330"/>
    <cellStyle name="Normal 2 3 16 3 3 2" xfId="18331"/>
    <cellStyle name="Normal 2 3 16 3 4" xfId="18332"/>
    <cellStyle name="Normal 2 3 16 3 4 2" xfId="18333"/>
    <cellStyle name="Normal 2 3 16 3 5" xfId="18334"/>
    <cellStyle name="Normal 2 3 16 3 5 2" xfId="18335"/>
    <cellStyle name="Normal 2 3 16 3 6" xfId="18336"/>
    <cellStyle name="Normal 2 3 16 3 6 2" xfId="18337"/>
    <cellStyle name="Normal 2 3 16 3 7" xfId="18338"/>
    <cellStyle name="Normal 2 3 16 3 7 2" xfId="18339"/>
    <cellStyle name="Normal 2 3 16 3 8" xfId="18340"/>
    <cellStyle name="Normal 2 3 16 3 8 2" xfId="18341"/>
    <cellStyle name="Normal 2 3 16 3 9" xfId="18342"/>
    <cellStyle name="Normal 2 3 16 3 9 2" xfId="18343"/>
    <cellStyle name="Normal 2 3 16 4" xfId="18344"/>
    <cellStyle name="Normal 2 3 16 4 2" xfId="18345"/>
    <cellStyle name="Normal 2 3 16 5" xfId="18346"/>
    <cellStyle name="Normal 2 3 16 5 2" xfId="18347"/>
    <cellStyle name="Normal 2 3 16 6" xfId="18348"/>
    <cellStyle name="Normal 2 3 16 6 2" xfId="18349"/>
    <cellStyle name="Normal 2 3 16 7" xfId="18350"/>
    <cellStyle name="Normal 2 3 16 7 2" xfId="18351"/>
    <cellStyle name="Normal 2 3 16 8" xfId="18352"/>
    <cellStyle name="Normal 2 3 16 8 2" xfId="18353"/>
    <cellStyle name="Normal 2 3 16 9" xfId="18354"/>
    <cellStyle name="Normal 2 3 16 9 2" xfId="18355"/>
    <cellStyle name="Normal 2 3 17" xfId="529"/>
    <cellStyle name="Normal 2 3 18" xfId="18356"/>
    <cellStyle name="Normal 2 3 19" xfId="18357"/>
    <cellStyle name="Normal 2 3 2" xfId="530"/>
    <cellStyle name="Normal 2 3 2 10" xfId="531"/>
    <cellStyle name="Normal 2 3 2 10 10" xfId="18358"/>
    <cellStyle name="Normal 2 3 2 10 10 2" xfId="18359"/>
    <cellStyle name="Normal 2 3 2 10 11" xfId="18360"/>
    <cellStyle name="Normal 2 3 2 10 11 2" xfId="18361"/>
    <cellStyle name="Normal 2 3 2 10 12" xfId="18362"/>
    <cellStyle name="Normal 2 3 2 10 12 2" xfId="18363"/>
    <cellStyle name="Normal 2 3 2 10 13" xfId="18364"/>
    <cellStyle name="Normal 2 3 2 10 2" xfId="18365"/>
    <cellStyle name="Normal 2 3 2 10 2 10" xfId="18366"/>
    <cellStyle name="Normal 2 3 2 10 2 10 2" xfId="18367"/>
    <cellStyle name="Normal 2 3 2 10 2 11" xfId="18368"/>
    <cellStyle name="Normal 2 3 2 10 2 11 2" xfId="18369"/>
    <cellStyle name="Normal 2 3 2 10 2 12" xfId="18370"/>
    <cellStyle name="Normal 2 3 2 10 2 2" xfId="18371"/>
    <cellStyle name="Normal 2 3 2 10 2 2 10" xfId="18372"/>
    <cellStyle name="Normal 2 3 2 10 2 2 10 2" xfId="18373"/>
    <cellStyle name="Normal 2 3 2 10 2 2 11" xfId="18374"/>
    <cellStyle name="Normal 2 3 2 10 2 2 2" xfId="18375"/>
    <cellStyle name="Normal 2 3 2 10 2 2 2 2" xfId="18376"/>
    <cellStyle name="Normal 2 3 2 10 2 2 3" xfId="18377"/>
    <cellStyle name="Normal 2 3 2 10 2 2 3 2" xfId="18378"/>
    <cellStyle name="Normal 2 3 2 10 2 2 4" xfId="18379"/>
    <cellStyle name="Normal 2 3 2 10 2 2 4 2" xfId="18380"/>
    <cellStyle name="Normal 2 3 2 10 2 2 5" xfId="18381"/>
    <cellStyle name="Normal 2 3 2 10 2 2 5 2" xfId="18382"/>
    <cellStyle name="Normal 2 3 2 10 2 2 6" xfId="18383"/>
    <cellStyle name="Normal 2 3 2 10 2 2 6 2" xfId="18384"/>
    <cellStyle name="Normal 2 3 2 10 2 2 7" xfId="18385"/>
    <cellStyle name="Normal 2 3 2 10 2 2 7 2" xfId="18386"/>
    <cellStyle name="Normal 2 3 2 10 2 2 8" xfId="18387"/>
    <cellStyle name="Normal 2 3 2 10 2 2 8 2" xfId="18388"/>
    <cellStyle name="Normal 2 3 2 10 2 2 9" xfId="18389"/>
    <cellStyle name="Normal 2 3 2 10 2 2 9 2" xfId="18390"/>
    <cellStyle name="Normal 2 3 2 10 2 3" xfId="18391"/>
    <cellStyle name="Normal 2 3 2 10 2 3 2" xfId="18392"/>
    <cellStyle name="Normal 2 3 2 10 2 4" xfId="18393"/>
    <cellStyle name="Normal 2 3 2 10 2 4 2" xfId="18394"/>
    <cellStyle name="Normal 2 3 2 10 2 5" xfId="18395"/>
    <cellStyle name="Normal 2 3 2 10 2 5 2" xfId="18396"/>
    <cellStyle name="Normal 2 3 2 10 2 6" xfId="18397"/>
    <cellStyle name="Normal 2 3 2 10 2 6 2" xfId="18398"/>
    <cellStyle name="Normal 2 3 2 10 2 7" xfId="18399"/>
    <cellStyle name="Normal 2 3 2 10 2 7 2" xfId="18400"/>
    <cellStyle name="Normal 2 3 2 10 2 8" xfId="18401"/>
    <cellStyle name="Normal 2 3 2 10 2 8 2" xfId="18402"/>
    <cellStyle name="Normal 2 3 2 10 2 9" xfId="18403"/>
    <cellStyle name="Normal 2 3 2 10 2 9 2" xfId="18404"/>
    <cellStyle name="Normal 2 3 2 10 3" xfId="18405"/>
    <cellStyle name="Normal 2 3 2 10 3 10" xfId="18406"/>
    <cellStyle name="Normal 2 3 2 10 3 10 2" xfId="18407"/>
    <cellStyle name="Normal 2 3 2 10 3 11" xfId="18408"/>
    <cellStyle name="Normal 2 3 2 10 3 2" xfId="18409"/>
    <cellStyle name="Normal 2 3 2 10 3 2 2" xfId="18410"/>
    <cellStyle name="Normal 2 3 2 10 3 3" xfId="18411"/>
    <cellStyle name="Normal 2 3 2 10 3 3 2" xfId="18412"/>
    <cellStyle name="Normal 2 3 2 10 3 4" xfId="18413"/>
    <cellStyle name="Normal 2 3 2 10 3 4 2" xfId="18414"/>
    <cellStyle name="Normal 2 3 2 10 3 5" xfId="18415"/>
    <cellStyle name="Normal 2 3 2 10 3 5 2" xfId="18416"/>
    <cellStyle name="Normal 2 3 2 10 3 6" xfId="18417"/>
    <cellStyle name="Normal 2 3 2 10 3 6 2" xfId="18418"/>
    <cellStyle name="Normal 2 3 2 10 3 7" xfId="18419"/>
    <cellStyle name="Normal 2 3 2 10 3 7 2" xfId="18420"/>
    <cellStyle name="Normal 2 3 2 10 3 8" xfId="18421"/>
    <cellStyle name="Normal 2 3 2 10 3 8 2" xfId="18422"/>
    <cellStyle name="Normal 2 3 2 10 3 9" xfId="18423"/>
    <cellStyle name="Normal 2 3 2 10 3 9 2" xfId="18424"/>
    <cellStyle name="Normal 2 3 2 10 4" xfId="18425"/>
    <cellStyle name="Normal 2 3 2 10 4 2" xfId="18426"/>
    <cellStyle name="Normal 2 3 2 10 5" xfId="18427"/>
    <cellStyle name="Normal 2 3 2 10 5 2" xfId="18428"/>
    <cellStyle name="Normal 2 3 2 10 6" xfId="18429"/>
    <cellStyle name="Normal 2 3 2 10 6 2" xfId="18430"/>
    <cellStyle name="Normal 2 3 2 10 7" xfId="18431"/>
    <cellStyle name="Normal 2 3 2 10 7 2" xfId="18432"/>
    <cellStyle name="Normal 2 3 2 10 8" xfId="18433"/>
    <cellStyle name="Normal 2 3 2 10 8 2" xfId="18434"/>
    <cellStyle name="Normal 2 3 2 10 9" xfId="18435"/>
    <cellStyle name="Normal 2 3 2 10 9 2" xfId="18436"/>
    <cellStyle name="Normal 2 3 2 11" xfId="532"/>
    <cellStyle name="Normal 2 3 2 11 10" xfId="18437"/>
    <cellStyle name="Normal 2 3 2 11 10 2" xfId="18438"/>
    <cellStyle name="Normal 2 3 2 11 11" xfId="18439"/>
    <cellStyle name="Normal 2 3 2 11 11 2" xfId="18440"/>
    <cellStyle name="Normal 2 3 2 11 12" xfId="18441"/>
    <cellStyle name="Normal 2 3 2 11 12 2" xfId="18442"/>
    <cellStyle name="Normal 2 3 2 11 13" xfId="18443"/>
    <cellStyle name="Normal 2 3 2 11 2" xfId="18444"/>
    <cellStyle name="Normal 2 3 2 11 2 10" xfId="18445"/>
    <cellStyle name="Normal 2 3 2 11 2 10 2" xfId="18446"/>
    <cellStyle name="Normal 2 3 2 11 2 11" xfId="18447"/>
    <cellStyle name="Normal 2 3 2 11 2 11 2" xfId="18448"/>
    <cellStyle name="Normal 2 3 2 11 2 12" xfId="18449"/>
    <cellStyle name="Normal 2 3 2 11 2 2" xfId="18450"/>
    <cellStyle name="Normal 2 3 2 11 2 2 10" xfId="18451"/>
    <cellStyle name="Normal 2 3 2 11 2 2 10 2" xfId="18452"/>
    <cellStyle name="Normal 2 3 2 11 2 2 11" xfId="18453"/>
    <cellStyle name="Normal 2 3 2 11 2 2 2" xfId="18454"/>
    <cellStyle name="Normal 2 3 2 11 2 2 2 2" xfId="18455"/>
    <cellStyle name="Normal 2 3 2 11 2 2 3" xfId="18456"/>
    <cellStyle name="Normal 2 3 2 11 2 2 3 2" xfId="18457"/>
    <cellStyle name="Normal 2 3 2 11 2 2 4" xfId="18458"/>
    <cellStyle name="Normal 2 3 2 11 2 2 4 2" xfId="18459"/>
    <cellStyle name="Normal 2 3 2 11 2 2 5" xfId="18460"/>
    <cellStyle name="Normal 2 3 2 11 2 2 5 2" xfId="18461"/>
    <cellStyle name="Normal 2 3 2 11 2 2 6" xfId="18462"/>
    <cellStyle name="Normal 2 3 2 11 2 2 6 2" xfId="18463"/>
    <cellStyle name="Normal 2 3 2 11 2 2 7" xfId="18464"/>
    <cellStyle name="Normal 2 3 2 11 2 2 7 2" xfId="18465"/>
    <cellStyle name="Normal 2 3 2 11 2 2 8" xfId="18466"/>
    <cellStyle name="Normal 2 3 2 11 2 2 8 2" xfId="18467"/>
    <cellStyle name="Normal 2 3 2 11 2 2 9" xfId="18468"/>
    <cellStyle name="Normal 2 3 2 11 2 2 9 2" xfId="18469"/>
    <cellStyle name="Normal 2 3 2 11 2 3" xfId="18470"/>
    <cellStyle name="Normal 2 3 2 11 2 3 2" xfId="18471"/>
    <cellStyle name="Normal 2 3 2 11 2 4" xfId="18472"/>
    <cellStyle name="Normal 2 3 2 11 2 4 2" xfId="18473"/>
    <cellStyle name="Normal 2 3 2 11 2 5" xfId="18474"/>
    <cellStyle name="Normal 2 3 2 11 2 5 2" xfId="18475"/>
    <cellStyle name="Normal 2 3 2 11 2 6" xfId="18476"/>
    <cellStyle name="Normal 2 3 2 11 2 6 2" xfId="18477"/>
    <cellStyle name="Normal 2 3 2 11 2 7" xfId="18478"/>
    <cellStyle name="Normal 2 3 2 11 2 7 2" xfId="18479"/>
    <cellStyle name="Normal 2 3 2 11 2 8" xfId="18480"/>
    <cellStyle name="Normal 2 3 2 11 2 8 2" xfId="18481"/>
    <cellStyle name="Normal 2 3 2 11 2 9" xfId="18482"/>
    <cellStyle name="Normal 2 3 2 11 2 9 2" xfId="18483"/>
    <cellStyle name="Normal 2 3 2 11 3" xfId="18484"/>
    <cellStyle name="Normal 2 3 2 11 3 10" xfId="18485"/>
    <cellStyle name="Normal 2 3 2 11 3 10 2" xfId="18486"/>
    <cellStyle name="Normal 2 3 2 11 3 11" xfId="18487"/>
    <cellStyle name="Normal 2 3 2 11 3 2" xfId="18488"/>
    <cellStyle name="Normal 2 3 2 11 3 2 2" xfId="18489"/>
    <cellStyle name="Normal 2 3 2 11 3 3" xfId="18490"/>
    <cellStyle name="Normal 2 3 2 11 3 3 2" xfId="18491"/>
    <cellStyle name="Normal 2 3 2 11 3 4" xfId="18492"/>
    <cellStyle name="Normal 2 3 2 11 3 4 2" xfId="18493"/>
    <cellStyle name="Normal 2 3 2 11 3 5" xfId="18494"/>
    <cellStyle name="Normal 2 3 2 11 3 5 2" xfId="18495"/>
    <cellStyle name="Normal 2 3 2 11 3 6" xfId="18496"/>
    <cellStyle name="Normal 2 3 2 11 3 6 2" xfId="18497"/>
    <cellStyle name="Normal 2 3 2 11 3 7" xfId="18498"/>
    <cellStyle name="Normal 2 3 2 11 3 7 2" xfId="18499"/>
    <cellStyle name="Normal 2 3 2 11 3 8" xfId="18500"/>
    <cellStyle name="Normal 2 3 2 11 3 8 2" xfId="18501"/>
    <cellStyle name="Normal 2 3 2 11 3 9" xfId="18502"/>
    <cellStyle name="Normal 2 3 2 11 3 9 2" xfId="18503"/>
    <cellStyle name="Normal 2 3 2 11 4" xfId="18504"/>
    <cellStyle name="Normal 2 3 2 11 4 2" xfId="18505"/>
    <cellStyle name="Normal 2 3 2 11 5" xfId="18506"/>
    <cellStyle name="Normal 2 3 2 11 5 2" xfId="18507"/>
    <cellStyle name="Normal 2 3 2 11 6" xfId="18508"/>
    <cellStyle name="Normal 2 3 2 11 6 2" xfId="18509"/>
    <cellStyle name="Normal 2 3 2 11 7" xfId="18510"/>
    <cellStyle name="Normal 2 3 2 11 7 2" xfId="18511"/>
    <cellStyle name="Normal 2 3 2 11 8" xfId="18512"/>
    <cellStyle name="Normal 2 3 2 11 8 2" xfId="18513"/>
    <cellStyle name="Normal 2 3 2 11 9" xfId="18514"/>
    <cellStyle name="Normal 2 3 2 11 9 2" xfId="18515"/>
    <cellStyle name="Normal 2 3 2 12" xfId="533"/>
    <cellStyle name="Normal 2 3 2 12 10" xfId="18516"/>
    <cellStyle name="Normal 2 3 2 12 10 2" xfId="18517"/>
    <cellStyle name="Normal 2 3 2 12 11" xfId="18518"/>
    <cellStyle name="Normal 2 3 2 12 11 2" xfId="18519"/>
    <cellStyle name="Normal 2 3 2 12 12" xfId="18520"/>
    <cellStyle name="Normal 2 3 2 12 12 2" xfId="18521"/>
    <cellStyle name="Normal 2 3 2 12 13" xfId="18522"/>
    <cellStyle name="Normal 2 3 2 12 2" xfId="18523"/>
    <cellStyle name="Normal 2 3 2 12 2 10" xfId="18524"/>
    <cellStyle name="Normal 2 3 2 12 2 10 2" xfId="18525"/>
    <cellStyle name="Normal 2 3 2 12 2 11" xfId="18526"/>
    <cellStyle name="Normal 2 3 2 12 2 11 2" xfId="18527"/>
    <cellStyle name="Normal 2 3 2 12 2 12" xfId="18528"/>
    <cellStyle name="Normal 2 3 2 12 2 2" xfId="18529"/>
    <cellStyle name="Normal 2 3 2 12 2 2 10" xfId="18530"/>
    <cellStyle name="Normal 2 3 2 12 2 2 10 2" xfId="18531"/>
    <cellStyle name="Normal 2 3 2 12 2 2 11" xfId="18532"/>
    <cellStyle name="Normal 2 3 2 12 2 2 2" xfId="18533"/>
    <cellStyle name="Normal 2 3 2 12 2 2 2 2" xfId="18534"/>
    <cellStyle name="Normal 2 3 2 12 2 2 3" xfId="18535"/>
    <cellStyle name="Normal 2 3 2 12 2 2 3 2" xfId="18536"/>
    <cellStyle name="Normal 2 3 2 12 2 2 4" xfId="18537"/>
    <cellStyle name="Normal 2 3 2 12 2 2 4 2" xfId="18538"/>
    <cellStyle name="Normal 2 3 2 12 2 2 5" xfId="18539"/>
    <cellStyle name="Normal 2 3 2 12 2 2 5 2" xfId="18540"/>
    <cellStyle name="Normal 2 3 2 12 2 2 6" xfId="18541"/>
    <cellStyle name="Normal 2 3 2 12 2 2 6 2" xfId="18542"/>
    <cellStyle name="Normal 2 3 2 12 2 2 7" xfId="18543"/>
    <cellStyle name="Normal 2 3 2 12 2 2 7 2" xfId="18544"/>
    <cellStyle name="Normal 2 3 2 12 2 2 8" xfId="18545"/>
    <cellStyle name="Normal 2 3 2 12 2 2 8 2" xfId="18546"/>
    <cellStyle name="Normal 2 3 2 12 2 2 9" xfId="18547"/>
    <cellStyle name="Normal 2 3 2 12 2 2 9 2" xfId="18548"/>
    <cellStyle name="Normal 2 3 2 12 2 3" xfId="18549"/>
    <cellStyle name="Normal 2 3 2 12 2 3 2" xfId="18550"/>
    <cellStyle name="Normal 2 3 2 12 2 4" xfId="18551"/>
    <cellStyle name="Normal 2 3 2 12 2 4 2" xfId="18552"/>
    <cellStyle name="Normal 2 3 2 12 2 5" xfId="18553"/>
    <cellStyle name="Normal 2 3 2 12 2 5 2" xfId="18554"/>
    <cellStyle name="Normal 2 3 2 12 2 6" xfId="18555"/>
    <cellStyle name="Normal 2 3 2 12 2 6 2" xfId="18556"/>
    <cellStyle name="Normal 2 3 2 12 2 7" xfId="18557"/>
    <cellStyle name="Normal 2 3 2 12 2 7 2" xfId="18558"/>
    <cellStyle name="Normal 2 3 2 12 2 8" xfId="18559"/>
    <cellStyle name="Normal 2 3 2 12 2 8 2" xfId="18560"/>
    <cellStyle name="Normal 2 3 2 12 2 9" xfId="18561"/>
    <cellStyle name="Normal 2 3 2 12 2 9 2" xfId="18562"/>
    <cellStyle name="Normal 2 3 2 12 3" xfId="18563"/>
    <cellStyle name="Normal 2 3 2 12 3 10" xfId="18564"/>
    <cellStyle name="Normal 2 3 2 12 3 10 2" xfId="18565"/>
    <cellStyle name="Normal 2 3 2 12 3 11" xfId="18566"/>
    <cellStyle name="Normal 2 3 2 12 3 2" xfId="18567"/>
    <cellStyle name="Normal 2 3 2 12 3 2 2" xfId="18568"/>
    <cellStyle name="Normal 2 3 2 12 3 3" xfId="18569"/>
    <cellStyle name="Normal 2 3 2 12 3 3 2" xfId="18570"/>
    <cellStyle name="Normal 2 3 2 12 3 4" xfId="18571"/>
    <cellStyle name="Normal 2 3 2 12 3 4 2" xfId="18572"/>
    <cellStyle name="Normal 2 3 2 12 3 5" xfId="18573"/>
    <cellStyle name="Normal 2 3 2 12 3 5 2" xfId="18574"/>
    <cellStyle name="Normal 2 3 2 12 3 6" xfId="18575"/>
    <cellStyle name="Normal 2 3 2 12 3 6 2" xfId="18576"/>
    <cellStyle name="Normal 2 3 2 12 3 7" xfId="18577"/>
    <cellStyle name="Normal 2 3 2 12 3 7 2" xfId="18578"/>
    <cellStyle name="Normal 2 3 2 12 3 8" xfId="18579"/>
    <cellStyle name="Normal 2 3 2 12 3 8 2" xfId="18580"/>
    <cellStyle name="Normal 2 3 2 12 3 9" xfId="18581"/>
    <cellStyle name="Normal 2 3 2 12 3 9 2" xfId="18582"/>
    <cellStyle name="Normal 2 3 2 12 4" xfId="18583"/>
    <cellStyle name="Normal 2 3 2 12 4 2" xfId="18584"/>
    <cellStyle name="Normal 2 3 2 12 5" xfId="18585"/>
    <cellStyle name="Normal 2 3 2 12 5 2" xfId="18586"/>
    <cellStyle name="Normal 2 3 2 12 6" xfId="18587"/>
    <cellStyle name="Normal 2 3 2 12 6 2" xfId="18588"/>
    <cellStyle name="Normal 2 3 2 12 7" xfId="18589"/>
    <cellStyle name="Normal 2 3 2 12 7 2" xfId="18590"/>
    <cellStyle name="Normal 2 3 2 12 8" xfId="18591"/>
    <cellStyle name="Normal 2 3 2 12 8 2" xfId="18592"/>
    <cellStyle name="Normal 2 3 2 12 9" xfId="18593"/>
    <cellStyle name="Normal 2 3 2 12 9 2" xfId="18594"/>
    <cellStyle name="Normal 2 3 2 13" xfId="534"/>
    <cellStyle name="Normal 2 3 2 13 2" xfId="535"/>
    <cellStyle name="Normal 2 3 2 13 2 10" xfId="18595"/>
    <cellStyle name="Normal 2 3 2 13 2 10 2" xfId="18596"/>
    <cellStyle name="Normal 2 3 2 13 2 11" xfId="18597"/>
    <cellStyle name="Normal 2 3 2 13 2 11 2" xfId="18598"/>
    <cellStyle name="Normal 2 3 2 13 2 12" xfId="18599"/>
    <cellStyle name="Normal 2 3 2 13 2 12 2" xfId="18600"/>
    <cellStyle name="Normal 2 3 2 13 2 13" xfId="18601"/>
    <cellStyle name="Normal 2 3 2 13 2 2" xfId="18602"/>
    <cellStyle name="Normal 2 3 2 13 2 2 10" xfId="18603"/>
    <cellStyle name="Normal 2 3 2 13 2 2 10 2" xfId="18604"/>
    <cellStyle name="Normal 2 3 2 13 2 2 11" xfId="18605"/>
    <cellStyle name="Normal 2 3 2 13 2 2 11 2" xfId="18606"/>
    <cellStyle name="Normal 2 3 2 13 2 2 12" xfId="18607"/>
    <cellStyle name="Normal 2 3 2 13 2 2 2" xfId="18608"/>
    <cellStyle name="Normal 2 3 2 13 2 2 2 10" xfId="18609"/>
    <cellStyle name="Normal 2 3 2 13 2 2 2 10 2" xfId="18610"/>
    <cellStyle name="Normal 2 3 2 13 2 2 2 11" xfId="18611"/>
    <cellStyle name="Normal 2 3 2 13 2 2 2 2" xfId="18612"/>
    <cellStyle name="Normal 2 3 2 13 2 2 2 2 2" xfId="18613"/>
    <cellStyle name="Normal 2 3 2 13 2 2 2 3" xfId="18614"/>
    <cellStyle name="Normal 2 3 2 13 2 2 2 3 2" xfId="18615"/>
    <cellStyle name="Normal 2 3 2 13 2 2 2 4" xfId="18616"/>
    <cellStyle name="Normal 2 3 2 13 2 2 2 4 2" xfId="18617"/>
    <cellStyle name="Normal 2 3 2 13 2 2 2 5" xfId="18618"/>
    <cellStyle name="Normal 2 3 2 13 2 2 2 5 2" xfId="18619"/>
    <cellStyle name="Normal 2 3 2 13 2 2 2 6" xfId="18620"/>
    <cellStyle name="Normal 2 3 2 13 2 2 2 6 2" xfId="18621"/>
    <cellStyle name="Normal 2 3 2 13 2 2 2 7" xfId="18622"/>
    <cellStyle name="Normal 2 3 2 13 2 2 2 7 2" xfId="18623"/>
    <cellStyle name="Normal 2 3 2 13 2 2 2 8" xfId="18624"/>
    <cellStyle name="Normal 2 3 2 13 2 2 2 8 2" xfId="18625"/>
    <cellStyle name="Normal 2 3 2 13 2 2 2 9" xfId="18626"/>
    <cellStyle name="Normal 2 3 2 13 2 2 2 9 2" xfId="18627"/>
    <cellStyle name="Normal 2 3 2 13 2 2 3" xfId="18628"/>
    <cellStyle name="Normal 2 3 2 13 2 2 3 2" xfId="18629"/>
    <cellStyle name="Normal 2 3 2 13 2 2 4" xfId="18630"/>
    <cellStyle name="Normal 2 3 2 13 2 2 4 2" xfId="18631"/>
    <cellStyle name="Normal 2 3 2 13 2 2 5" xfId="18632"/>
    <cellStyle name="Normal 2 3 2 13 2 2 5 2" xfId="18633"/>
    <cellStyle name="Normal 2 3 2 13 2 2 6" xfId="18634"/>
    <cellStyle name="Normal 2 3 2 13 2 2 6 2" xfId="18635"/>
    <cellStyle name="Normal 2 3 2 13 2 2 7" xfId="18636"/>
    <cellStyle name="Normal 2 3 2 13 2 2 7 2" xfId="18637"/>
    <cellStyle name="Normal 2 3 2 13 2 2 8" xfId="18638"/>
    <cellStyle name="Normal 2 3 2 13 2 2 8 2" xfId="18639"/>
    <cellStyle name="Normal 2 3 2 13 2 2 9" xfId="18640"/>
    <cellStyle name="Normal 2 3 2 13 2 2 9 2" xfId="18641"/>
    <cellStyle name="Normal 2 3 2 13 2 3" xfId="18642"/>
    <cellStyle name="Normal 2 3 2 13 2 3 10" xfId="18643"/>
    <cellStyle name="Normal 2 3 2 13 2 3 10 2" xfId="18644"/>
    <cellStyle name="Normal 2 3 2 13 2 3 11" xfId="18645"/>
    <cellStyle name="Normal 2 3 2 13 2 3 2" xfId="18646"/>
    <cellStyle name="Normal 2 3 2 13 2 3 2 2" xfId="18647"/>
    <cellStyle name="Normal 2 3 2 13 2 3 3" xfId="18648"/>
    <cellStyle name="Normal 2 3 2 13 2 3 3 2" xfId="18649"/>
    <cellStyle name="Normal 2 3 2 13 2 3 4" xfId="18650"/>
    <cellStyle name="Normal 2 3 2 13 2 3 4 2" xfId="18651"/>
    <cellStyle name="Normal 2 3 2 13 2 3 5" xfId="18652"/>
    <cellStyle name="Normal 2 3 2 13 2 3 5 2" xfId="18653"/>
    <cellStyle name="Normal 2 3 2 13 2 3 6" xfId="18654"/>
    <cellStyle name="Normal 2 3 2 13 2 3 6 2" xfId="18655"/>
    <cellStyle name="Normal 2 3 2 13 2 3 7" xfId="18656"/>
    <cellStyle name="Normal 2 3 2 13 2 3 7 2" xfId="18657"/>
    <cellStyle name="Normal 2 3 2 13 2 3 8" xfId="18658"/>
    <cellStyle name="Normal 2 3 2 13 2 3 8 2" xfId="18659"/>
    <cellStyle name="Normal 2 3 2 13 2 3 9" xfId="18660"/>
    <cellStyle name="Normal 2 3 2 13 2 3 9 2" xfId="18661"/>
    <cellStyle name="Normal 2 3 2 13 2 4" xfId="18662"/>
    <cellStyle name="Normal 2 3 2 13 2 4 2" xfId="18663"/>
    <cellStyle name="Normal 2 3 2 13 2 5" xfId="18664"/>
    <cellStyle name="Normal 2 3 2 13 2 5 2" xfId="18665"/>
    <cellStyle name="Normal 2 3 2 13 2 6" xfId="18666"/>
    <cellStyle name="Normal 2 3 2 13 2 6 2" xfId="18667"/>
    <cellStyle name="Normal 2 3 2 13 2 7" xfId="18668"/>
    <cellStyle name="Normal 2 3 2 13 2 7 2" xfId="18669"/>
    <cellStyle name="Normal 2 3 2 13 2 8" xfId="18670"/>
    <cellStyle name="Normal 2 3 2 13 2 8 2" xfId="18671"/>
    <cellStyle name="Normal 2 3 2 13 2 9" xfId="18672"/>
    <cellStyle name="Normal 2 3 2 13 2 9 2" xfId="18673"/>
    <cellStyle name="Normal 2 3 2 13 3" xfId="536"/>
    <cellStyle name="Normal 2 3 2 13 3 10" xfId="18674"/>
    <cellStyle name="Normal 2 3 2 13 3 10 2" xfId="18675"/>
    <cellStyle name="Normal 2 3 2 13 3 11" xfId="18676"/>
    <cellStyle name="Normal 2 3 2 13 3 11 2" xfId="18677"/>
    <cellStyle name="Normal 2 3 2 13 3 12" xfId="18678"/>
    <cellStyle name="Normal 2 3 2 13 3 12 2" xfId="18679"/>
    <cellStyle name="Normal 2 3 2 13 3 13" xfId="18680"/>
    <cellStyle name="Normal 2 3 2 13 3 2" xfId="18681"/>
    <cellStyle name="Normal 2 3 2 13 3 2 10" xfId="18682"/>
    <cellStyle name="Normal 2 3 2 13 3 2 10 2" xfId="18683"/>
    <cellStyle name="Normal 2 3 2 13 3 2 11" xfId="18684"/>
    <cellStyle name="Normal 2 3 2 13 3 2 11 2" xfId="18685"/>
    <cellStyle name="Normal 2 3 2 13 3 2 12" xfId="18686"/>
    <cellStyle name="Normal 2 3 2 13 3 2 2" xfId="18687"/>
    <cellStyle name="Normal 2 3 2 13 3 2 2 10" xfId="18688"/>
    <cellStyle name="Normal 2 3 2 13 3 2 2 10 2" xfId="18689"/>
    <cellStyle name="Normal 2 3 2 13 3 2 2 11" xfId="18690"/>
    <cellStyle name="Normal 2 3 2 13 3 2 2 2" xfId="18691"/>
    <cellStyle name="Normal 2 3 2 13 3 2 2 2 2" xfId="18692"/>
    <cellStyle name="Normal 2 3 2 13 3 2 2 3" xfId="18693"/>
    <cellStyle name="Normal 2 3 2 13 3 2 2 3 2" xfId="18694"/>
    <cellStyle name="Normal 2 3 2 13 3 2 2 4" xfId="18695"/>
    <cellStyle name="Normal 2 3 2 13 3 2 2 4 2" xfId="18696"/>
    <cellStyle name="Normal 2 3 2 13 3 2 2 5" xfId="18697"/>
    <cellStyle name="Normal 2 3 2 13 3 2 2 5 2" xfId="18698"/>
    <cellStyle name="Normal 2 3 2 13 3 2 2 6" xfId="18699"/>
    <cellStyle name="Normal 2 3 2 13 3 2 2 6 2" xfId="18700"/>
    <cellStyle name="Normal 2 3 2 13 3 2 2 7" xfId="18701"/>
    <cellStyle name="Normal 2 3 2 13 3 2 2 7 2" xfId="18702"/>
    <cellStyle name="Normal 2 3 2 13 3 2 2 8" xfId="18703"/>
    <cellStyle name="Normal 2 3 2 13 3 2 2 8 2" xfId="18704"/>
    <cellStyle name="Normal 2 3 2 13 3 2 2 9" xfId="18705"/>
    <cellStyle name="Normal 2 3 2 13 3 2 2 9 2" xfId="18706"/>
    <cellStyle name="Normal 2 3 2 13 3 2 3" xfId="18707"/>
    <cellStyle name="Normal 2 3 2 13 3 2 3 2" xfId="18708"/>
    <cellStyle name="Normal 2 3 2 13 3 2 4" xfId="18709"/>
    <cellStyle name="Normal 2 3 2 13 3 2 4 2" xfId="18710"/>
    <cellStyle name="Normal 2 3 2 13 3 2 5" xfId="18711"/>
    <cellStyle name="Normal 2 3 2 13 3 2 5 2" xfId="18712"/>
    <cellStyle name="Normal 2 3 2 13 3 2 6" xfId="18713"/>
    <cellStyle name="Normal 2 3 2 13 3 2 6 2" xfId="18714"/>
    <cellStyle name="Normal 2 3 2 13 3 2 7" xfId="18715"/>
    <cellStyle name="Normal 2 3 2 13 3 2 7 2" xfId="18716"/>
    <cellStyle name="Normal 2 3 2 13 3 2 8" xfId="18717"/>
    <cellStyle name="Normal 2 3 2 13 3 2 8 2" xfId="18718"/>
    <cellStyle name="Normal 2 3 2 13 3 2 9" xfId="18719"/>
    <cellStyle name="Normal 2 3 2 13 3 2 9 2" xfId="18720"/>
    <cellStyle name="Normal 2 3 2 13 3 3" xfId="18721"/>
    <cellStyle name="Normal 2 3 2 13 3 3 10" xfId="18722"/>
    <cellStyle name="Normal 2 3 2 13 3 3 10 2" xfId="18723"/>
    <cellStyle name="Normal 2 3 2 13 3 3 11" xfId="18724"/>
    <cellStyle name="Normal 2 3 2 13 3 3 2" xfId="18725"/>
    <cellStyle name="Normal 2 3 2 13 3 3 2 2" xfId="18726"/>
    <cellStyle name="Normal 2 3 2 13 3 3 3" xfId="18727"/>
    <cellStyle name="Normal 2 3 2 13 3 3 3 2" xfId="18728"/>
    <cellStyle name="Normal 2 3 2 13 3 3 4" xfId="18729"/>
    <cellStyle name="Normal 2 3 2 13 3 3 4 2" xfId="18730"/>
    <cellStyle name="Normal 2 3 2 13 3 3 5" xfId="18731"/>
    <cellStyle name="Normal 2 3 2 13 3 3 5 2" xfId="18732"/>
    <cellStyle name="Normal 2 3 2 13 3 3 6" xfId="18733"/>
    <cellStyle name="Normal 2 3 2 13 3 3 6 2" xfId="18734"/>
    <cellStyle name="Normal 2 3 2 13 3 3 7" xfId="18735"/>
    <cellStyle name="Normal 2 3 2 13 3 3 7 2" xfId="18736"/>
    <cellStyle name="Normal 2 3 2 13 3 3 8" xfId="18737"/>
    <cellStyle name="Normal 2 3 2 13 3 3 8 2" xfId="18738"/>
    <cellStyle name="Normal 2 3 2 13 3 3 9" xfId="18739"/>
    <cellStyle name="Normal 2 3 2 13 3 3 9 2" xfId="18740"/>
    <cellStyle name="Normal 2 3 2 13 3 4" xfId="18741"/>
    <cellStyle name="Normal 2 3 2 13 3 4 2" xfId="18742"/>
    <cellStyle name="Normal 2 3 2 13 3 5" xfId="18743"/>
    <cellStyle name="Normal 2 3 2 13 3 5 2" xfId="18744"/>
    <cellStyle name="Normal 2 3 2 13 3 6" xfId="18745"/>
    <cellStyle name="Normal 2 3 2 13 3 6 2" xfId="18746"/>
    <cellStyle name="Normal 2 3 2 13 3 7" xfId="18747"/>
    <cellStyle name="Normal 2 3 2 13 3 7 2" xfId="18748"/>
    <cellStyle name="Normal 2 3 2 13 3 8" xfId="18749"/>
    <cellStyle name="Normal 2 3 2 13 3 8 2" xfId="18750"/>
    <cellStyle name="Normal 2 3 2 13 3 9" xfId="18751"/>
    <cellStyle name="Normal 2 3 2 13 3 9 2" xfId="18752"/>
    <cellStyle name="Normal 2 3 2 13 4" xfId="537"/>
    <cellStyle name="Normal 2 3 2 13 4 10" xfId="18753"/>
    <cellStyle name="Normal 2 3 2 13 4 10 2" xfId="18754"/>
    <cellStyle name="Normal 2 3 2 13 4 11" xfId="18755"/>
    <cellStyle name="Normal 2 3 2 13 4 11 2" xfId="18756"/>
    <cellStyle name="Normal 2 3 2 13 4 12" xfId="18757"/>
    <cellStyle name="Normal 2 3 2 13 4 12 2" xfId="18758"/>
    <cellStyle name="Normal 2 3 2 13 4 13" xfId="18759"/>
    <cellStyle name="Normal 2 3 2 13 4 2" xfId="18760"/>
    <cellStyle name="Normal 2 3 2 13 4 2 10" xfId="18761"/>
    <cellStyle name="Normal 2 3 2 13 4 2 10 2" xfId="18762"/>
    <cellStyle name="Normal 2 3 2 13 4 2 11" xfId="18763"/>
    <cellStyle name="Normal 2 3 2 13 4 2 11 2" xfId="18764"/>
    <cellStyle name="Normal 2 3 2 13 4 2 12" xfId="18765"/>
    <cellStyle name="Normal 2 3 2 13 4 2 2" xfId="18766"/>
    <cellStyle name="Normal 2 3 2 13 4 2 2 10" xfId="18767"/>
    <cellStyle name="Normal 2 3 2 13 4 2 2 10 2" xfId="18768"/>
    <cellStyle name="Normal 2 3 2 13 4 2 2 11" xfId="18769"/>
    <cellStyle name="Normal 2 3 2 13 4 2 2 2" xfId="18770"/>
    <cellStyle name="Normal 2 3 2 13 4 2 2 2 2" xfId="18771"/>
    <cellStyle name="Normal 2 3 2 13 4 2 2 3" xfId="18772"/>
    <cellStyle name="Normal 2 3 2 13 4 2 2 3 2" xfId="18773"/>
    <cellStyle name="Normal 2 3 2 13 4 2 2 4" xfId="18774"/>
    <cellStyle name="Normal 2 3 2 13 4 2 2 4 2" xfId="18775"/>
    <cellStyle name="Normal 2 3 2 13 4 2 2 5" xfId="18776"/>
    <cellStyle name="Normal 2 3 2 13 4 2 2 5 2" xfId="18777"/>
    <cellStyle name="Normal 2 3 2 13 4 2 2 6" xfId="18778"/>
    <cellStyle name="Normal 2 3 2 13 4 2 2 6 2" xfId="18779"/>
    <cellStyle name="Normal 2 3 2 13 4 2 2 7" xfId="18780"/>
    <cellStyle name="Normal 2 3 2 13 4 2 2 7 2" xfId="18781"/>
    <cellStyle name="Normal 2 3 2 13 4 2 2 8" xfId="18782"/>
    <cellStyle name="Normal 2 3 2 13 4 2 2 8 2" xfId="18783"/>
    <cellStyle name="Normal 2 3 2 13 4 2 2 9" xfId="18784"/>
    <cellStyle name="Normal 2 3 2 13 4 2 2 9 2" xfId="18785"/>
    <cellStyle name="Normal 2 3 2 13 4 2 3" xfId="18786"/>
    <cellStyle name="Normal 2 3 2 13 4 2 3 2" xfId="18787"/>
    <cellStyle name="Normal 2 3 2 13 4 2 4" xfId="18788"/>
    <cellStyle name="Normal 2 3 2 13 4 2 4 2" xfId="18789"/>
    <cellStyle name="Normal 2 3 2 13 4 2 5" xfId="18790"/>
    <cellStyle name="Normal 2 3 2 13 4 2 5 2" xfId="18791"/>
    <cellStyle name="Normal 2 3 2 13 4 2 6" xfId="18792"/>
    <cellStyle name="Normal 2 3 2 13 4 2 6 2" xfId="18793"/>
    <cellStyle name="Normal 2 3 2 13 4 2 7" xfId="18794"/>
    <cellStyle name="Normal 2 3 2 13 4 2 7 2" xfId="18795"/>
    <cellStyle name="Normal 2 3 2 13 4 2 8" xfId="18796"/>
    <cellStyle name="Normal 2 3 2 13 4 2 8 2" xfId="18797"/>
    <cellStyle name="Normal 2 3 2 13 4 2 9" xfId="18798"/>
    <cellStyle name="Normal 2 3 2 13 4 2 9 2" xfId="18799"/>
    <cellStyle name="Normal 2 3 2 13 4 3" xfId="18800"/>
    <cellStyle name="Normal 2 3 2 13 4 3 10" xfId="18801"/>
    <cellStyle name="Normal 2 3 2 13 4 3 10 2" xfId="18802"/>
    <cellStyle name="Normal 2 3 2 13 4 3 11" xfId="18803"/>
    <cellStyle name="Normal 2 3 2 13 4 3 2" xfId="18804"/>
    <cellStyle name="Normal 2 3 2 13 4 3 2 2" xfId="18805"/>
    <cellStyle name="Normal 2 3 2 13 4 3 3" xfId="18806"/>
    <cellStyle name="Normal 2 3 2 13 4 3 3 2" xfId="18807"/>
    <cellStyle name="Normal 2 3 2 13 4 3 4" xfId="18808"/>
    <cellStyle name="Normal 2 3 2 13 4 3 4 2" xfId="18809"/>
    <cellStyle name="Normal 2 3 2 13 4 3 5" xfId="18810"/>
    <cellStyle name="Normal 2 3 2 13 4 3 5 2" xfId="18811"/>
    <cellStyle name="Normal 2 3 2 13 4 3 6" xfId="18812"/>
    <cellStyle name="Normal 2 3 2 13 4 3 6 2" xfId="18813"/>
    <cellStyle name="Normal 2 3 2 13 4 3 7" xfId="18814"/>
    <cellStyle name="Normal 2 3 2 13 4 3 7 2" xfId="18815"/>
    <cellStyle name="Normal 2 3 2 13 4 3 8" xfId="18816"/>
    <cellStyle name="Normal 2 3 2 13 4 3 8 2" xfId="18817"/>
    <cellStyle name="Normal 2 3 2 13 4 3 9" xfId="18818"/>
    <cellStyle name="Normal 2 3 2 13 4 3 9 2" xfId="18819"/>
    <cellStyle name="Normal 2 3 2 13 4 4" xfId="18820"/>
    <cellStyle name="Normal 2 3 2 13 4 4 2" xfId="18821"/>
    <cellStyle name="Normal 2 3 2 13 4 5" xfId="18822"/>
    <cellStyle name="Normal 2 3 2 13 4 5 2" xfId="18823"/>
    <cellStyle name="Normal 2 3 2 13 4 6" xfId="18824"/>
    <cellStyle name="Normal 2 3 2 13 4 6 2" xfId="18825"/>
    <cellStyle name="Normal 2 3 2 13 4 7" xfId="18826"/>
    <cellStyle name="Normal 2 3 2 13 4 7 2" xfId="18827"/>
    <cellStyle name="Normal 2 3 2 13 4 8" xfId="18828"/>
    <cellStyle name="Normal 2 3 2 13 4 8 2" xfId="18829"/>
    <cellStyle name="Normal 2 3 2 13 4 9" xfId="18830"/>
    <cellStyle name="Normal 2 3 2 13 4 9 2" xfId="18831"/>
    <cellStyle name="Normal 2 3 2 13 5" xfId="538"/>
    <cellStyle name="Normal 2 3 2 13 5 10" xfId="18832"/>
    <cellStyle name="Normal 2 3 2 13 5 10 2" xfId="18833"/>
    <cellStyle name="Normal 2 3 2 13 5 11" xfId="18834"/>
    <cellStyle name="Normal 2 3 2 13 5 11 2" xfId="18835"/>
    <cellStyle name="Normal 2 3 2 13 5 12" xfId="18836"/>
    <cellStyle name="Normal 2 3 2 13 5 12 2" xfId="18837"/>
    <cellStyle name="Normal 2 3 2 13 5 13" xfId="18838"/>
    <cellStyle name="Normal 2 3 2 13 5 2" xfId="18839"/>
    <cellStyle name="Normal 2 3 2 13 5 2 10" xfId="18840"/>
    <cellStyle name="Normal 2 3 2 13 5 2 10 2" xfId="18841"/>
    <cellStyle name="Normal 2 3 2 13 5 2 11" xfId="18842"/>
    <cellStyle name="Normal 2 3 2 13 5 2 11 2" xfId="18843"/>
    <cellStyle name="Normal 2 3 2 13 5 2 12" xfId="18844"/>
    <cellStyle name="Normal 2 3 2 13 5 2 2" xfId="18845"/>
    <cellStyle name="Normal 2 3 2 13 5 2 2 10" xfId="18846"/>
    <cellStyle name="Normal 2 3 2 13 5 2 2 10 2" xfId="18847"/>
    <cellStyle name="Normal 2 3 2 13 5 2 2 11" xfId="18848"/>
    <cellStyle name="Normal 2 3 2 13 5 2 2 2" xfId="18849"/>
    <cellStyle name="Normal 2 3 2 13 5 2 2 2 2" xfId="18850"/>
    <cellStyle name="Normal 2 3 2 13 5 2 2 3" xfId="18851"/>
    <cellStyle name="Normal 2 3 2 13 5 2 2 3 2" xfId="18852"/>
    <cellStyle name="Normal 2 3 2 13 5 2 2 4" xfId="18853"/>
    <cellStyle name="Normal 2 3 2 13 5 2 2 4 2" xfId="18854"/>
    <cellStyle name="Normal 2 3 2 13 5 2 2 5" xfId="18855"/>
    <cellStyle name="Normal 2 3 2 13 5 2 2 5 2" xfId="18856"/>
    <cellStyle name="Normal 2 3 2 13 5 2 2 6" xfId="18857"/>
    <cellStyle name="Normal 2 3 2 13 5 2 2 6 2" xfId="18858"/>
    <cellStyle name="Normal 2 3 2 13 5 2 2 7" xfId="18859"/>
    <cellStyle name="Normal 2 3 2 13 5 2 2 7 2" xfId="18860"/>
    <cellStyle name="Normal 2 3 2 13 5 2 2 8" xfId="18861"/>
    <cellStyle name="Normal 2 3 2 13 5 2 2 8 2" xfId="18862"/>
    <cellStyle name="Normal 2 3 2 13 5 2 2 9" xfId="18863"/>
    <cellStyle name="Normal 2 3 2 13 5 2 2 9 2" xfId="18864"/>
    <cellStyle name="Normal 2 3 2 13 5 2 3" xfId="18865"/>
    <cellStyle name="Normal 2 3 2 13 5 2 3 2" xfId="18866"/>
    <cellStyle name="Normal 2 3 2 13 5 2 4" xfId="18867"/>
    <cellStyle name="Normal 2 3 2 13 5 2 4 2" xfId="18868"/>
    <cellStyle name="Normal 2 3 2 13 5 2 5" xfId="18869"/>
    <cellStyle name="Normal 2 3 2 13 5 2 5 2" xfId="18870"/>
    <cellStyle name="Normal 2 3 2 13 5 2 6" xfId="18871"/>
    <cellStyle name="Normal 2 3 2 13 5 2 6 2" xfId="18872"/>
    <cellStyle name="Normal 2 3 2 13 5 2 7" xfId="18873"/>
    <cellStyle name="Normal 2 3 2 13 5 2 7 2" xfId="18874"/>
    <cellStyle name="Normal 2 3 2 13 5 2 8" xfId="18875"/>
    <cellStyle name="Normal 2 3 2 13 5 2 8 2" xfId="18876"/>
    <cellStyle name="Normal 2 3 2 13 5 2 9" xfId="18877"/>
    <cellStyle name="Normal 2 3 2 13 5 2 9 2" xfId="18878"/>
    <cellStyle name="Normal 2 3 2 13 5 3" xfId="18879"/>
    <cellStyle name="Normal 2 3 2 13 5 3 10" xfId="18880"/>
    <cellStyle name="Normal 2 3 2 13 5 3 10 2" xfId="18881"/>
    <cellStyle name="Normal 2 3 2 13 5 3 11" xfId="18882"/>
    <cellStyle name="Normal 2 3 2 13 5 3 2" xfId="18883"/>
    <cellStyle name="Normal 2 3 2 13 5 3 2 2" xfId="18884"/>
    <cellStyle name="Normal 2 3 2 13 5 3 3" xfId="18885"/>
    <cellStyle name="Normal 2 3 2 13 5 3 3 2" xfId="18886"/>
    <cellStyle name="Normal 2 3 2 13 5 3 4" xfId="18887"/>
    <cellStyle name="Normal 2 3 2 13 5 3 4 2" xfId="18888"/>
    <cellStyle name="Normal 2 3 2 13 5 3 5" xfId="18889"/>
    <cellStyle name="Normal 2 3 2 13 5 3 5 2" xfId="18890"/>
    <cellStyle name="Normal 2 3 2 13 5 3 6" xfId="18891"/>
    <cellStyle name="Normal 2 3 2 13 5 3 6 2" xfId="18892"/>
    <cellStyle name="Normal 2 3 2 13 5 3 7" xfId="18893"/>
    <cellStyle name="Normal 2 3 2 13 5 3 7 2" xfId="18894"/>
    <cellStyle name="Normal 2 3 2 13 5 3 8" xfId="18895"/>
    <cellStyle name="Normal 2 3 2 13 5 3 8 2" xfId="18896"/>
    <cellStyle name="Normal 2 3 2 13 5 3 9" xfId="18897"/>
    <cellStyle name="Normal 2 3 2 13 5 3 9 2" xfId="18898"/>
    <cellStyle name="Normal 2 3 2 13 5 4" xfId="18899"/>
    <cellStyle name="Normal 2 3 2 13 5 4 2" xfId="18900"/>
    <cellStyle name="Normal 2 3 2 13 5 5" xfId="18901"/>
    <cellStyle name="Normal 2 3 2 13 5 5 2" xfId="18902"/>
    <cellStyle name="Normal 2 3 2 13 5 6" xfId="18903"/>
    <cellStyle name="Normal 2 3 2 13 5 6 2" xfId="18904"/>
    <cellStyle name="Normal 2 3 2 13 5 7" xfId="18905"/>
    <cellStyle name="Normal 2 3 2 13 5 7 2" xfId="18906"/>
    <cellStyle name="Normal 2 3 2 13 5 8" xfId="18907"/>
    <cellStyle name="Normal 2 3 2 13 5 8 2" xfId="18908"/>
    <cellStyle name="Normal 2 3 2 13 5 9" xfId="18909"/>
    <cellStyle name="Normal 2 3 2 13 5 9 2" xfId="18910"/>
    <cellStyle name="Normal 2 3 2 13 6" xfId="539"/>
    <cellStyle name="Normal 2 3 2 14" xfId="540"/>
    <cellStyle name="Normal 2 3 2 14 2" xfId="541"/>
    <cellStyle name="Normal 2 3 2 15" xfId="542"/>
    <cellStyle name="Normal 2 3 2 15 2" xfId="543"/>
    <cellStyle name="Normal 2 3 2 16" xfId="544"/>
    <cellStyle name="Normal 2 3 2 16 2" xfId="545"/>
    <cellStyle name="Normal 2 3 2 17" xfId="18911"/>
    <cellStyle name="Normal 2 3 2 17 10" xfId="18912"/>
    <cellStyle name="Normal 2 3 2 17 10 2" xfId="18913"/>
    <cellStyle name="Normal 2 3 2 17 11" xfId="18914"/>
    <cellStyle name="Normal 2 3 2 17 11 2" xfId="18915"/>
    <cellStyle name="Normal 2 3 2 17 12" xfId="18916"/>
    <cellStyle name="Normal 2 3 2 17 12 2" xfId="18917"/>
    <cellStyle name="Normal 2 3 2 17 13" xfId="18918"/>
    <cellStyle name="Normal 2 3 2 17 2" xfId="18919"/>
    <cellStyle name="Normal 2 3 2 17 2 10" xfId="18920"/>
    <cellStyle name="Normal 2 3 2 17 2 10 2" xfId="18921"/>
    <cellStyle name="Normal 2 3 2 17 2 11" xfId="18922"/>
    <cellStyle name="Normal 2 3 2 17 2 11 2" xfId="18923"/>
    <cellStyle name="Normal 2 3 2 17 2 12" xfId="18924"/>
    <cellStyle name="Normal 2 3 2 17 2 2" xfId="18925"/>
    <cellStyle name="Normal 2 3 2 17 2 2 10" xfId="18926"/>
    <cellStyle name="Normal 2 3 2 17 2 2 10 2" xfId="18927"/>
    <cellStyle name="Normal 2 3 2 17 2 2 11" xfId="18928"/>
    <cellStyle name="Normal 2 3 2 17 2 2 2" xfId="18929"/>
    <cellStyle name="Normal 2 3 2 17 2 2 2 2" xfId="18930"/>
    <cellStyle name="Normal 2 3 2 17 2 2 3" xfId="18931"/>
    <cellStyle name="Normal 2 3 2 17 2 2 3 2" xfId="18932"/>
    <cellStyle name="Normal 2 3 2 17 2 2 4" xfId="18933"/>
    <cellStyle name="Normal 2 3 2 17 2 2 4 2" xfId="18934"/>
    <cellStyle name="Normal 2 3 2 17 2 2 5" xfId="18935"/>
    <cellStyle name="Normal 2 3 2 17 2 2 5 2" xfId="18936"/>
    <cellStyle name="Normal 2 3 2 17 2 2 6" xfId="18937"/>
    <cellStyle name="Normal 2 3 2 17 2 2 6 2" xfId="18938"/>
    <cellStyle name="Normal 2 3 2 17 2 2 7" xfId="18939"/>
    <cellStyle name="Normal 2 3 2 17 2 2 7 2" xfId="18940"/>
    <cellStyle name="Normal 2 3 2 17 2 2 8" xfId="18941"/>
    <cellStyle name="Normal 2 3 2 17 2 2 8 2" xfId="18942"/>
    <cellStyle name="Normal 2 3 2 17 2 2 9" xfId="18943"/>
    <cellStyle name="Normal 2 3 2 17 2 2 9 2" xfId="18944"/>
    <cellStyle name="Normal 2 3 2 17 2 3" xfId="18945"/>
    <cellStyle name="Normal 2 3 2 17 2 3 2" xfId="18946"/>
    <cellStyle name="Normal 2 3 2 17 2 4" xfId="18947"/>
    <cellStyle name="Normal 2 3 2 17 2 4 2" xfId="18948"/>
    <cellStyle name="Normal 2 3 2 17 2 5" xfId="18949"/>
    <cellStyle name="Normal 2 3 2 17 2 5 2" xfId="18950"/>
    <cellStyle name="Normal 2 3 2 17 2 6" xfId="18951"/>
    <cellStyle name="Normal 2 3 2 17 2 6 2" xfId="18952"/>
    <cellStyle name="Normal 2 3 2 17 2 7" xfId="18953"/>
    <cellStyle name="Normal 2 3 2 17 2 7 2" xfId="18954"/>
    <cellStyle name="Normal 2 3 2 17 2 8" xfId="18955"/>
    <cellStyle name="Normal 2 3 2 17 2 8 2" xfId="18956"/>
    <cellStyle name="Normal 2 3 2 17 2 9" xfId="18957"/>
    <cellStyle name="Normal 2 3 2 17 2 9 2" xfId="18958"/>
    <cellStyle name="Normal 2 3 2 17 3" xfId="18959"/>
    <cellStyle name="Normal 2 3 2 17 3 10" xfId="18960"/>
    <cellStyle name="Normal 2 3 2 17 3 10 2" xfId="18961"/>
    <cellStyle name="Normal 2 3 2 17 3 11" xfId="18962"/>
    <cellStyle name="Normal 2 3 2 17 3 2" xfId="18963"/>
    <cellStyle name="Normal 2 3 2 17 3 2 2" xfId="18964"/>
    <cellStyle name="Normal 2 3 2 17 3 3" xfId="18965"/>
    <cellStyle name="Normal 2 3 2 17 3 3 2" xfId="18966"/>
    <cellStyle name="Normal 2 3 2 17 3 4" xfId="18967"/>
    <cellStyle name="Normal 2 3 2 17 3 4 2" xfId="18968"/>
    <cellStyle name="Normal 2 3 2 17 3 5" xfId="18969"/>
    <cellStyle name="Normal 2 3 2 17 3 5 2" xfId="18970"/>
    <cellStyle name="Normal 2 3 2 17 3 6" xfId="18971"/>
    <cellStyle name="Normal 2 3 2 17 3 6 2" xfId="18972"/>
    <cellStyle name="Normal 2 3 2 17 3 7" xfId="18973"/>
    <cellStyle name="Normal 2 3 2 17 3 7 2" xfId="18974"/>
    <cellStyle name="Normal 2 3 2 17 3 8" xfId="18975"/>
    <cellStyle name="Normal 2 3 2 17 3 8 2" xfId="18976"/>
    <cellStyle name="Normal 2 3 2 17 3 9" xfId="18977"/>
    <cellStyle name="Normal 2 3 2 17 3 9 2" xfId="18978"/>
    <cellStyle name="Normal 2 3 2 17 4" xfId="18979"/>
    <cellStyle name="Normal 2 3 2 17 4 2" xfId="18980"/>
    <cellStyle name="Normal 2 3 2 17 5" xfId="18981"/>
    <cellStyle name="Normal 2 3 2 17 5 2" xfId="18982"/>
    <cellStyle name="Normal 2 3 2 17 6" xfId="18983"/>
    <cellStyle name="Normal 2 3 2 17 6 2" xfId="18984"/>
    <cellStyle name="Normal 2 3 2 17 7" xfId="18985"/>
    <cellStyle name="Normal 2 3 2 17 7 2" xfId="18986"/>
    <cellStyle name="Normal 2 3 2 17 8" xfId="18987"/>
    <cellStyle name="Normal 2 3 2 17 8 2" xfId="18988"/>
    <cellStyle name="Normal 2 3 2 17 9" xfId="18989"/>
    <cellStyle name="Normal 2 3 2 17 9 2" xfId="18990"/>
    <cellStyle name="Normal 2 3 2 18" xfId="18991"/>
    <cellStyle name="Normal 2 3 2 19" xfId="18992"/>
    <cellStyle name="Normal 2 3 2 2" xfId="546"/>
    <cellStyle name="Normal 2 3 2 2 10" xfId="547"/>
    <cellStyle name="Normal 2 3 2 2 2" xfId="548"/>
    <cellStyle name="Normal 2 3 2 2 2 10" xfId="18993"/>
    <cellStyle name="Normal 2 3 2 2 2 10 10" xfId="18994"/>
    <cellStyle name="Normal 2 3 2 2 2 10 10 2" xfId="18995"/>
    <cellStyle name="Normal 2 3 2 2 2 10 11" xfId="18996"/>
    <cellStyle name="Normal 2 3 2 2 2 10 11 2" xfId="18997"/>
    <cellStyle name="Normal 2 3 2 2 2 10 12" xfId="18998"/>
    <cellStyle name="Normal 2 3 2 2 2 10 2" xfId="18999"/>
    <cellStyle name="Normal 2 3 2 2 2 10 2 10" xfId="19000"/>
    <cellStyle name="Normal 2 3 2 2 2 10 2 10 2" xfId="19001"/>
    <cellStyle name="Normal 2 3 2 2 2 10 2 11" xfId="19002"/>
    <cellStyle name="Normal 2 3 2 2 2 10 2 2" xfId="19003"/>
    <cellStyle name="Normal 2 3 2 2 2 10 2 2 2" xfId="19004"/>
    <cellStyle name="Normal 2 3 2 2 2 10 2 3" xfId="19005"/>
    <cellStyle name="Normal 2 3 2 2 2 10 2 3 2" xfId="19006"/>
    <cellStyle name="Normal 2 3 2 2 2 10 2 4" xfId="19007"/>
    <cellStyle name="Normal 2 3 2 2 2 10 2 4 2" xfId="19008"/>
    <cellStyle name="Normal 2 3 2 2 2 10 2 5" xfId="19009"/>
    <cellStyle name="Normal 2 3 2 2 2 10 2 5 2" xfId="19010"/>
    <cellStyle name="Normal 2 3 2 2 2 10 2 6" xfId="19011"/>
    <cellStyle name="Normal 2 3 2 2 2 10 2 6 2" xfId="19012"/>
    <cellStyle name="Normal 2 3 2 2 2 10 2 7" xfId="19013"/>
    <cellStyle name="Normal 2 3 2 2 2 10 2 7 2" xfId="19014"/>
    <cellStyle name="Normal 2 3 2 2 2 10 2 8" xfId="19015"/>
    <cellStyle name="Normal 2 3 2 2 2 10 2 8 2" xfId="19016"/>
    <cellStyle name="Normal 2 3 2 2 2 10 2 9" xfId="19017"/>
    <cellStyle name="Normal 2 3 2 2 2 10 2 9 2" xfId="19018"/>
    <cellStyle name="Normal 2 3 2 2 2 10 3" xfId="19019"/>
    <cellStyle name="Normal 2 3 2 2 2 10 3 2" xfId="19020"/>
    <cellStyle name="Normal 2 3 2 2 2 10 4" xfId="19021"/>
    <cellStyle name="Normal 2 3 2 2 2 10 4 2" xfId="19022"/>
    <cellStyle name="Normal 2 3 2 2 2 10 5" xfId="19023"/>
    <cellStyle name="Normal 2 3 2 2 2 10 5 2" xfId="19024"/>
    <cellStyle name="Normal 2 3 2 2 2 10 6" xfId="19025"/>
    <cellStyle name="Normal 2 3 2 2 2 10 6 2" xfId="19026"/>
    <cellStyle name="Normal 2 3 2 2 2 10 7" xfId="19027"/>
    <cellStyle name="Normal 2 3 2 2 2 10 7 2" xfId="19028"/>
    <cellStyle name="Normal 2 3 2 2 2 10 8" xfId="19029"/>
    <cellStyle name="Normal 2 3 2 2 2 10 8 2" xfId="19030"/>
    <cellStyle name="Normal 2 3 2 2 2 10 9" xfId="19031"/>
    <cellStyle name="Normal 2 3 2 2 2 10 9 2" xfId="19032"/>
    <cellStyle name="Normal 2 3 2 2 2 11" xfId="19033"/>
    <cellStyle name="Normal 2 3 2 2 2 11 10" xfId="19034"/>
    <cellStyle name="Normal 2 3 2 2 2 11 10 2" xfId="19035"/>
    <cellStyle name="Normal 2 3 2 2 2 11 11" xfId="19036"/>
    <cellStyle name="Normal 2 3 2 2 2 11 2" xfId="19037"/>
    <cellStyle name="Normal 2 3 2 2 2 11 2 2" xfId="19038"/>
    <cellStyle name="Normal 2 3 2 2 2 11 3" xfId="19039"/>
    <cellStyle name="Normal 2 3 2 2 2 11 3 2" xfId="19040"/>
    <cellStyle name="Normal 2 3 2 2 2 11 4" xfId="19041"/>
    <cellStyle name="Normal 2 3 2 2 2 11 4 2" xfId="19042"/>
    <cellStyle name="Normal 2 3 2 2 2 11 5" xfId="19043"/>
    <cellStyle name="Normal 2 3 2 2 2 11 5 2" xfId="19044"/>
    <cellStyle name="Normal 2 3 2 2 2 11 6" xfId="19045"/>
    <cellStyle name="Normal 2 3 2 2 2 11 6 2" xfId="19046"/>
    <cellStyle name="Normal 2 3 2 2 2 11 7" xfId="19047"/>
    <cellStyle name="Normal 2 3 2 2 2 11 7 2" xfId="19048"/>
    <cellStyle name="Normal 2 3 2 2 2 11 8" xfId="19049"/>
    <cellStyle name="Normal 2 3 2 2 2 11 8 2" xfId="19050"/>
    <cellStyle name="Normal 2 3 2 2 2 11 9" xfId="19051"/>
    <cellStyle name="Normal 2 3 2 2 2 11 9 2" xfId="19052"/>
    <cellStyle name="Normal 2 3 2 2 2 12" xfId="19053"/>
    <cellStyle name="Normal 2 3 2 2 2 12 2" xfId="19054"/>
    <cellStyle name="Normal 2 3 2 2 2 13" xfId="19055"/>
    <cellStyle name="Normal 2 3 2 2 2 13 2" xfId="19056"/>
    <cellStyle name="Normal 2 3 2 2 2 14" xfId="19057"/>
    <cellStyle name="Normal 2 3 2 2 2 14 2" xfId="19058"/>
    <cellStyle name="Normal 2 3 2 2 2 15" xfId="19059"/>
    <cellStyle name="Normal 2 3 2 2 2 15 2" xfId="19060"/>
    <cellStyle name="Normal 2 3 2 2 2 16" xfId="19061"/>
    <cellStyle name="Normal 2 3 2 2 2 16 2" xfId="19062"/>
    <cellStyle name="Normal 2 3 2 2 2 17" xfId="19063"/>
    <cellStyle name="Normal 2 3 2 2 2 17 2" xfId="19064"/>
    <cellStyle name="Normal 2 3 2 2 2 18" xfId="19065"/>
    <cellStyle name="Normal 2 3 2 2 2 18 2" xfId="19066"/>
    <cellStyle name="Normal 2 3 2 2 2 19" xfId="19067"/>
    <cellStyle name="Normal 2 3 2 2 2 19 2" xfId="19068"/>
    <cellStyle name="Normal 2 3 2 2 2 2" xfId="549"/>
    <cellStyle name="Normal 2 3 2 2 2 2 2" xfId="550"/>
    <cellStyle name="Normal 2 3 2 2 2 2 2 10" xfId="19069"/>
    <cellStyle name="Normal 2 3 2 2 2 2 2 10 2" xfId="19070"/>
    <cellStyle name="Normal 2 3 2 2 2 2 2 11" xfId="19071"/>
    <cellStyle name="Normal 2 3 2 2 2 2 2 11 2" xfId="19072"/>
    <cellStyle name="Normal 2 3 2 2 2 2 2 12" xfId="19073"/>
    <cellStyle name="Normal 2 3 2 2 2 2 2 12 2" xfId="19074"/>
    <cellStyle name="Normal 2 3 2 2 2 2 2 13" xfId="19075"/>
    <cellStyle name="Normal 2 3 2 2 2 2 2 13 2" xfId="19076"/>
    <cellStyle name="Normal 2 3 2 2 2 2 2 14" xfId="19077"/>
    <cellStyle name="Normal 2 3 2 2 2 2 2 14 2" xfId="19078"/>
    <cellStyle name="Normal 2 3 2 2 2 2 2 15" xfId="19079"/>
    <cellStyle name="Normal 2 3 2 2 2 2 2 15 2" xfId="19080"/>
    <cellStyle name="Normal 2 3 2 2 2 2 2 16" xfId="19081"/>
    <cellStyle name="Normal 2 3 2 2 2 2 2 16 2" xfId="19082"/>
    <cellStyle name="Normal 2 3 2 2 2 2 2 17" xfId="19083"/>
    <cellStyle name="Normal 2 3 2 2 2 2 2 2" xfId="551"/>
    <cellStyle name="Normal 2 3 2 2 2 2 2 2 2" xfId="552"/>
    <cellStyle name="Normal 2 3 2 2 2 2 2 2 2 10" xfId="19084"/>
    <cellStyle name="Normal 2 3 2 2 2 2 2 2 2 10 2" xfId="19085"/>
    <cellStyle name="Normal 2 3 2 2 2 2 2 2 2 11" xfId="19086"/>
    <cellStyle name="Normal 2 3 2 2 2 2 2 2 2 11 2" xfId="19087"/>
    <cellStyle name="Normal 2 3 2 2 2 2 2 2 2 12" xfId="19088"/>
    <cellStyle name="Normal 2 3 2 2 2 2 2 2 2 12 2" xfId="19089"/>
    <cellStyle name="Normal 2 3 2 2 2 2 2 2 2 13" xfId="19090"/>
    <cellStyle name="Normal 2 3 2 2 2 2 2 2 2 2" xfId="19091"/>
    <cellStyle name="Normal 2 3 2 2 2 2 2 2 2 2 10" xfId="19092"/>
    <cellStyle name="Normal 2 3 2 2 2 2 2 2 2 2 10 2" xfId="19093"/>
    <cellStyle name="Normal 2 3 2 2 2 2 2 2 2 2 11" xfId="19094"/>
    <cellStyle name="Normal 2 3 2 2 2 2 2 2 2 2 11 2" xfId="19095"/>
    <cellStyle name="Normal 2 3 2 2 2 2 2 2 2 2 12" xfId="19096"/>
    <cellStyle name="Normal 2 3 2 2 2 2 2 2 2 2 2" xfId="19097"/>
    <cellStyle name="Normal 2 3 2 2 2 2 2 2 2 2 2 10" xfId="19098"/>
    <cellStyle name="Normal 2 3 2 2 2 2 2 2 2 2 2 10 2" xfId="19099"/>
    <cellStyle name="Normal 2 3 2 2 2 2 2 2 2 2 2 11" xfId="19100"/>
    <cellStyle name="Normal 2 3 2 2 2 2 2 2 2 2 2 2" xfId="19101"/>
    <cellStyle name="Normal 2 3 2 2 2 2 2 2 2 2 2 2 2" xfId="19102"/>
    <cellStyle name="Normal 2 3 2 2 2 2 2 2 2 2 2 3" xfId="19103"/>
    <cellStyle name="Normal 2 3 2 2 2 2 2 2 2 2 2 3 2" xfId="19104"/>
    <cellStyle name="Normal 2 3 2 2 2 2 2 2 2 2 2 4" xfId="19105"/>
    <cellStyle name="Normal 2 3 2 2 2 2 2 2 2 2 2 4 2" xfId="19106"/>
    <cellStyle name="Normal 2 3 2 2 2 2 2 2 2 2 2 5" xfId="19107"/>
    <cellStyle name="Normal 2 3 2 2 2 2 2 2 2 2 2 5 2" xfId="19108"/>
    <cellStyle name="Normal 2 3 2 2 2 2 2 2 2 2 2 6" xfId="19109"/>
    <cellStyle name="Normal 2 3 2 2 2 2 2 2 2 2 2 6 2" xfId="19110"/>
    <cellStyle name="Normal 2 3 2 2 2 2 2 2 2 2 2 7" xfId="19111"/>
    <cellStyle name="Normal 2 3 2 2 2 2 2 2 2 2 2 7 2" xfId="19112"/>
    <cellStyle name="Normal 2 3 2 2 2 2 2 2 2 2 2 8" xfId="19113"/>
    <cellStyle name="Normal 2 3 2 2 2 2 2 2 2 2 2 8 2" xfId="19114"/>
    <cellStyle name="Normal 2 3 2 2 2 2 2 2 2 2 2 9" xfId="19115"/>
    <cellStyle name="Normal 2 3 2 2 2 2 2 2 2 2 2 9 2" xfId="19116"/>
    <cellStyle name="Normal 2 3 2 2 2 2 2 2 2 2 3" xfId="19117"/>
    <cellStyle name="Normal 2 3 2 2 2 2 2 2 2 2 3 2" xfId="19118"/>
    <cellStyle name="Normal 2 3 2 2 2 2 2 2 2 2 4" xfId="19119"/>
    <cellStyle name="Normal 2 3 2 2 2 2 2 2 2 2 4 2" xfId="19120"/>
    <cellStyle name="Normal 2 3 2 2 2 2 2 2 2 2 5" xfId="19121"/>
    <cellStyle name="Normal 2 3 2 2 2 2 2 2 2 2 5 2" xfId="19122"/>
    <cellStyle name="Normal 2 3 2 2 2 2 2 2 2 2 6" xfId="19123"/>
    <cellStyle name="Normal 2 3 2 2 2 2 2 2 2 2 6 2" xfId="19124"/>
    <cellStyle name="Normal 2 3 2 2 2 2 2 2 2 2 7" xfId="19125"/>
    <cellStyle name="Normal 2 3 2 2 2 2 2 2 2 2 7 2" xfId="19126"/>
    <cellStyle name="Normal 2 3 2 2 2 2 2 2 2 2 8" xfId="19127"/>
    <cellStyle name="Normal 2 3 2 2 2 2 2 2 2 2 8 2" xfId="19128"/>
    <cellStyle name="Normal 2 3 2 2 2 2 2 2 2 2 9" xfId="19129"/>
    <cellStyle name="Normal 2 3 2 2 2 2 2 2 2 2 9 2" xfId="19130"/>
    <cellStyle name="Normal 2 3 2 2 2 2 2 2 2 3" xfId="19131"/>
    <cellStyle name="Normal 2 3 2 2 2 2 2 2 2 3 10" xfId="19132"/>
    <cellStyle name="Normal 2 3 2 2 2 2 2 2 2 3 10 2" xfId="19133"/>
    <cellStyle name="Normal 2 3 2 2 2 2 2 2 2 3 11" xfId="19134"/>
    <cellStyle name="Normal 2 3 2 2 2 2 2 2 2 3 2" xfId="19135"/>
    <cellStyle name="Normal 2 3 2 2 2 2 2 2 2 3 2 2" xfId="19136"/>
    <cellStyle name="Normal 2 3 2 2 2 2 2 2 2 3 3" xfId="19137"/>
    <cellStyle name="Normal 2 3 2 2 2 2 2 2 2 3 3 2" xfId="19138"/>
    <cellStyle name="Normal 2 3 2 2 2 2 2 2 2 3 4" xfId="19139"/>
    <cellStyle name="Normal 2 3 2 2 2 2 2 2 2 3 4 2" xfId="19140"/>
    <cellStyle name="Normal 2 3 2 2 2 2 2 2 2 3 5" xfId="19141"/>
    <cellStyle name="Normal 2 3 2 2 2 2 2 2 2 3 5 2" xfId="19142"/>
    <cellStyle name="Normal 2 3 2 2 2 2 2 2 2 3 6" xfId="19143"/>
    <cellStyle name="Normal 2 3 2 2 2 2 2 2 2 3 6 2" xfId="19144"/>
    <cellStyle name="Normal 2 3 2 2 2 2 2 2 2 3 7" xfId="19145"/>
    <cellStyle name="Normal 2 3 2 2 2 2 2 2 2 3 7 2" xfId="19146"/>
    <cellStyle name="Normal 2 3 2 2 2 2 2 2 2 3 8" xfId="19147"/>
    <cellStyle name="Normal 2 3 2 2 2 2 2 2 2 3 8 2" xfId="19148"/>
    <cellStyle name="Normal 2 3 2 2 2 2 2 2 2 3 9" xfId="19149"/>
    <cellStyle name="Normal 2 3 2 2 2 2 2 2 2 3 9 2" xfId="19150"/>
    <cellStyle name="Normal 2 3 2 2 2 2 2 2 2 4" xfId="19151"/>
    <cellStyle name="Normal 2 3 2 2 2 2 2 2 2 4 2" xfId="19152"/>
    <cellStyle name="Normal 2 3 2 2 2 2 2 2 2 5" xfId="19153"/>
    <cellStyle name="Normal 2 3 2 2 2 2 2 2 2 5 2" xfId="19154"/>
    <cellStyle name="Normal 2 3 2 2 2 2 2 2 2 6" xfId="19155"/>
    <cellStyle name="Normal 2 3 2 2 2 2 2 2 2 6 2" xfId="19156"/>
    <cellStyle name="Normal 2 3 2 2 2 2 2 2 2 7" xfId="19157"/>
    <cellStyle name="Normal 2 3 2 2 2 2 2 2 2 7 2" xfId="19158"/>
    <cellStyle name="Normal 2 3 2 2 2 2 2 2 2 8" xfId="19159"/>
    <cellStyle name="Normal 2 3 2 2 2 2 2 2 2 8 2" xfId="19160"/>
    <cellStyle name="Normal 2 3 2 2 2 2 2 2 2 9" xfId="19161"/>
    <cellStyle name="Normal 2 3 2 2 2 2 2 2 2 9 2" xfId="19162"/>
    <cellStyle name="Normal 2 3 2 2 2 2 2 2 3" xfId="553"/>
    <cellStyle name="Normal 2 3 2 2 2 2 2 2 3 10" xfId="19163"/>
    <cellStyle name="Normal 2 3 2 2 2 2 2 2 3 10 2" xfId="19164"/>
    <cellStyle name="Normal 2 3 2 2 2 2 2 2 3 11" xfId="19165"/>
    <cellStyle name="Normal 2 3 2 2 2 2 2 2 3 11 2" xfId="19166"/>
    <cellStyle name="Normal 2 3 2 2 2 2 2 2 3 12" xfId="19167"/>
    <cellStyle name="Normal 2 3 2 2 2 2 2 2 3 12 2" xfId="19168"/>
    <cellStyle name="Normal 2 3 2 2 2 2 2 2 3 13" xfId="19169"/>
    <cellStyle name="Normal 2 3 2 2 2 2 2 2 3 2" xfId="19170"/>
    <cellStyle name="Normal 2 3 2 2 2 2 2 2 3 2 10" xfId="19171"/>
    <cellStyle name="Normal 2 3 2 2 2 2 2 2 3 2 10 2" xfId="19172"/>
    <cellStyle name="Normal 2 3 2 2 2 2 2 2 3 2 11" xfId="19173"/>
    <cellStyle name="Normal 2 3 2 2 2 2 2 2 3 2 11 2" xfId="19174"/>
    <cellStyle name="Normal 2 3 2 2 2 2 2 2 3 2 12" xfId="19175"/>
    <cellStyle name="Normal 2 3 2 2 2 2 2 2 3 2 2" xfId="19176"/>
    <cellStyle name="Normal 2 3 2 2 2 2 2 2 3 2 2 10" xfId="19177"/>
    <cellStyle name="Normal 2 3 2 2 2 2 2 2 3 2 2 10 2" xfId="19178"/>
    <cellStyle name="Normal 2 3 2 2 2 2 2 2 3 2 2 11" xfId="19179"/>
    <cellStyle name="Normal 2 3 2 2 2 2 2 2 3 2 2 2" xfId="19180"/>
    <cellStyle name="Normal 2 3 2 2 2 2 2 2 3 2 2 2 2" xfId="19181"/>
    <cellStyle name="Normal 2 3 2 2 2 2 2 2 3 2 2 3" xfId="19182"/>
    <cellStyle name="Normal 2 3 2 2 2 2 2 2 3 2 2 3 2" xfId="19183"/>
    <cellStyle name="Normal 2 3 2 2 2 2 2 2 3 2 2 4" xfId="19184"/>
    <cellStyle name="Normal 2 3 2 2 2 2 2 2 3 2 2 4 2" xfId="19185"/>
    <cellStyle name="Normal 2 3 2 2 2 2 2 2 3 2 2 5" xfId="19186"/>
    <cellStyle name="Normal 2 3 2 2 2 2 2 2 3 2 2 5 2" xfId="19187"/>
    <cellStyle name="Normal 2 3 2 2 2 2 2 2 3 2 2 6" xfId="19188"/>
    <cellStyle name="Normal 2 3 2 2 2 2 2 2 3 2 2 6 2" xfId="19189"/>
    <cellStyle name="Normal 2 3 2 2 2 2 2 2 3 2 2 7" xfId="19190"/>
    <cellStyle name="Normal 2 3 2 2 2 2 2 2 3 2 2 7 2" xfId="19191"/>
    <cellStyle name="Normal 2 3 2 2 2 2 2 2 3 2 2 8" xfId="19192"/>
    <cellStyle name="Normal 2 3 2 2 2 2 2 2 3 2 2 8 2" xfId="19193"/>
    <cellStyle name="Normal 2 3 2 2 2 2 2 2 3 2 2 9" xfId="19194"/>
    <cellStyle name="Normal 2 3 2 2 2 2 2 2 3 2 2 9 2" xfId="19195"/>
    <cellStyle name="Normal 2 3 2 2 2 2 2 2 3 2 3" xfId="19196"/>
    <cellStyle name="Normal 2 3 2 2 2 2 2 2 3 2 3 2" xfId="19197"/>
    <cellStyle name="Normal 2 3 2 2 2 2 2 2 3 2 4" xfId="19198"/>
    <cellStyle name="Normal 2 3 2 2 2 2 2 2 3 2 4 2" xfId="19199"/>
    <cellStyle name="Normal 2 3 2 2 2 2 2 2 3 2 5" xfId="19200"/>
    <cellStyle name="Normal 2 3 2 2 2 2 2 2 3 2 5 2" xfId="19201"/>
    <cellStyle name="Normal 2 3 2 2 2 2 2 2 3 2 6" xfId="19202"/>
    <cellStyle name="Normal 2 3 2 2 2 2 2 2 3 2 6 2" xfId="19203"/>
    <cellStyle name="Normal 2 3 2 2 2 2 2 2 3 2 7" xfId="19204"/>
    <cellStyle name="Normal 2 3 2 2 2 2 2 2 3 2 7 2" xfId="19205"/>
    <cellStyle name="Normal 2 3 2 2 2 2 2 2 3 2 8" xfId="19206"/>
    <cellStyle name="Normal 2 3 2 2 2 2 2 2 3 2 8 2" xfId="19207"/>
    <cellStyle name="Normal 2 3 2 2 2 2 2 2 3 2 9" xfId="19208"/>
    <cellStyle name="Normal 2 3 2 2 2 2 2 2 3 2 9 2" xfId="19209"/>
    <cellStyle name="Normal 2 3 2 2 2 2 2 2 3 3" xfId="19210"/>
    <cellStyle name="Normal 2 3 2 2 2 2 2 2 3 3 10" xfId="19211"/>
    <cellStyle name="Normal 2 3 2 2 2 2 2 2 3 3 10 2" xfId="19212"/>
    <cellStyle name="Normal 2 3 2 2 2 2 2 2 3 3 11" xfId="19213"/>
    <cellStyle name="Normal 2 3 2 2 2 2 2 2 3 3 2" xfId="19214"/>
    <cellStyle name="Normal 2 3 2 2 2 2 2 2 3 3 2 2" xfId="19215"/>
    <cellStyle name="Normal 2 3 2 2 2 2 2 2 3 3 3" xfId="19216"/>
    <cellStyle name="Normal 2 3 2 2 2 2 2 2 3 3 3 2" xfId="19217"/>
    <cellStyle name="Normal 2 3 2 2 2 2 2 2 3 3 4" xfId="19218"/>
    <cellStyle name="Normal 2 3 2 2 2 2 2 2 3 3 4 2" xfId="19219"/>
    <cellStyle name="Normal 2 3 2 2 2 2 2 2 3 3 5" xfId="19220"/>
    <cellStyle name="Normal 2 3 2 2 2 2 2 2 3 3 5 2" xfId="19221"/>
    <cellStyle name="Normal 2 3 2 2 2 2 2 2 3 3 6" xfId="19222"/>
    <cellStyle name="Normal 2 3 2 2 2 2 2 2 3 3 6 2" xfId="19223"/>
    <cellStyle name="Normal 2 3 2 2 2 2 2 2 3 3 7" xfId="19224"/>
    <cellStyle name="Normal 2 3 2 2 2 2 2 2 3 3 7 2" xfId="19225"/>
    <cellStyle name="Normal 2 3 2 2 2 2 2 2 3 3 8" xfId="19226"/>
    <cellStyle name="Normal 2 3 2 2 2 2 2 2 3 3 8 2" xfId="19227"/>
    <cellStyle name="Normal 2 3 2 2 2 2 2 2 3 3 9" xfId="19228"/>
    <cellStyle name="Normal 2 3 2 2 2 2 2 2 3 3 9 2" xfId="19229"/>
    <cellStyle name="Normal 2 3 2 2 2 2 2 2 3 4" xfId="19230"/>
    <cellStyle name="Normal 2 3 2 2 2 2 2 2 3 4 2" xfId="19231"/>
    <cellStyle name="Normal 2 3 2 2 2 2 2 2 3 5" xfId="19232"/>
    <cellStyle name="Normal 2 3 2 2 2 2 2 2 3 5 2" xfId="19233"/>
    <cellStyle name="Normal 2 3 2 2 2 2 2 2 3 6" xfId="19234"/>
    <cellStyle name="Normal 2 3 2 2 2 2 2 2 3 6 2" xfId="19235"/>
    <cellStyle name="Normal 2 3 2 2 2 2 2 2 3 7" xfId="19236"/>
    <cellStyle name="Normal 2 3 2 2 2 2 2 2 3 7 2" xfId="19237"/>
    <cellStyle name="Normal 2 3 2 2 2 2 2 2 3 8" xfId="19238"/>
    <cellStyle name="Normal 2 3 2 2 2 2 2 2 3 8 2" xfId="19239"/>
    <cellStyle name="Normal 2 3 2 2 2 2 2 2 3 9" xfId="19240"/>
    <cellStyle name="Normal 2 3 2 2 2 2 2 2 3 9 2" xfId="19241"/>
    <cellStyle name="Normal 2 3 2 2 2 2 2 2 4" xfId="554"/>
    <cellStyle name="Normal 2 3 2 2 2 2 2 2 4 10" xfId="19242"/>
    <cellStyle name="Normal 2 3 2 2 2 2 2 2 4 10 2" xfId="19243"/>
    <cellStyle name="Normal 2 3 2 2 2 2 2 2 4 11" xfId="19244"/>
    <cellStyle name="Normal 2 3 2 2 2 2 2 2 4 11 2" xfId="19245"/>
    <cellStyle name="Normal 2 3 2 2 2 2 2 2 4 12" xfId="19246"/>
    <cellStyle name="Normal 2 3 2 2 2 2 2 2 4 12 2" xfId="19247"/>
    <cellStyle name="Normal 2 3 2 2 2 2 2 2 4 13" xfId="19248"/>
    <cellStyle name="Normal 2 3 2 2 2 2 2 2 4 2" xfId="19249"/>
    <cellStyle name="Normal 2 3 2 2 2 2 2 2 4 2 10" xfId="19250"/>
    <cellStyle name="Normal 2 3 2 2 2 2 2 2 4 2 10 2" xfId="19251"/>
    <cellStyle name="Normal 2 3 2 2 2 2 2 2 4 2 11" xfId="19252"/>
    <cellStyle name="Normal 2 3 2 2 2 2 2 2 4 2 11 2" xfId="19253"/>
    <cellStyle name="Normal 2 3 2 2 2 2 2 2 4 2 12" xfId="19254"/>
    <cellStyle name="Normal 2 3 2 2 2 2 2 2 4 2 2" xfId="19255"/>
    <cellStyle name="Normal 2 3 2 2 2 2 2 2 4 2 2 10" xfId="19256"/>
    <cellStyle name="Normal 2 3 2 2 2 2 2 2 4 2 2 10 2" xfId="19257"/>
    <cellStyle name="Normal 2 3 2 2 2 2 2 2 4 2 2 11" xfId="19258"/>
    <cellStyle name="Normal 2 3 2 2 2 2 2 2 4 2 2 2" xfId="19259"/>
    <cellStyle name="Normal 2 3 2 2 2 2 2 2 4 2 2 2 2" xfId="19260"/>
    <cellStyle name="Normal 2 3 2 2 2 2 2 2 4 2 2 3" xfId="19261"/>
    <cellStyle name="Normal 2 3 2 2 2 2 2 2 4 2 2 3 2" xfId="19262"/>
    <cellStyle name="Normal 2 3 2 2 2 2 2 2 4 2 2 4" xfId="19263"/>
    <cellStyle name="Normal 2 3 2 2 2 2 2 2 4 2 2 4 2" xfId="19264"/>
    <cellStyle name="Normal 2 3 2 2 2 2 2 2 4 2 2 5" xfId="19265"/>
    <cellStyle name="Normal 2 3 2 2 2 2 2 2 4 2 2 5 2" xfId="19266"/>
    <cellStyle name="Normal 2 3 2 2 2 2 2 2 4 2 2 6" xfId="19267"/>
    <cellStyle name="Normal 2 3 2 2 2 2 2 2 4 2 2 6 2" xfId="19268"/>
    <cellStyle name="Normal 2 3 2 2 2 2 2 2 4 2 2 7" xfId="19269"/>
    <cellStyle name="Normal 2 3 2 2 2 2 2 2 4 2 2 7 2" xfId="19270"/>
    <cellStyle name="Normal 2 3 2 2 2 2 2 2 4 2 2 8" xfId="19271"/>
    <cellStyle name="Normal 2 3 2 2 2 2 2 2 4 2 2 8 2" xfId="19272"/>
    <cellStyle name="Normal 2 3 2 2 2 2 2 2 4 2 2 9" xfId="19273"/>
    <cellStyle name="Normal 2 3 2 2 2 2 2 2 4 2 2 9 2" xfId="19274"/>
    <cellStyle name="Normal 2 3 2 2 2 2 2 2 4 2 3" xfId="19275"/>
    <cellStyle name="Normal 2 3 2 2 2 2 2 2 4 2 3 2" xfId="19276"/>
    <cellStyle name="Normal 2 3 2 2 2 2 2 2 4 2 4" xfId="19277"/>
    <cellStyle name="Normal 2 3 2 2 2 2 2 2 4 2 4 2" xfId="19278"/>
    <cellStyle name="Normal 2 3 2 2 2 2 2 2 4 2 5" xfId="19279"/>
    <cellStyle name="Normal 2 3 2 2 2 2 2 2 4 2 5 2" xfId="19280"/>
    <cellStyle name="Normal 2 3 2 2 2 2 2 2 4 2 6" xfId="19281"/>
    <cellStyle name="Normal 2 3 2 2 2 2 2 2 4 2 6 2" xfId="19282"/>
    <cellStyle name="Normal 2 3 2 2 2 2 2 2 4 2 7" xfId="19283"/>
    <cellStyle name="Normal 2 3 2 2 2 2 2 2 4 2 7 2" xfId="19284"/>
    <cellStyle name="Normal 2 3 2 2 2 2 2 2 4 2 8" xfId="19285"/>
    <cellStyle name="Normal 2 3 2 2 2 2 2 2 4 2 8 2" xfId="19286"/>
    <cellStyle name="Normal 2 3 2 2 2 2 2 2 4 2 9" xfId="19287"/>
    <cellStyle name="Normal 2 3 2 2 2 2 2 2 4 2 9 2" xfId="19288"/>
    <cellStyle name="Normal 2 3 2 2 2 2 2 2 4 3" xfId="19289"/>
    <cellStyle name="Normal 2 3 2 2 2 2 2 2 4 3 10" xfId="19290"/>
    <cellStyle name="Normal 2 3 2 2 2 2 2 2 4 3 10 2" xfId="19291"/>
    <cellStyle name="Normal 2 3 2 2 2 2 2 2 4 3 11" xfId="19292"/>
    <cellStyle name="Normal 2 3 2 2 2 2 2 2 4 3 2" xfId="19293"/>
    <cellStyle name="Normal 2 3 2 2 2 2 2 2 4 3 2 2" xfId="19294"/>
    <cellStyle name="Normal 2 3 2 2 2 2 2 2 4 3 3" xfId="19295"/>
    <cellStyle name="Normal 2 3 2 2 2 2 2 2 4 3 3 2" xfId="19296"/>
    <cellStyle name="Normal 2 3 2 2 2 2 2 2 4 3 4" xfId="19297"/>
    <cellStyle name="Normal 2 3 2 2 2 2 2 2 4 3 4 2" xfId="19298"/>
    <cellStyle name="Normal 2 3 2 2 2 2 2 2 4 3 5" xfId="19299"/>
    <cellStyle name="Normal 2 3 2 2 2 2 2 2 4 3 5 2" xfId="19300"/>
    <cellStyle name="Normal 2 3 2 2 2 2 2 2 4 3 6" xfId="19301"/>
    <cellStyle name="Normal 2 3 2 2 2 2 2 2 4 3 6 2" xfId="19302"/>
    <cellStyle name="Normal 2 3 2 2 2 2 2 2 4 3 7" xfId="19303"/>
    <cellStyle name="Normal 2 3 2 2 2 2 2 2 4 3 7 2" xfId="19304"/>
    <cellStyle name="Normal 2 3 2 2 2 2 2 2 4 3 8" xfId="19305"/>
    <cellStyle name="Normal 2 3 2 2 2 2 2 2 4 3 8 2" xfId="19306"/>
    <cellStyle name="Normal 2 3 2 2 2 2 2 2 4 3 9" xfId="19307"/>
    <cellStyle name="Normal 2 3 2 2 2 2 2 2 4 3 9 2" xfId="19308"/>
    <cellStyle name="Normal 2 3 2 2 2 2 2 2 4 4" xfId="19309"/>
    <cellStyle name="Normal 2 3 2 2 2 2 2 2 4 4 2" xfId="19310"/>
    <cellStyle name="Normal 2 3 2 2 2 2 2 2 4 5" xfId="19311"/>
    <cellStyle name="Normal 2 3 2 2 2 2 2 2 4 5 2" xfId="19312"/>
    <cellStyle name="Normal 2 3 2 2 2 2 2 2 4 6" xfId="19313"/>
    <cellStyle name="Normal 2 3 2 2 2 2 2 2 4 6 2" xfId="19314"/>
    <cellStyle name="Normal 2 3 2 2 2 2 2 2 4 7" xfId="19315"/>
    <cellStyle name="Normal 2 3 2 2 2 2 2 2 4 7 2" xfId="19316"/>
    <cellStyle name="Normal 2 3 2 2 2 2 2 2 4 8" xfId="19317"/>
    <cellStyle name="Normal 2 3 2 2 2 2 2 2 4 8 2" xfId="19318"/>
    <cellStyle name="Normal 2 3 2 2 2 2 2 2 4 9" xfId="19319"/>
    <cellStyle name="Normal 2 3 2 2 2 2 2 2 4 9 2" xfId="19320"/>
    <cellStyle name="Normal 2 3 2 2 2 2 2 2 5" xfId="555"/>
    <cellStyle name="Normal 2 3 2 2 2 2 2 2 5 10" xfId="19321"/>
    <cellStyle name="Normal 2 3 2 2 2 2 2 2 5 10 2" xfId="19322"/>
    <cellStyle name="Normal 2 3 2 2 2 2 2 2 5 11" xfId="19323"/>
    <cellStyle name="Normal 2 3 2 2 2 2 2 2 5 11 2" xfId="19324"/>
    <cellStyle name="Normal 2 3 2 2 2 2 2 2 5 12" xfId="19325"/>
    <cellStyle name="Normal 2 3 2 2 2 2 2 2 5 12 2" xfId="19326"/>
    <cellStyle name="Normal 2 3 2 2 2 2 2 2 5 13" xfId="19327"/>
    <cellStyle name="Normal 2 3 2 2 2 2 2 2 5 2" xfId="19328"/>
    <cellStyle name="Normal 2 3 2 2 2 2 2 2 5 2 10" xfId="19329"/>
    <cellStyle name="Normal 2 3 2 2 2 2 2 2 5 2 10 2" xfId="19330"/>
    <cellStyle name="Normal 2 3 2 2 2 2 2 2 5 2 11" xfId="19331"/>
    <cellStyle name="Normal 2 3 2 2 2 2 2 2 5 2 11 2" xfId="19332"/>
    <cellStyle name="Normal 2 3 2 2 2 2 2 2 5 2 12" xfId="19333"/>
    <cellStyle name="Normal 2 3 2 2 2 2 2 2 5 2 2" xfId="19334"/>
    <cellStyle name="Normal 2 3 2 2 2 2 2 2 5 2 2 10" xfId="19335"/>
    <cellStyle name="Normal 2 3 2 2 2 2 2 2 5 2 2 10 2" xfId="19336"/>
    <cellStyle name="Normal 2 3 2 2 2 2 2 2 5 2 2 11" xfId="19337"/>
    <cellStyle name="Normal 2 3 2 2 2 2 2 2 5 2 2 2" xfId="19338"/>
    <cellStyle name="Normal 2 3 2 2 2 2 2 2 5 2 2 2 2" xfId="19339"/>
    <cellStyle name="Normal 2 3 2 2 2 2 2 2 5 2 2 3" xfId="19340"/>
    <cellStyle name="Normal 2 3 2 2 2 2 2 2 5 2 2 3 2" xfId="19341"/>
    <cellStyle name="Normal 2 3 2 2 2 2 2 2 5 2 2 4" xfId="19342"/>
    <cellStyle name="Normal 2 3 2 2 2 2 2 2 5 2 2 4 2" xfId="19343"/>
    <cellStyle name="Normal 2 3 2 2 2 2 2 2 5 2 2 5" xfId="19344"/>
    <cellStyle name="Normal 2 3 2 2 2 2 2 2 5 2 2 5 2" xfId="19345"/>
    <cellStyle name="Normal 2 3 2 2 2 2 2 2 5 2 2 6" xfId="19346"/>
    <cellStyle name="Normal 2 3 2 2 2 2 2 2 5 2 2 6 2" xfId="19347"/>
    <cellStyle name="Normal 2 3 2 2 2 2 2 2 5 2 2 7" xfId="19348"/>
    <cellStyle name="Normal 2 3 2 2 2 2 2 2 5 2 2 7 2" xfId="19349"/>
    <cellStyle name="Normal 2 3 2 2 2 2 2 2 5 2 2 8" xfId="19350"/>
    <cellStyle name="Normal 2 3 2 2 2 2 2 2 5 2 2 8 2" xfId="19351"/>
    <cellStyle name="Normal 2 3 2 2 2 2 2 2 5 2 2 9" xfId="19352"/>
    <cellStyle name="Normal 2 3 2 2 2 2 2 2 5 2 2 9 2" xfId="19353"/>
    <cellStyle name="Normal 2 3 2 2 2 2 2 2 5 2 3" xfId="19354"/>
    <cellStyle name="Normal 2 3 2 2 2 2 2 2 5 2 3 2" xfId="19355"/>
    <cellStyle name="Normal 2 3 2 2 2 2 2 2 5 2 4" xfId="19356"/>
    <cellStyle name="Normal 2 3 2 2 2 2 2 2 5 2 4 2" xfId="19357"/>
    <cellStyle name="Normal 2 3 2 2 2 2 2 2 5 2 5" xfId="19358"/>
    <cellStyle name="Normal 2 3 2 2 2 2 2 2 5 2 5 2" xfId="19359"/>
    <cellStyle name="Normal 2 3 2 2 2 2 2 2 5 2 6" xfId="19360"/>
    <cellStyle name="Normal 2 3 2 2 2 2 2 2 5 2 6 2" xfId="19361"/>
    <cellStyle name="Normal 2 3 2 2 2 2 2 2 5 2 7" xfId="19362"/>
    <cellStyle name="Normal 2 3 2 2 2 2 2 2 5 2 7 2" xfId="19363"/>
    <cellStyle name="Normal 2 3 2 2 2 2 2 2 5 2 8" xfId="19364"/>
    <cellStyle name="Normal 2 3 2 2 2 2 2 2 5 2 8 2" xfId="19365"/>
    <cellStyle name="Normal 2 3 2 2 2 2 2 2 5 2 9" xfId="19366"/>
    <cellStyle name="Normal 2 3 2 2 2 2 2 2 5 2 9 2" xfId="19367"/>
    <cellStyle name="Normal 2 3 2 2 2 2 2 2 5 3" xfId="19368"/>
    <cellStyle name="Normal 2 3 2 2 2 2 2 2 5 3 10" xfId="19369"/>
    <cellStyle name="Normal 2 3 2 2 2 2 2 2 5 3 10 2" xfId="19370"/>
    <cellStyle name="Normal 2 3 2 2 2 2 2 2 5 3 11" xfId="19371"/>
    <cellStyle name="Normal 2 3 2 2 2 2 2 2 5 3 2" xfId="19372"/>
    <cellStyle name="Normal 2 3 2 2 2 2 2 2 5 3 2 2" xfId="19373"/>
    <cellStyle name="Normal 2 3 2 2 2 2 2 2 5 3 3" xfId="19374"/>
    <cellStyle name="Normal 2 3 2 2 2 2 2 2 5 3 3 2" xfId="19375"/>
    <cellStyle name="Normal 2 3 2 2 2 2 2 2 5 3 4" xfId="19376"/>
    <cellStyle name="Normal 2 3 2 2 2 2 2 2 5 3 4 2" xfId="19377"/>
    <cellStyle name="Normal 2 3 2 2 2 2 2 2 5 3 5" xfId="19378"/>
    <cellStyle name="Normal 2 3 2 2 2 2 2 2 5 3 5 2" xfId="19379"/>
    <cellStyle name="Normal 2 3 2 2 2 2 2 2 5 3 6" xfId="19380"/>
    <cellStyle name="Normal 2 3 2 2 2 2 2 2 5 3 6 2" xfId="19381"/>
    <cellStyle name="Normal 2 3 2 2 2 2 2 2 5 3 7" xfId="19382"/>
    <cellStyle name="Normal 2 3 2 2 2 2 2 2 5 3 7 2" xfId="19383"/>
    <cellStyle name="Normal 2 3 2 2 2 2 2 2 5 3 8" xfId="19384"/>
    <cellStyle name="Normal 2 3 2 2 2 2 2 2 5 3 8 2" xfId="19385"/>
    <cellStyle name="Normal 2 3 2 2 2 2 2 2 5 3 9" xfId="19386"/>
    <cellStyle name="Normal 2 3 2 2 2 2 2 2 5 3 9 2" xfId="19387"/>
    <cellStyle name="Normal 2 3 2 2 2 2 2 2 5 4" xfId="19388"/>
    <cellStyle name="Normal 2 3 2 2 2 2 2 2 5 4 2" xfId="19389"/>
    <cellStyle name="Normal 2 3 2 2 2 2 2 2 5 5" xfId="19390"/>
    <cellStyle name="Normal 2 3 2 2 2 2 2 2 5 5 2" xfId="19391"/>
    <cellStyle name="Normal 2 3 2 2 2 2 2 2 5 6" xfId="19392"/>
    <cellStyle name="Normal 2 3 2 2 2 2 2 2 5 6 2" xfId="19393"/>
    <cellStyle name="Normal 2 3 2 2 2 2 2 2 5 7" xfId="19394"/>
    <cellStyle name="Normal 2 3 2 2 2 2 2 2 5 7 2" xfId="19395"/>
    <cellStyle name="Normal 2 3 2 2 2 2 2 2 5 8" xfId="19396"/>
    <cellStyle name="Normal 2 3 2 2 2 2 2 2 5 8 2" xfId="19397"/>
    <cellStyle name="Normal 2 3 2 2 2 2 2 2 5 9" xfId="19398"/>
    <cellStyle name="Normal 2 3 2 2 2 2 2 2 5 9 2" xfId="19399"/>
    <cellStyle name="Normal 2 3 2 2 2 2 2 2 6" xfId="556"/>
    <cellStyle name="Normal 2 3 2 2 2 2 2 3" xfId="557"/>
    <cellStyle name="Normal 2 3 2 2 2 2 2 3 2" xfId="558"/>
    <cellStyle name="Normal 2 3 2 2 2 2 2 4" xfId="559"/>
    <cellStyle name="Normal 2 3 2 2 2 2 2 4 2" xfId="560"/>
    <cellStyle name="Normal 2 3 2 2 2 2 2 5" xfId="561"/>
    <cellStyle name="Normal 2 3 2 2 2 2 2 5 2" xfId="562"/>
    <cellStyle name="Normal 2 3 2 2 2 2 2 6" xfId="19400"/>
    <cellStyle name="Normal 2 3 2 2 2 2 2 6 10" xfId="19401"/>
    <cellStyle name="Normal 2 3 2 2 2 2 2 6 10 2" xfId="19402"/>
    <cellStyle name="Normal 2 3 2 2 2 2 2 6 11" xfId="19403"/>
    <cellStyle name="Normal 2 3 2 2 2 2 2 6 11 2" xfId="19404"/>
    <cellStyle name="Normal 2 3 2 2 2 2 2 6 12" xfId="19405"/>
    <cellStyle name="Normal 2 3 2 2 2 2 2 6 2" xfId="19406"/>
    <cellStyle name="Normal 2 3 2 2 2 2 2 6 2 10" xfId="19407"/>
    <cellStyle name="Normal 2 3 2 2 2 2 2 6 2 10 2" xfId="19408"/>
    <cellStyle name="Normal 2 3 2 2 2 2 2 6 2 11" xfId="19409"/>
    <cellStyle name="Normal 2 3 2 2 2 2 2 6 2 2" xfId="19410"/>
    <cellStyle name="Normal 2 3 2 2 2 2 2 6 2 2 2" xfId="19411"/>
    <cellStyle name="Normal 2 3 2 2 2 2 2 6 2 3" xfId="19412"/>
    <cellStyle name="Normal 2 3 2 2 2 2 2 6 2 3 2" xfId="19413"/>
    <cellStyle name="Normal 2 3 2 2 2 2 2 6 2 4" xfId="19414"/>
    <cellStyle name="Normal 2 3 2 2 2 2 2 6 2 4 2" xfId="19415"/>
    <cellStyle name="Normal 2 3 2 2 2 2 2 6 2 5" xfId="19416"/>
    <cellStyle name="Normal 2 3 2 2 2 2 2 6 2 5 2" xfId="19417"/>
    <cellStyle name="Normal 2 3 2 2 2 2 2 6 2 6" xfId="19418"/>
    <cellStyle name="Normal 2 3 2 2 2 2 2 6 2 6 2" xfId="19419"/>
    <cellStyle name="Normal 2 3 2 2 2 2 2 6 2 7" xfId="19420"/>
    <cellStyle name="Normal 2 3 2 2 2 2 2 6 2 7 2" xfId="19421"/>
    <cellStyle name="Normal 2 3 2 2 2 2 2 6 2 8" xfId="19422"/>
    <cellStyle name="Normal 2 3 2 2 2 2 2 6 2 8 2" xfId="19423"/>
    <cellStyle name="Normal 2 3 2 2 2 2 2 6 2 9" xfId="19424"/>
    <cellStyle name="Normal 2 3 2 2 2 2 2 6 2 9 2" xfId="19425"/>
    <cellStyle name="Normal 2 3 2 2 2 2 2 6 3" xfId="19426"/>
    <cellStyle name="Normal 2 3 2 2 2 2 2 6 3 2" xfId="19427"/>
    <cellStyle name="Normal 2 3 2 2 2 2 2 6 4" xfId="19428"/>
    <cellStyle name="Normal 2 3 2 2 2 2 2 6 4 2" xfId="19429"/>
    <cellStyle name="Normal 2 3 2 2 2 2 2 6 5" xfId="19430"/>
    <cellStyle name="Normal 2 3 2 2 2 2 2 6 5 2" xfId="19431"/>
    <cellStyle name="Normal 2 3 2 2 2 2 2 6 6" xfId="19432"/>
    <cellStyle name="Normal 2 3 2 2 2 2 2 6 6 2" xfId="19433"/>
    <cellStyle name="Normal 2 3 2 2 2 2 2 6 7" xfId="19434"/>
    <cellStyle name="Normal 2 3 2 2 2 2 2 6 7 2" xfId="19435"/>
    <cellStyle name="Normal 2 3 2 2 2 2 2 6 8" xfId="19436"/>
    <cellStyle name="Normal 2 3 2 2 2 2 2 6 8 2" xfId="19437"/>
    <cellStyle name="Normal 2 3 2 2 2 2 2 6 9" xfId="19438"/>
    <cellStyle name="Normal 2 3 2 2 2 2 2 6 9 2" xfId="19439"/>
    <cellStyle name="Normal 2 3 2 2 2 2 2 7" xfId="19440"/>
    <cellStyle name="Normal 2 3 2 2 2 2 2 7 10" xfId="19441"/>
    <cellStyle name="Normal 2 3 2 2 2 2 2 7 10 2" xfId="19442"/>
    <cellStyle name="Normal 2 3 2 2 2 2 2 7 11" xfId="19443"/>
    <cellStyle name="Normal 2 3 2 2 2 2 2 7 2" xfId="19444"/>
    <cellStyle name="Normal 2 3 2 2 2 2 2 7 2 2" xfId="19445"/>
    <cellStyle name="Normal 2 3 2 2 2 2 2 7 3" xfId="19446"/>
    <cellStyle name="Normal 2 3 2 2 2 2 2 7 3 2" xfId="19447"/>
    <cellStyle name="Normal 2 3 2 2 2 2 2 7 4" xfId="19448"/>
    <cellStyle name="Normal 2 3 2 2 2 2 2 7 4 2" xfId="19449"/>
    <cellStyle name="Normal 2 3 2 2 2 2 2 7 5" xfId="19450"/>
    <cellStyle name="Normal 2 3 2 2 2 2 2 7 5 2" xfId="19451"/>
    <cellStyle name="Normal 2 3 2 2 2 2 2 7 6" xfId="19452"/>
    <cellStyle name="Normal 2 3 2 2 2 2 2 7 6 2" xfId="19453"/>
    <cellStyle name="Normal 2 3 2 2 2 2 2 7 7" xfId="19454"/>
    <cellStyle name="Normal 2 3 2 2 2 2 2 7 7 2" xfId="19455"/>
    <cellStyle name="Normal 2 3 2 2 2 2 2 7 8" xfId="19456"/>
    <cellStyle name="Normal 2 3 2 2 2 2 2 7 8 2" xfId="19457"/>
    <cellStyle name="Normal 2 3 2 2 2 2 2 7 9" xfId="19458"/>
    <cellStyle name="Normal 2 3 2 2 2 2 2 7 9 2" xfId="19459"/>
    <cellStyle name="Normal 2 3 2 2 2 2 2 8" xfId="19460"/>
    <cellStyle name="Normal 2 3 2 2 2 2 2 8 2" xfId="19461"/>
    <cellStyle name="Normal 2 3 2 2 2 2 2 9" xfId="19462"/>
    <cellStyle name="Normal 2 3 2 2 2 2 2 9 2" xfId="19463"/>
    <cellStyle name="Normal 2 3 2 2 2 2 3" xfId="563"/>
    <cellStyle name="Normal 2 3 2 2 2 2 3 10" xfId="19464"/>
    <cellStyle name="Normal 2 3 2 2 2 2 3 10 2" xfId="19465"/>
    <cellStyle name="Normal 2 3 2 2 2 2 3 11" xfId="19466"/>
    <cellStyle name="Normal 2 3 2 2 2 2 3 11 2" xfId="19467"/>
    <cellStyle name="Normal 2 3 2 2 2 2 3 12" xfId="19468"/>
    <cellStyle name="Normal 2 3 2 2 2 2 3 12 2" xfId="19469"/>
    <cellStyle name="Normal 2 3 2 2 2 2 3 13" xfId="19470"/>
    <cellStyle name="Normal 2 3 2 2 2 2 3 2" xfId="19471"/>
    <cellStyle name="Normal 2 3 2 2 2 2 3 2 10" xfId="19472"/>
    <cellStyle name="Normal 2 3 2 2 2 2 3 2 10 2" xfId="19473"/>
    <cellStyle name="Normal 2 3 2 2 2 2 3 2 11" xfId="19474"/>
    <cellStyle name="Normal 2 3 2 2 2 2 3 2 11 2" xfId="19475"/>
    <cellStyle name="Normal 2 3 2 2 2 2 3 2 12" xfId="19476"/>
    <cellStyle name="Normal 2 3 2 2 2 2 3 2 2" xfId="19477"/>
    <cellStyle name="Normal 2 3 2 2 2 2 3 2 2 10" xfId="19478"/>
    <cellStyle name="Normal 2 3 2 2 2 2 3 2 2 10 2" xfId="19479"/>
    <cellStyle name="Normal 2 3 2 2 2 2 3 2 2 11" xfId="19480"/>
    <cellStyle name="Normal 2 3 2 2 2 2 3 2 2 2" xfId="19481"/>
    <cellStyle name="Normal 2 3 2 2 2 2 3 2 2 2 2" xfId="19482"/>
    <cellStyle name="Normal 2 3 2 2 2 2 3 2 2 3" xfId="19483"/>
    <cellStyle name="Normal 2 3 2 2 2 2 3 2 2 3 2" xfId="19484"/>
    <cellStyle name="Normal 2 3 2 2 2 2 3 2 2 4" xfId="19485"/>
    <cellStyle name="Normal 2 3 2 2 2 2 3 2 2 4 2" xfId="19486"/>
    <cellStyle name="Normal 2 3 2 2 2 2 3 2 2 5" xfId="19487"/>
    <cellStyle name="Normal 2 3 2 2 2 2 3 2 2 5 2" xfId="19488"/>
    <cellStyle name="Normal 2 3 2 2 2 2 3 2 2 6" xfId="19489"/>
    <cellStyle name="Normal 2 3 2 2 2 2 3 2 2 6 2" xfId="19490"/>
    <cellStyle name="Normal 2 3 2 2 2 2 3 2 2 7" xfId="19491"/>
    <cellStyle name="Normal 2 3 2 2 2 2 3 2 2 7 2" xfId="19492"/>
    <cellStyle name="Normal 2 3 2 2 2 2 3 2 2 8" xfId="19493"/>
    <cellStyle name="Normal 2 3 2 2 2 2 3 2 2 8 2" xfId="19494"/>
    <cellStyle name="Normal 2 3 2 2 2 2 3 2 2 9" xfId="19495"/>
    <cellStyle name="Normal 2 3 2 2 2 2 3 2 2 9 2" xfId="19496"/>
    <cellStyle name="Normal 2 3 2 2 2 2 3 2 3" xfId="19497"/>
    <cellStyle name="Normal 2 3 2 2 2 2 3 2 3 2" xfId="19498"/>
    <cellStyle name="Normal 2 3 2 2 2 2 3 2 4" xfId="19499"/>
    <cellStyle name="Normal 2 3 2 2 2 2 3 2 4 2" xfId="19500"/>
    <cellStyle name="Normal 2 3 2 2 2 2 3 2 5" xfId="19501"/>
    <cellStyle name="Normal 2 3 2 2 2 2 3 2 5 2" xfId="19502"/>
    <cellStyle name="Normal 2 3 2 2 2 2 3 2 6" xfId="19503"/>
    <cellStyle name="Normal 2 3 2 2 2 2 3 2 6 2" xfId="19504"/>
    <cellStyle name="Normal 2 3 2 2 2 2 3 2 7" xfId="19505"/>
    <cellStyle name="Normal 2 3 2 2 2 2 3 2 7 2" xfId="19506"/>
    <cellStyle name="Normal 2 3 2 2 2 2 3 2 8" xfId="19507"/>
    <cellStyle name="Normal 2 3 2 2 2 2 3 2 8 2" xfId="19508"/>
    <cellStyle name="Normal 2 3 2 2 2 2 3 2 9" xfId="19509"/>
    <cellStyle name="Normal 2 3 2 2 2 2 3 2 9 2" xfId="19510"/>
    <cellStyle name="Normal 2 3 2 2 2 2 3 3" xfId="19511"/>
    <cellStyle name="Normal 2 3 2 2 2 2 3 3 10" xfId="19512"/>
    <cellStyle name="Normal 2 3 2 2 2 2 3 3 10 2" xfId="19513"/>
    <cellStyle name="Normal 2 3 2 2 2 2 3 3 11" xfId="19514"/>
    <cellStyle name="Normal 2 3 2 2 2 2 3 3 2" xfId="19515"/>
    <cellStyle name="Normal 2 3 2 2 2 2 3 3 2 2" xfId="19516"/>
    <cellStyle name="Normal 2 3 2 2 2 2 3 3 3" xfId="19517"/>
    <cellStyle name="Normal 2 3 2 2 2 2 3 3 3 2" xfId="19518"/>
    <cellStyle name="Normal 2 3 2 2 2 2 3 3 4" xfId="19519"/>
    <cellStyle name="Normal 2 3 2 2 2 2 3 3 4 2" xfId="19520"/>
    <cellStyle name="Normal 2 3 2 2 2 2 3 3 5" xfId="19521"/>
    <cellStyle name="Normal 2 3 2 2 2 2 3 3 5 2" xfId="19522"/>
    <cellStyle name="Normal 2 3 2 2 2 2 3 3 6" xfId="19523"/>
    <cellStyle name="Normal 2 3 2 2 2 2 3 3 6 2" xfId="19524"/>
    <cellStyle name="Normal 2 3 2 2 2 2 3 3 7" xfId="19525"/>
    <cellStyle name="Normal 2 3 2 2 2 2 3 3 7 2" xfId="19526"/>
    <cellStyle name="Normal 2 3 2 2 2 2 3 3 8" xfId="19527"/>
    <cellStyle name="Normal 2 3 2 2 2 2 3 3 8 2" xfId="19528"/>
    <cellStyle name="Normal 2 3 2 2 2 2 3 3 9" xfId="19529"/>
    <cellStyle name="Normal 2 3 2 2 2 2 3 3 9 2" xfId="19530"/>
    <cellStyle name="Normal 2 3 2 2 2 2 3 4" xfId="19531"/>
    <cellStyle name="Normal 2 3 2 2 2 2 3 4 2" xfId="19532"/>
    <cellStyle name="Normal 2 3 2 2 2 2 3 5" xfId="19533"/>
    <cellStyle name="Normal 2 3 2 2 2 2 3 5 2" xfId="19534"/>
    <cellStyle name="Normal 2 3 2 2 2 2 3 6" xfId="19535"/>
    <cellStyle name="Normal 2 3 2 2 2 2 3 6 2" xfId="19536"/>
    <cellStyle name="Normal 2 3 2 2 2 2 3 7" xfId="19537"/>
    <cellStyle name="Normal 2 3 2 2 2 2 3 7 2" xfId="19538"/>
    <cellStyle name="Normal 2 3 2 2 2 2 3 8" xfId="19539"/>
    <cellStyle name="Normal 2 3 2 2 2 2 3 8 2" xfId="19540"/>
    <cellStyle name="Normal 2 3 2 2 2 2 3 9" xfId="19541"/>
    <cellStyle name="Normal 2 3 2 2 2 2 3 9 2" xfId="19542"/>
    <cellStyle name="Normal 2 3 2 2 2 2 4" xfId="564"/>
    <cellStyle name="Normal 2 3 2 2 2 2 4 10" xfId="19543"/>
    <cellStyle name="Normal 2 3 2 2 2 2 4 10 2" xfId="19544"/>
    <cellStyle name="Normal 2 3 2 2 2 2 4 11" xfId="19545"/>
    <cellStyle name="Normal 2 3 2 2 2 2 4 11 2" xfId="19546"/>
    <cellStyle name="Normal 2 3 2 2 2 2 4 12" xfId="19547"/>
    <cellStyle name="Normal 2 3 2 2 2 2 4 12 2" xfId="19548"/>
    <cellStyle name="Normal 2 3 2 2 2 2 4 13" xfId="19549"/>
    <cellStyle name="Normal 2 3 2 2 2 2 4 2" xfId="19550"/>
    <cellStyle name="Normal 2 3 2 2 2 2 4 2 10" xfId="19551"/>
    <cellStyle name="Normal 2 3 2 2 2 2 4 2 10 2" xfId="19552"/>
    <cellStyle name="Normal 2 3 2 2 2 2 4 2 11" xfId="19553"/>
    <cellStyle name="Normal 2 3 2 2 2 2 4 2 11 2" xfId="19554"/>
    <cellStyle name="Normal 2 3 2 2 2 2 4 2 12" xfId="19555"/>
    <cellStyle name="Normal 2 3 2 2 2 2 4 2 2" xfId="19556"/>
    <cellStyle name="Normal 2 3 2 2 2 2 4 2 2 10" xfId="19557"/>
    <cellStyle name="Normal 2 3 2 2 2 2 4 2 2 10 2" xfId="19558"/>
    <cellStyle name="Normal 2 3 2 2 2 2 4 2 2 11" xfId="19559"/>
    <cellStyle name="Normal 2 3 2 2 2 2 4 2 2 2" xfId="19560"/>
    <cellStyle name="Normal 2 3 2 2 2 2 4 2 2 2 2" xfId="19561"/>
    <cellStyle name="Normal 2 3 2 2 2 2 4 2 2 3" xfId="19562"/>
    <cellStyle name="Normal 2 3 2 2 2 2 4 2 2 3 2" xfId="19563"/>
    <cellStyle name="Normal 2 3 2 2 2 2 4 2 2 4" xfId="19564"/>
    <cellStyle name="Normal 2 3 2 2 2 2 4 2 2 4 2" xfId="19565"/>
    <cellStyle name="Normal 2 3 2 2 2 2 4 2 2 5" xfId="19566"/>
    <cellStyle name="Normal 2 3 2 2 2 2 4 2 2 5 2" xfId="19567"/>
    <cellStyle name="Normal 2 3 2 2 2 2 4 2 2 6" xfId="19568"/>
    <cellStyle name="Normal 2 3 2 2 2 2 4 2 2 6 2" xfId="19569"/>
    <cellStyle name="Normal 2 3 2 2 2 2 4 2 2 7" xfId="19570"/>
    <cellStyle name="Normal 2 3 2 2 2 2 4 2 2 7 2" xfId="19571"/>
    <cellStyle name="Normal 2 3 2 2 2 2 4 2 2 8" xfId="19572"/>
    <cellStyle name="Normal 2 3 2 2 2 2 4 2 2 8 2" xfId="19573"/>
    <cellStyle name="Normal 2 3 2 2 2 2 4 2 2 9" xfId="19574"/>
    <cellStyle name="Normal 2 3 2 2 2 2 4 2 2 9 2" xfId="19575"/>
    <cellStyle name="Normal 2 3 2 2 2 2 4 2 3" xfId="19576"/>
    <cellStyle name="Normal 2 3 2 2 2 2 4 2 3 2" xfId="19577"/>
    <cellStyle name="Normal 2 3 2 2 2 2 4 2 4" xfId="19578"/>
    <cellStyle name="Normal 2 3 2 2 2 2 4 2 4 2" xfId="19579"/>
    <cellStyle name="Normal 2 3 2 2 2 2 4 2 5" xfId="19580"/>
    <cellStyle name="Normal 2 3 2 2 2 2 4 2 5 2" xfId="19581"/>
    <cellStyle name="Normal 2 3 2 2 2 2 4 2 6" xfId="19582"/>
    <cellStyle name="Normal 2 3 2 2 2 2 4 2 6 2" xfId="19583"/>
    <cellStyle name="Normal 2 3 2 2 2 2 4 2 7" xfId="19584"/>
    <cellStyle name="Normal 2 3 2 2 2 2 4 2 7 2" xfId="19585"/>
    <cellStyle name="Normal 2 3 2 2 2 2 4 2 8" xfId="19586"/>
    <cellStyle name="Normal 2 3 2 2 2 2 4 2 8 2" xfId="19587"/>
    <cellStyle name="Normal 2 3 2 2 2 2 4 2 9" xfId="19588"/>
    <cellStyle name="Normal 2 3 2 2 2 2 4 2 9 2" xfId="19589"/>
    <cellStyle name="Normal 2 3 2 2 2 2 4 3" xfId="19590"/>
    <cellStyle name="Normal 2 3 2 2 2 2 4 3 10" xfId="19591"/>
    <cellStyle name="Normal 2 3 2 2 2 2 4 3 10 2" xfId="19592"/>
    <cellStyle name="Normal 2 3 2 2 2 2 4 3 11" xfId="19593"/>
    <cellStyle name="Normal 2 3 2 2 2 2 4 3 2" xfId="19594"/>
    <cellStyle name="Normal 2 3 2 2 2 2 4 3 2 2" xfId="19595"/>
    <cellStyle name="Normal 2 3 2 2 2 2 4 3 3" xfId="19596"/>
    <cellStyle name="Normal 2 3 2 2 2 2 4 3 3 2" xfId="19597"/>
    <cellStyle name="Normal 2 3 2 2 2 2 4 3 4" xfId="19598"/>
    <cellStyle name="Normal 2 3 2 2 2 2 4 3 4 2" xfId="19599"/>
    <cellStyle name="Normal 2 3 2 2 2 2 4 3 5" xfId="19600"/>
    <cellStyle name="Normal 2 3 2 2 2 2 4 3 5 2" xfId="19601"/>
    <cellStyle name="Normal 2 3 2 2 2 2 4 3 6" xfId="19602"/>
    <cellStyle name="Normal 2 3 2 2 2 2 4 3 6 2" xfId="19603"/>
    <cellStyle name="Normal 2 3 2 2 2 2 4 3 7" xfId="19604"/>
    <cellStyle name="Normal 2 3 2 2 2 2 4 3 7 2" xfId="19605"/>
    <cellStyle name="Normal 2 3 2 2 2 2 4 3 8" xfId="19606"/>
    <cellStyle name="Normal 2 3 2 2 2 2 4 3 8 2" xfId="19607"/>
    <cellStyle name="Normal 2 3 2 2 2 2 4 3 9" xfId="19608"/>
    <cellStyle name="Normal 2 3 2 2 2 2 4 3 9 2" xfId="19609"/>
    <cellStyle name="Normal 2 3 2 2 2 2 4 4" xfId="19610"/>
    <cellStyle name="Normal 2 3 2 2 2 2 4 4 2" xfId="19611"/>
    <cellStyle name="Normal 2 3 2 2 2 2 4 5" xfId="19612"/>
    <cellStyle name="Normal 2 3 2 2 2 2 4 5 2" xfId="19613"/>
    <cellStyle name="Normal 2 3 2 2 2 2 4 6" xfId="19614"/>
    <cellStyle name="Normal 2 3 2 2 2 2 4 6 2" xfId="19615"/>
    <cellStyle name="Normal 2 3 2 2 2 2 4 7" xfId="19616"/>
    <cellStyle name="Normal 2 3 2 2 2 2 4 7 2" xfId="19617"/>
    <cellStyle name="Normal 2 3 2 2 2 2 4 8" xfId="19618"/>
    <cellStyle name="Normal 2 3 2 2 2 2 4 8 2" xfId="19619"/>
    <cellStyle name="Normal 2 3 2 2 2 2 4 9" xfId="19620"/>
    <cellStyle name="Normal 2 3 2 2 2 2 4 9 2" xfId="19621"/>
    <cellStyle name="Normal 2 3 2 2 2 2 5" xfId="565"/>
    <cellStyle name="Normal 2 3 2 2 2 2 5 10" xfId="19622"/>
    <cellStyle name="Normal 2 3 2 2 2 2 5 10 2" xfId="19623"/>
    <cellStyle name="Normal 2 3 2 2 2 2 5 11" xfId="19624"/>
    <cellStyle name="Normal 2 3 2 2 2 2 5 11 2" xfId="19625"/>
    <cellStyle name="Normal 2 3 2 2 2 2 5 12" xfId="19626"/>
    <cellStyle name="Normal 2 3 2 2 2 2 5 12 2" xfId="19627"/>
    <cellStyle name="Normal 2 3 2 2 2 2 5 13" xfId="19628"/>
    <cellStyle name="Normal 2 3 2 2 2 2 5 2" xfId="19629"/>
    <cellStyle name="Normal 2 3 2 2 2 2 5 2 10" xfId="19630"/>
    <cellStyle name="Normal 2 3 2 2 2 2 5 2 10 2" xfId="19631"/>
    <cellStyle name="Normal 2 3 2 2 2 2 5 2 11" xfId="19632"/>
    <cellStyle name="Normal 2 3 2 2 2 2 5 2 11 2" xfId="19633"/>
    <cellStyle name="Normal 2 3 2 2 2 2 5 2 12" xfId="19634"/>
    <cellStyle name="Normal 2 3 2 2 2 2 5 2 2" xfId="19635"/>
    <cellStyle name="Normal 2 3 2 2 2 2 5 2 2 10" xfId="19636"/>
    <cellStyle name="Normal 2 3 2 2 2 2 5 2 2 10 2" xfId="19637"/>
    <cellStyle name="Normal 2 3 2 2 2 2 5 2 2 11" xfId="19638"/>
    <cellStyle name="Normal 2 3 2 2 2 2 5 2 2 2" xfId="19639"/>
    <cellStyle name="Normal 2 3 2 2 2 2 5 2 2 2 2" xfId="19640"/>
    <cellStyle name="Normal 2 3 2 2 2 2 5 2 2 3" xfId="19641"/>
    <cellStyle name="Normal 2 3 2 2 2 2 5 2 2 3 2" xfId="19642"/>
    <cellStyle name="Normal 2 3 2 2 2 2 5 2 2 4" xfId="19643"/>
    <cellStyle name="Normal 2 3 2 2 2 2 5 2 2 4 2" xfId="19644"/>
    <cellStyle name="Normal 2 3 2 2 2 2 5 2 2 5" xfId="19645"/>
    <cellStyle name="Normal 2 3 2 2 2 2 5 2 2 5 2" xfId="19646"/>
    <cellStyle name="Normal 2 3 2 2 2 2 5 2 2 6" xfId="19647"/>
    <cellStyle name="Normal 2 3 2 2 2 2 5 2 2 6 2" xfId="19648"/>
    <cellStyle name="Normal 2 3 2 2 2 2 5 2 2 7" xfId="19649"/>
    <cellStyle name="Normal 2 3 2 2 2 2 5 2 2 7 2" xfId="19650"/>
    <cellStyle name="Normal 2 3 2 2 2 2 5 2 2 8" xfId="19651"/>
    <cellStyle name="Normal 2 3 2 2 2 2 5 2 2 8 2" xfId="19652"/>
    <cellStyle name="Normal 2 3 2 2 2 2 5 2 2 9" xfId="19653"/>
    <cellStyle name="Normal 2 3 2 2 2 2 5 2 2 9 2" xfId="19654"/>
    <cellStyle name="Normal 2 3 2 2 2 2 5 2 3" xfId="19655"/>
    <cellStyle name="Normal 2 3 2 2 2 2 5 2 3 2" xfId="19656"/>
    <cellStyle name="Normal 2 3 2 2 2 2 5 2 4" xfId="19657"/>
    <cellStyle name="Normal 2 3 2 2 2 2 5 2 4 2" xfId="19658"/>
    <cellStyle name="Normal 2 3 2 2 2 2 5 2 5" xfId="19659"/>
    <cellStyle name="Normal 2 3 2 2 2 2 5 2 5 2" xfId="19660"/>
    <cellStyle name="Normal 2 3 2 2 2 2 5 2 6" xfId="19661"/>
    <cellStyle name="Normal 2 3 2 2 2 2 5 2 6 2" xfId="19662"/>
    <cellStyle name="Normal 2 3 2 2 2 2 5 2 7" xfId="19663"/>
    <cellStyle name="Normal 2 3 2 2 2 2 5 2 7 2" xfId="19664"/>
    <cellStyle name="Normal 2 3 2 2 2 2 5 2 8" xfId="19665"/>
    <cellStyle name="Normal 2 3 2 2 2 2 5 2 8 2" xfId="19666"/>
    <cellStyle name="Normal 2 3 2 2 2 2 5 2 9" xfId="19667"/>
    <cellStyle name="Normal 2 3 2 2 2 2 5 2 9 2" xfId="19668"/>
    <cellStyle name="Normal 2 3 2 2 2 2 5 3" xfId="19669"/>
    <cellStyle name="Normal 2 3 2 2 2 2 5 3 10" xfId="19670"/>
    <cellStyle name="Normal 2 3 2 2 2 2 5 3 10 2" xfId="19671"/>
    <cellStyle name="Normal 2 3 2 2 2 2 5 3 11" xfId="19672"/>
    <cellStyle name="Normal 2 3 2 2 2 2 5 3 2" xfId="19673"/>
    <cellStyle name="Normal 2 3 2 2 2 2 5 3 2 2" xfId="19674"/>
    <cellStyle name="Normal 2 3 2 2 2 2 5 3 3" xfId="19675"/>
    <cellStyle name="Normal 2 3 2 2 2 2 5 3 3 2" xfId="19676"/>
    <cellStyle name="Normal 2 3 2 2 2 2 5 3 4" xfId="19677"/>
    <cellStyle name="Normal 2 3 2 2 2 2 5 3 4 2" xfId="19678"/>
    <cellStyle name="Normal 2 3 2 2 2 2 5 3 5" xfId="19679"/>
    <cellStyle name="Normal 2 3 2 2 2 2 5 3 5 2" xfId="19680"/>
    <cellStyle name="Normal 2 3 2 2 2 2 5 3 6" xfId="19681"/>
    <cellStyle name="Normal 2 3 2 2 2 2 5 3 6 2" xfId="19682"/>
    <cellStyle name="Normal 2 3 2 2 2 2 5 3 7" xfId="19683"/>
    <cellStyle name="Normal 2 3 2 2 2 2 5 3 7 2" xfId="19684"/>
    <cellStyle name="Normal 2 3 2 2 2 2 5 3 8" xfId="19685"/>
    <cellStyle name="Normal 2 3 2 2 2 2 5 3 8 2" xfId="19686"/>
    <cellStyle name="Normal 2 3 2 2 2 2 5 3 9" xfId="19687"/>
    <cellStyle name="Normal 2 3 2 2 2 2 5 3 9 2" xfId="19688"/>
    <cellStyle name="Normal 2 3 2 2 2 2 5 4" xfId="19689"/>
    <cellStyle name="Normal 2 3 2 2 2 2 5 4 2" xfId="19690"/>
    <cellStyle name="Normal 2 3 2 2 2 2 5 5" xfId="19691"/>
    <cellStyle name="Normal 2 3 2 2 2 2 5 5 2" xfId="19692"/>
    <cellStyle name="Normal 2 3 2 2 2 2 5 6" xfId="19693"/>
    <cellStyle name="Normal 2 3 2 2 2 2 5 6 2" xfId="19694"/>
    <cellStyle name="Normal 2 3 2 2 2 2 5 7" xfId="19695"/>
    <cellStyle name="Normal 2 3 2 2 2 2 5 7 2" xfId="19696"/>
    <cellStyle name="Normal 2 3 2 2 2 2 5 8" xfId="19697"/>
    <cellStyle name="Normal 2 3 2 2 2 2 5 8 2" xfId="19698"/>
    <cellStyle name="Normal 2 3 2 2 2 2 5 9" xfId="19699"/>
    <cellStyle name="Normal 2 3 2 2 2 2 5 9 2" xfId="19700"/>
    <cellStyle name="Normal 2 3 2 2 2 2 6" xfId="566"/>
    <cellStyle name="Normal 2 3 2 2 2 2 6 10" xfId="19701"/>
    <cellStyle name="Normal 2 3 2 2 2 2 6 10 2" xfId="19702"/>
    <cellStyle name="Normal 2 3 2 2 2 2 6 11" xfId="19703"/>
    <cellStyle name="Normal 2 3 2 2 2 2 6 11 2" xfId="19704"/>
    <cellStyle name="Normal 2 3 2 2 2 2 6 12" xfId="19705"/>
    <cellStyle name="Normal 2 3 2 2 2 2 6 12 2" xfId="19706"/>
    <cellStyle name="Normal 2 3 2 2 2 2 6 13" xfId="19707"/>
    <cellStyle name="Normal 2 3 2 2 2 2 6 2" xfId="19708"/>
    <cellStyle name="Normal 2 3 2 2 2 2 6 2 10" xfId="19709"/>
    <cellStyle name="Normal 2 3 2 2 2 2 6 2 10 2" xfId="19710"/>
    <cellStyle name="Normal 2 3 2 2 2 2 6 2 11" xfId="19711"/>
    <cellStyle name="Normal 2 3 2 2 2 2 6 2 11 2" xfId="19712"/>
    <cellStyle name="Normal 2 3 2 2 2 2 6 2 12" xfId="19713"/>
    <cellStyle name="Normal 2 3 2 2 2 2 6 2 2" xfId="19714"/>
    <cellStyle name="Normal 2 3 2 2 2 2 6 2 2 10" xfId="19715"/>
    <cellStyle name="Normal 2 3 2 2 2 2 6 2 2 10 2" xfId="19716"/>
    <cellStyle name="Normal 2 3 2 2 2 2 6 2 2 11" xfId="19717"/>
    <cellStyle name="Normal 2 3 2 2 2 2 6 2 2 2" xfId="19718"/>
    <cellStyle name="Normal 2 3 2 2 2 2 6 2 2 2 2" xfId="19719"/>
    <cellStyle name="Normal 2 3 2 2 2 2 6 2 2 3" xfId="19720"/>
    <cellStyle name="Normal 2 3 2 2 2 2 6 2 2 3 2" xfId="19721"/>
    <cellStyle name="Normal 2 3 2 2 2 2 6 2 2 4" xfId="19722"/>
    <cellStyle name="Normal 2 3 2 2 2 2 6 2 2 4 2" xfId="19723"/>
    <cellStyle name="Normal 2 3 2 2 2 2 6 2 2 5" xfId="19724"/>
    <cellStyle name="Normal 2 3 2 2 2 2 6 2 2 5 2" xfId="19725"/>
    <cellStyle name="Normal 2 3 2 2 2 2 6 2 2 6" xfId="19726"/>
    <cellStyle name="Normal 2 3 2 2 2 2 6 2 2 6 2" xfId="19727"/>
    <cellStyle name="Normal 2 3 2 2 2 2 6 2 2 7" xfId="19728"/>
    <cellStyle name="Normal 2 3 2 2 2 2 6 2 2 7 2" xfId="19729"/>
    <cellStyle name="Normal 2 3 2 2 2 2 6 2 2 8" xfId="19730"/>
    <cellStyle name="Normal 2 3 2 2 2 2 6 2 2 8 2" xfId="19731"/>
    <cellStyle name="Normal 2 3 2 2 2 2 6 2 2 9" xfId="19732"/>
    <cellStyle name="Normal 2 3 2 2 2 2 6 2 2 9 2" xfId="19733"/>
    <cellStyle name="Normal 2 3 2 2 2 2 6 2 3" xfId="19734"/>
    <cellStyle name="Normal 2 3 2 2 2 2 6 2 3 2" xfId="19735"/>
    <cellStyle name="Normal 2 3 2 2 2 2 6 2 4" xfId="19736"/>
    <cellStyle name="Normal 2 3 2 2 2 2 6 2 4 2" xfId="19737"/>
    <cellStyle name="Normal 2 3 2 2 2 2 6 2 5" xfId="19738"/>
    <cellStyle name="Normal 2 3 2 2 2 2 6 2 5 2" xfId="19739"/>
    <cellStyle name="Normal 2 3 2 2 2 2 6 2 6" xfId="19740"/>
    <cellStyle name="Normal 2 3 2 2 2 2 6 2 6 2" xfId="19741"/>
    <cellStyle name="Normal 2 3 2 2 2 2 6 2 7" xfId="19742"/>
    <cellStyle name="Normal 2 3 2 2 2 2 6 2 7 2" xfId="19743"/>
    <cellStyle name="Normal 2 3 2 2 2 2 6 2 8" xfId="19744"/>
    <cellStyle name="Normal 2 3 2 2 2 2 6 2 8 2" xfId="19745"/>
    <cellStyle name="Normal 2 3 2 2 2 2 6 2 9" xfId="19746"/>
    <cellStyle name="Normal 2 3 2 2 2 2 6 2 9 2" xfId="19747"/>
    <cellStyle name="Normal 2 3 2 2 2 2 6 3" xfId="19748"/>
    <cellStyle name="Normal 2 3 2 2 2 2 6 3 10" xfId="19749"/>
    <cellStyle name="Normal 2 3 2 2 2 2 6 3 10 2" xfId="19750"/>
    <cellStyle name="Normal 2 3 2 2 2 2 6 3 11" xfId="19751"/>
    <cellStyle name="Normal 2 3 2 2 2 2 6 3 2" xfId="19752"/>
    <cellStyle name="Normal 2 3 2 2 2 2 6 3 2 2" xfId="19753"/>
    <cellStyle name="Normal 2 3 2 2 2 2 6 3 3" xfId="19754"/>
    <cellStyle name="Normal 2 3 2 2 2 2 6 3 3 2" xfId="19755"/>
    <cellStyle name="Normal 2 3 2 2 2 2 6 3 4" xfId="19756"/>
    <cellStyle name="Normal 2 3 2 2 2 2 6 3 4 2" xfId="19757"/>
    <cellStyle name="Normal 2 3 2 2 2 2 6 3 5" xfId="19758"/>
    <cellStyle name="Normal 2 3 2 2 2 2 6 3 5 2" xfId="19759"/>
    <cellStyle name="Normal 2 3 2 2 2 2 6 3 6" xfId="19760"/>
    <cellStyle name="Normal 2 3 2 2 2 2 6 3 6 2" xfId="19761"/>
    <cellStyle name="Normal 2 3 2 2 2 2 6 3 7" xfId="19762"/>
    <cellStyle name="Normal 2 3 2 2 2 2 6 3 7 2" xfId="19763"/>
    <cellStyle name="Normal 2 3 2 2 2 2 6 3 8" xfId="19764"/>
    <cellStyle name="Normal 2 3 2 2 2 2 6 3 8 2" xfId="19765"/>
    <cellStyle name="Normal 2 3 2 2 2 2 6 3 9" xfId="19766"/>
    <cellStyle name="Normal 2 3 2 2 2 2 6 3 9 2" xfId="19767"/>
    <cellStyle name="Normal 2 3 2 2 2 2 6 4" xfId="19768"/>
    <cellStyle name="Normal 2 3 2 2 2 2 6 4 2" xfId="19769"/>
    <cellStyle name="Normal 2 3 2 2 2 2 6 5" xfId="19770"/>
    <cellStyle name="Normal 2 3 2 2 2 2 6 5 2" xfId="19771"/>
    <cellStyle name="Normal 2 3 2 2 2 2 6 6" xfId="19772"/>
    <cellStyle name="Normal 2 3 2 2 2 2 6 6 2" xfId="19773"/>
    <cellStyle name="Normal 2 3 2 2 2 2 6 7" xfId="19774"/>
    <cellStyle name="Normal 2 3 2 2 2 2 6 7 2" xfId="19775"/>
    <cellStyle name="Normal 2 3 2 2 2 2 6 8" xfId="19776"/>
    <cellStyle name="Normal 2 3 2 2 2 2 6 8 2" xfId="19777"/>
    <cellStyle name="Normal 2 3 2 2 2 2 6 9" xfId="19778"/>
    <cellStyle name="Normal 2 3 2 2 2 2 6 9 2" xfId="19779"/>
    <cellStyle name="Normal 2 3 2 2 2 2 7" xfId="567"/>
    <cellStyle name="Normal 2 3 2 2 2 20" xfId="19780"/>
    <cellStyle name="Normal 2 3 2 2 2 20 2" xfId="19781"/>
    <cellStyle name="Normal 2 3 2 2 2 21" xfId="19782"/>
    <cellStyle name="Normal 2 3 2 2 2 3" xfId="568"/>
    <cellStyle name="Normal 2 3 2 2 2 3 10" xfId="19783"/>
    <cellStyle name="Normal 2 3 2 2 2 3 10 2" xfId="19784"/>
    <cellStyle name="Normal 2 3 2 2 2 3 11" xfId="19785"/>
    <cellStyle name="Normal 2 3 2 2 2 3 11 2" xfId="19786"/>
    <cellStyle name="Normal 2 3 2 2 2 3 12" xfId="19787"/>
    <cellStyle name="Normal 2 3 2 2 2 3 12 2" xfId="19788"/>
    <cellStyle name="Normal 2 3 2 2 2 3 13" xfId="19789"/>
    <cellStyle name="Normal 2 3 2 2 2 3 2" xfId="19790"/>
    <cellStyle name="Normal 2 3 2 2 2 3 2 10" xfId="19791"/>
    <cellStyle name="Normal 2 3 2 2 2 3 2 10 2" xfId="19792"/>
    <cellStyle name="Normal 2 3 2 2 2 3 2 11" xfId="19793"/>
    <cellStyle name="Normal 2 3 2 2 2 3 2 11 2" xfId="19794"/>
    <cellStyle name="Normal 2 3 2 2 2 3 2 12" xfId="19795"/>
    <cellStyle name="Normal 2 3 2 2 2 3 2 2" xfId="19796"/>
    <cellStyle name="Normal 2 3 2 2 2 3 2 2 10" xfId="19797"/>
    <cellStyle name="Normal 2 3 2 2 2 3 2 2 10 2" xfId="19798"/>
    <cellStyle name="Normal 2 3 2 2 2 3 2 2 11" xfId="19799"/>
    <cellStyle name="Normal 2 3 2 2 2 3 2 2 2" xfId="19800"/>
    <cellStyle name="Normal 2 3 2 2 2 3 2 2 2 2" xfId="19801"/>
    <cellStyle name="Normal 2 3 2 2 2 3 2 2 3" xfId="19802"/>
    <cellStyle name="Normal 2 3 2 2 2 3 2 2 3 2" xfId="19803"/>
    <cellStyle name="Normal 2 3 2 2 2 3 2 2 4" xfId="19804"/>
    <cellStyle name="Normal 2 3 2 2 2 3 2 2 4 2" xfId="19805"/>
    <cellStyle name="Normal 2 3 2 2 2 3 2 2 5" xfId="19806"/>
    <cellStyle name="Normal 2 3 2 2 2 3 2 2 5 2" xfId="19807"/>
    <cellStyle name="Normal 2 3 2 2 2 3 2 2 6" xfId="19808"/>
    <cellStyle name="Normal 2 3 2 2 2 3 2 2 6 2" xfId="19809"/>
    <cellStyle name="Normal 2 3 2 2 2 3 2 2 7" xfId="19810"/>
    <cellStyle name="Normal 2 3 2 2 2 3 2 2 7 2" xfId="19811"/>
    <cellStyle name="Normal 2 3 2 2 2 3 2 2 8" xfId="19812"/>
    <cellStyle name="Normal 2 3 2 2 2 3 2 2 8 2" xfId="19813"/>
    <cellStyle name="Normal 2 3 2 2 2 3 2 2 9" xfId="19814"/>
    <cellStyle name="Normal 2 3 2 2 2 3 2 2 9 2" xfId="19815"/>
    <cellStyle name="Normal 2 3 2 2 2 3 2 3" xfId="19816"/>
    <cellStyle name="Normal 2 3 2 2 2 3 2 3 2" xfId="19817"/>
    <cellStyle name="Normal 2 3 2 2 2 3 2 4" xfId="19818"/>
    <cellStyle name="Normal 2 3 2 2 2 3 2 4 2" xfId="19819"/>
    <cellStyle name="Normal 2 3 2 2 2 3 2 5" xfId="19820"/>
    <cellStyle name="Normal 2 3 2 2 2 3 2 5 2" xfId="19821"/>
    <cellStyle name="Normal 2 3 2 2 2 3 2 6" xfId="19822"/>
    <cellStyle name="Normal 2 3 2 2 2 3 2 6 2" xfId="19823"/>
    <cellStyle name="Normal 2 3 2 2 2 3 2 7" xfId="19824"/>
    <cellStyle name="Normal 2 3 2 2 2 3 2 7 2" xfId="19825"/>
    <cellStyle name="Normal 2 3 2 2 2 3 2 8" xfId="19826"/>
    <cellStyle name="Normal 2 3 2 2 2 3 2 8 2" xfId="19827"/>
    <cellStyle name="Normal 2 3 2 2 2 3 2 9" xfId="19828"/>
    <cellStyle name="Normal 2 3 2 2 2 3 2 9 2" xfId="19829"/>
    <cellStyle name="Normal 2 3 2 2 2 3 3" xfId="19830"/>
    <cellStyle name="Normal 2 3 2 2 2 3 3 10" xfId="19831"/>
    <cellStyle name="Normal 2 3 2 2 2 3 3 10 2" xfId="19832"/>
    <cellStyle name="Normal 2 3 2 2 2 3 3 11" xfId="19833"/>
    <cellStyle name="Normal 2 3 2 2 2 3 3 2" xfId="19834"/>
    <cellStyle name="Normal 2 3 2 2 2 3 3 2 2" xfId="19835"/>
    <cellStyle name="Normal 2 3 2 2 2 3 3 3" xfId="19836"/>
    <cellStyle name="Normal 2 3 2 2 2 3 3 3 2" xfId="19837"/>
    <cellStyle name="Normal 2 3 2 2 2 3 3 4" xfId="19838"/>
    <cellStyle name="Normal 2 3 2 2 2 3 3 4 2" xfId="19839"/>
    <cellStyle name="Normal 2 3 2 2 2 3 3 5" xfId="19840"/>
    <cellStyle name="Normal 2 3 2 2 2 3 3 5 2" xfId="19841"/>
    <cellStyle name="Normal 2 3 2 2 2 3 3 6" xfId="19842"/>
    <cellStyle name="Normal 2 3 2 2 2 3 3 6 2" xfId="19843"/>
    <cellStyle name="Normal 2 3 2 2 2 3 3 7" xfId="19844"/>
    <cellStyle name="Normal 2 3 2 2 2 3 3 7 2" xfId="19845"/>
    <cellStyle name="Normal 2 3 2 2 2 3 3 8" xfId="19846"/>
    <cellStyle name="Normal 2 3 2 2 2 3 3 8 2" xfId="19847"/>
    <cellStyle name="Normal 2 3 2 2 2 3 3 9" xfId="19848"/>
    <cellStyle name="Normal 2 3 2 2 2 3 3 9 2" xfId="19849"/>
    <cellStyle name="Normal 2 3 2 2 2 3 4" xfId="19850"/>
    <cellStyle name="Normal 2 3 2 2 2 3 4 2" xfId="19851"/>
    <cellStyle name="Normal 2 3 2 2 2 3 5" xfId="19852"/>
    <cellStyle name="Normal 2 3 2 2 2 3 5 2" xfId="19853"/>
    <cellStyle name="Normal 2 3 2 2 2 3 6" xfId="19854"/>
    <cellStyle name="Normal 2 3 2 2 2 3 6 2" xfId="19855"/>
    <cellStyle name="Normal 2 3 2 2 2 3 7" xfId="19856"/>
    <cellStyle name="Normal 2 3 2 2 2 3 7 2" xfId="19857"/>
    <cellStyle name="Normal 2 3 2 2 2 3 8" xfId="19858"/>
    <cellStyle name="Normal 2 3 2 2 2 3 8 2" xfId="19859"/>
    <cellStyle name="Normal 2 3 2 2 2 3 9" xfId="19860"/>
    <cellStyle name="Normal 2 3 2 2 2 3 9 2" xfId="19861"/>
    <cellStyle name="Normal 2 3 2 2 2 4" xfId="569"/>
    <cellStyle name="Normal 2 3 2 2 2 4 10" xfId="19862"/>
    <cellStyle name="Normal 2 3 2 2 2 4 10 2" xfId="19863"/>
    <cellStyle name="Normal 2 3 2 2 2 4 11" xfId="19864"/>
    <cellStyle name="Normal 2 3 2 2 2 4 11 2" xfId="19865"/>
    <cellStyle name="Normal 2 3 2 2 2 4 12" xfId="19866"/>
    <cellStyle name="Normal 2 3 2 2 2 4 12 2" xfId="19867"/>
    <cellStyle name="Normal 2 3 2 2 2 4 13" xfId="19868"/>
    <cellStyle name="Normal 2 3 2 2 2 4 2" xfId="19869"/>
    <cellStyle name="Normal 2 3 2 2 2 4 2 10" xfId="19870"/>
    <cellStyle name="Normal 2 3 2 2 2 4 2 10 2" xfId="19871"/>
    <cellStyle name="Normal 2 3 2 2 2 4 2 11" xfId="19872"/>
    <cellStyle name="Normal 2 3 2 2 2 4 2 11 2" xfId="19873"/>
    <cellStyle name="Normal 2 3 2 2 2 4 2 12" xfId="19874"/>
    <cellStyle name="Normal 2 3 2 2 2 4 2 2" xfId="19875"/>
    <cellStyle name="Normal 2 3 2 2 2 4 2 2 10" xfId="19876"/>
    <cellStyle name="Normal 2 3 2 2 2 4 2 2 10 2" xfId="19877"/>
    <cellStyle name="Normal 2 3 2 2 2 4 2 2 11" xfId="19878"/>
    <cellStyle name="Normal 2 3 2 2 2 4 2 2 2" xfId="19879"/>
    <cellStyle name="Normal 2 3 2 2 2 4 2 2 2 2" xfId="19880"/>
    <cellStyle name="Normal 2 3 2 2 2 4 2 2 3" xfId="19881"/>
    <cellStyle name="Normal 2 3 2 2 2 4 2 2 3 2" xfId="19882"/>
    <cellStyle name="Normal 2 3 2 2 2 4 2 2 4" xfId="19883"/>
    <cellStyle name="Normal 2 3 2 2 2 4 2 2 4 2" xfId="19884"/>
    <cellStyle name="Normal 2 3 2 2 2 4 2 2 5" xfId="19885"/>
    <cellStyle name="Normal 2 3 2 2 2 4 2 2 5 2" xfId="19886"/>
    <cellStyle name="Normal 2 3 2 2 2 4 2 2 6" xfId="19887"/>
    <cellStyle name="Normal 2 3 2 2 2 4 2 2 6 2" xfId="19888"/>
    <cellStyle name="Normal 2 3 2 2 2 4 2 2 7" xfId="19889"/>
    <cellStyle name="Normal 2 3 2 2 2 4 2 2 7 2" xfId="19890"/>
    <cellStyle name="Normal 2 3 2 2 2 4 2 2 8" xfId="19891"/>
    <cellStyle name="Normal 2 3 2 2 2 4 2 2 8 2" xfId="19892"/>
    <cellStyle name="Normal 2 3 2 2 2 4 2 2 9" xfId="19893"/>
    <cellStyle name="Normal 2 3 2 2 2 4 2 2 9 2" xfId="19894"/>
    <cellStyle name="Normal 2 3 2 2 2 4 2 3" xfId="19895"/>
    <cellStyle name="Normal 2 3 2 2 2 4 2 3 2" xfId="19896"/>
    <cellStyle name="Normal 2 3 2 2 2 4 2 4" xfId="19897"/>
    <cellStyle name="Normal 2 3 2 2 2 4 2 4 2" xfId="19898"/>
    <cellStyle name="Normal 2 3 2 2 2 4 2 5" xfId="19899"/>
    <cellStyle name="Normal 2 3 2 2 2 4 2 5 2" xfId="19900"/>
    <cellStyle name="Normal 2 3 2 2 2 4 2 6" xfId="19901"/>
    <cellStyle name="Normal 2 3 2 2 2 4 2 6 2" xfId="19902"/>
    <cellStyle name="Normal 2 3 2 2 2 4 2 7" xfId="19903"/>
    <cellStyle name="Normal 2 3 2 2 2 4 2 7 2" xfId="19904"/>
    <cellStyle name="Normal 2 3 2 2 2 4 2 8" xfId="19905"/>
    <cellStyle name="Normal 2 3 2 2 2 4 2 8 2" xfId="19906"/>
    <cellStyle name="Normal 2 3 2 2 2 4 2 9" xfId="19907"/>
    <cellStyle name="Normal 2 3 2 2 2 4 2 9 2" xfId="19908"/>
    <cellStyle name="Normal 2 3 2 2 2 4 3" xfId="19909"/>
    <cellStyle name="Normal 2 3 2 2 2 4 3 10" xfId="19910"/>
    <cellStyle name="Normal 2 3 2 2 2 4 3 10 2" xfId="19911"/>
    <cellStyle name="Normal 2 3 2 2 2 4 3 11" xfId="19912"/>
    <cellStyle name="Normal 2 3 2 2 2 4 3 2" xfId="19913"/>
    <cellStyle name="Normal 2 3 2 2 2 4 3 2 2" xfId="19914"/>
    <cellStyle name="Normal 2 3 2 2 2 4 3 3" xfId="19915"/>
    <cellStyle name="Normal 2 3 2 2 2 4 3 3 2" xfId="19916"/>
    <cellStyle name="Normal 2 3 2 2 2 4 3 4" xfId="19917"/>
    <cellStyle name="Normal 2 3 2 2 2 4 3 4 2" xfId="19918"/>
    <cellStyle name="Normal 2 3 2 2 2 4 3 5" xfId="19919"/>
    <cellStyle name="Normal 2 3 2 2 2 4 3 5 2" xfId="19920"/>
    <cellStyle name="Normal 2 3 2 2 2 4 3 6" xfId="19921"/>
    <cellStyle name="Normal 2 3 2 2 2 4 3 6 2" xfId="19922"/>
    <cellStyle name="Normal 2 3 2 2 2 4 3 7" xfId="19923"/>
    <cellStyle name="Normal 2 3 2 2 2 4 3 7 2" xfId="19924"/>
    <cellStyle name="Normal 2 3 2 2 2 4 3 8" xfId="19925"/>
    <cellStyle name="Normal 2 3 2 2 2 4 3 8 2" xfId="19926"/>
    <cellStyle name="Normal 2 3 2 2 2 4 3 9" xfId="19927"/>
    <cellStyle name="Normal 2 3 2 2 2 4 3 9 2" xfId="19928"/>
    <cellStyle name="Normal 2 3 2 2 2 4 4" xfId="19929"/>
    <cellStyle name="Normal 2 3 2 2 2 4 4 2" xfId="19930"/>
    <cellStyle name="Normal 2 3 2 2 2 4 5" xfId="19931"/>
    <cellStyle name="Normal 2 3 2 2 2 4 5 2" xfId="19932"/>
    <cellStyle name="Normal 2 3 2 2 2 4 6" xfId="19933"/>
    <cellStyle name="Normal 2 3 2 2 2 4 6 2" xfId="19934"/>
    <cellStyle name="Normal 2 3 2 2 2 4 7" xfId="19935"/>
    <cellStyle name="Normal 2 3 2 2 2 4 7 2" xfId="19936"/>
    <cellStyle name="Normal 2 3 2 2 2 4 8" xfId="19937"/>
    <cellStyle name="Normal 2 3 2 2 2 4 8 2" xfId="19938"/>
    <cellStyle name="Normal 2 3 2 2 2 4 9" xfId="19939"/>
    <cellStyle name="Normal 2 3 2 2 2 4 9 2" xfId="19940"/>
    <cellStyle name="Normal 2 3 2 2 2 5" xfId="570"/>
    <cellStyle name="Normal 2 3 2 2 2 5 10" xfId="19941"/>
    <cellStyle name="Normal 2 3 2 2 2 5 10 2" xfId="19942"/>
    <cellStyle name="Normal 2 3 2 2 2 5 11" xfId="19943"/>
    <cellStyle name="Normal 2 3 2 2 2 5 11 2" xfId="19944"/>
    <cellStyle name="Normal 2 3 2 2 2 5 12" xfId="19945"/>
    <cellStyle name="Normal 2 3 2 2 2 5 12 2" xfId="19946"/>
    <cellStyle name="Normal 2 3 2 2 2 5 13" xfId="19947"/>
    <cellStyle name="Normal 2 3 2 2 2 5 2" xfId="19948"/>
    <cellStyle name="Normal 2 3 2 2 2 5 2 10" xfId="19949"/>
    <cellStyle name="Normal 2 3 2 2 2 5 2 10 2" xfId="19950"/>
    <cellStyle name="Normal 2 3 2 2 2 5 2 11" xfId="19951"/>
    <cellStyle name="Normal 2 3 2 2 2 5 2 11 2" xfId="19952"/>
    <cellStyle name="Normal 2 3 2 2 2 5 2 12" xfId="19953"/>
    <cellStyle name="Normal 2 3 2 2 2 5 2 2" xfId="19954"/>
    <cellStyle name="Normal 2 3 2 2 2 5 2 2 10" xfId="19955"/>
    <cellStyle name="Normal 2 3 2 2 2 5 2 2 10 2" xfId="19956"/>
    <cellStyle name="Normal 2 3 2 2 2 5 2 2 11" xfId="19957"/>
    <cellStyle name="Normal 2 3 2 2 2 5 2 2 2" xfId="19958"/>
    <cellStyle name="Normal 2 3 2 2 2 5 2 2 2 2" xfId="19959"/>
    <cellStyle name="Normal 2 3 2 2 2 5 2 2 3" xfId="19960"/>
    <cellStyle name="Normal 2 3 2 2 2 5 2 2 3 2" xfId="19961"/>
    <cellStyle name="Normal 2 3 2 2 2 5 2 2 4" xfId="19962"/>
    <cellStyle name="Normal 2 3 2 2 2 5 2 2 4 2" xfId="19963"/>
    <cellStyle name="Normal 2 3 2 2 2 5 2 2 5" xfId="19964"/>
    <cellStyle name="Normal 2 3 2 2 2 5 2 2 5 2" xfId="19965"/>
    <cellStyle name="Normal 2 3 2 2 2 5 2 2 6" xfId="19966"/>
    <cellStyle name="Normal 2 3 2 2 2 5 2 2 6 2" xfId="19967"/>
    <cellStyle name="Normal 2 3 2 2 2 5 2 2 7" xfId="19968"/>
    <cellStyle name="Normal 2 3 2 2 2 5 2 2 7 2" xfId="19969"/>
    <cellStyle name="Normal 2 3 2 2 2 5 2 2 8" xfId="19970"/>
    <cellStyle name="Normal 2 3 2 2 2 5 2 2 8 2" xfId="19971"/>
    <cellStyle name="Normal 2 3 2 2 2 5 2 2 9" xfId="19972"/>
    <cellStyle name="Normal 2 3 2 2 2 5 2 2 9 2" xfId="19973"/>
    <cellStyle name="Normal 2 3 2 2 2 5 2 3" xfId="19974"/>
    <cellStyle name="Normal 2 3 2 2 2 5 2 3 2" xfId="19975"/>
    <cellStyle name="Normal 2 3 2 2 2 5 2 4" xfId="19976"/>
    <cellStyle name="Normal 2 3 2 2 2 5 2 4 2" xfId="19977"/>
    <cellStyle name="Normal 2 3 2 2 2 5 2 5" xfId="19978"/>
    <cellStyle name="Normal 2 3 2 2 2 5 2 5 2" xfId="19979"/>
    <cellStyle name="Normal 2 3 2 2 2 5 2 6" xfId="19980"/>
    <cellStyle name="Normal 2 3 2 2 2 5 2 6 2" xfId="19981"/>
    <cellStyle name="Normal 2 3 2 2 2 5 2 7" xfId="19982"/>
    <cellStyle name="Normal 2 3 2 2 2 5 2 7 2" xfId="19983"/>
    <cellStyle name="Normal 2 3 2 2 2 5 2 8" xfId="19984"/>
    <cellStyle name="Normal 2 3 2 2 2 5 2 8 2" xfId="19985"/>
    <cellStyle name="Normal 2 3 2 2 2 5 2 9" xfId="19986"/>
    <cellStyle name="Normal 2 3 2 2 2 5 2 9 2" xfId="19987"/>
    <cellStyle name="Normal 2 3 2 2 2 5 3" xfId="19988"/>
    <cellStyle name="Normal 2 3 2 2 2 5 3 10" xfId="19989"/>
    <cellStyle name="Normal 2 3 2 2 2 5 3 10 2" xfId="19990"/>
    <cellStyle name="Normal 2 3 2 2 2 5 3 11" xfId="19991"/>
    <cellStyle name="Normal 2 3 2 2 2 5 3 2" xfId="19992"/>
    <cellStyle name="Normal 2 3 2 2 2 5 3 2 2" xfId="19993"/>
    <cellStyle name="Normal 2 3 2 2 2 5 3 3" xfId="19994"/>
    <cellStyle name="Normal 2 3 2 2 2 5 3 3 2" xfId="19995"/>
    <cellStyle name="Normal 2 3 2 2 2 5 3 4" xfId="19996"/>
    <cellStyle name="Normal 2 3 2 2 2 5 3 4 2" xfId="19997"/>
    <cellStyle name="Normal 2 3 2 2 2 5 3 5" xfId="19998"/>
    <cellStyle name="Normal 2 3 2 2 2 5 3 5 2" xfId="19999"/>
    <cellStyle name="Normal 2 3 2 2 2 5 3 6" xfId="20000"/>
    <cellStyle name="Normal 2 3 2 2 2 5 3 6 2" xfId="20001"/>
    <cellStyle name="Normal 2 3 2 2 2 5 3 7" xfId="20002"/>
    <cellStyle name="Normal 2 3 2 2 2 5 3 7 2" xfId="20003"/>
    <cellStyle name="Normal 2 3 2 2 2 5 3 8" xfId="20004"/>
    <cellStyle name="Normal 2 3 2 2 2 5 3 8 2" xfId="20005"/>
    <cellStyle name="Normal 2 3 2 2 2 5 3 9" xfId="20006"/>
    <cellStyle name="Normal 2 3 2 2 2 5 3 9 2" xfId="20007"/>
    <cellStyle name="Normal 2 3 2 2 2 5 4" xfId="20008"/>
    <cellStyle name="Normal 2 3 2 2 2 5 4 2" xfId="20009"/>
    <cellStyle name="Normal 2 3 2 2 2 5 5" xfId="20010"/>
    <cellStyle name="Normal 2 3 2 2 2 5 5 2" xfId="20011"/>
    <cellStyle name="Normal 2 3 2 2 2 5 6" xfId="20012"/>
    <cellStyle name="Normal 2 3 2 2 2 5 6 2" xfId="20013"/>
    <cellStyle name="Normal 2 3 2 2 2 5 7" xfId="20014"/>
    <cellStyle name="Normal 2 3 2 2 2 5 7 2" xfId="20015"/>
    <cellStyle name="Normal 2 3 2 2 2 5 8" xfId="20016"/>
    <cellStyle name="Normal 2 3 2 2 2 5 8 2" xfId="20017"/>
    <cellStyle name="Normal 2 3 2 2 2 5 9" xfId="20018"/>
    <cellStyle name="Normal 2 3 2 2 2 5 9 2" xfId="20019"/>
    <cellStyle name="Normal 2 3 2 2 2 6" xfId="571"/>
    <cellStyle name="Normal 2 3 2 2 2 6 2" xfId="572"/>
    <cellStyle name="Normal 2 3 2 2 2 6 2 10" xfId="20020"/>
    <cellStyle name="Normal 2 3 2 2 2 6 2 10 2" xfId="20021"/>
    <cellStyle name="Normal 2 3 2 2 2 6 2 11" xfId="20022"/>
    <cellStyle name="Normal 2 3 2 2 2 6 2 11 2" xfId="20023"/>
    <cellStyle name="Normal 2 3 2 2 2 6 2 12" xfId="20024"/>
    <cellStyle name="Normal 2 3 2 2 2 6 2 12 2" xfId="20025"/>
    <cellStyle name="Normal 2 3 2 2 2 6 2 13" xfId="20026"/>
    <cellStyle name="Normal 2 3 2 2 2 6 2 2" xfId="20027"/>
    <cellStyle name="Normal 2 3 2 2 2 6 2 2 10" xfId="20028"/>
    <cellStyle name="Normal 2 3 2 2 2 6 2 2 10 2" xfId="20029"/>
    <cellStyle name="Normal 2 3 2 2 2 6 2 2 11" xfId="20030"/>
    <cellStyle name="Normal 2 3 2 2 2 6 2 2 11 2" xfId="20031"/>
    <cellStyle name="Normal 2 3 2 2 2 6 2 2 12" xfId="20032"/>
    <cellStyle name="Normal 2 3 2 2 2 6 2 2 2" xfId="20033"/>
    <cellStyle name="Normal 2 3 2 2 2 6 2 2 2 10" xfId="20034"/>
    <cellStyle name="Normal 2 3 2 2 2 6 2 2 2 10 2" xfId="20035"/>
    <cellStyle name="Normal 2 3 2 2 2 6 2 2 2 11" xfId="20036"/>
    <cellStyle name="Normal 2 3 2 2 2 6 2 2 2 2" xfId="20037"/>
    <cellStyle name="Normal 2 3 2 2 2 6 2 2 2 2 2" xfId="20038"/>
    <cellStyle name="Normal 2 3 2 2 2 6 2 2 2 3" xfId="20039"/>
    <cellStyle name="Normal 2 3 2 2 2 6 2 2 2 3 2" xfId="20040"/>
    <cellStyle name="Normal 2 3 2 2 2 6 2 2 2 4" xfId="20041"/>
    <cellStyle name="Normal 2 3 2 2 2 6 2 2 2 4 2" xfId="20042"/>
    <cellStyle name="Normal 2 3 2 2 2 6 2 2 2 5" xfId="20043"/>
    <cellStyle name="Normal 2 3 2 2 2 6 2 2 2 5 2" xfId="20044"/>
    <cellStyle name="Normal 2 3 2 2 2 6 2 2 2 6" xfId="20045"/>
    <cellStyle name="Normal 2 3 2 2 2 6 2 2 2 6 2" xfId="20046"/>
    <cellStyle name="Normal 2 3 2 2 2 6 2 2 2 7" xfId="20047"/>
    <cellStyle name="Normal 2 3 2 2 2 6 2 2 2 7 2" xfId="20048"/>
    <cellStyle name="Normal 2 3 2 2 2 6 2 2 2 8" xfId="20049"/>
    <cellStyle name="Normal 2 3 2 2 2 6 2 2 2 8 2" xfId="20050"/>
    <cellStyle name="Normal 2 3 2 2 2 6 2 2 2 9" xfId="20051"/>
    <cellStyle name="Normal 2 3 2 2 2 6 2 2 2 9 2" xfId="20052"/>
    <cellStyle name="Normal 2 3 2 2 2 6 2 2 3" xfId="20053"/>
    <cellStyle name="Normal 2 3 2 2 2 6 2 2 3 2" xfId="20054"/>
    <cellStyle name="Normal 2 3 2 2 2 6 2 2 4" xfId="20055"/>
    <cellStyle name="Normal 2 3 2 2 2 6 2 2 4 2" xfId="20056"/>
    <cellStyle name="Normal 2 3 2 2 2 6 2 2 5" xfId="20057"/>
    <cellStyle name="Normal 2 3 2 2 2 6 2 2 5 2" xfId="20058"/>
    <cellStyle name="Normal 2 3 2 2 2 6 2 2 6" xfId="20059"/>
    <cellStyle name="Normal 2 3 2 2 2 6 2 2 6 2" xfId="20060"/>
    <cellStyle name="Normal 2 3 2 2 2 6 2 2 7" xfId="20061"/>
    <cellStyle name="Normal 2 3 2 2 2 6 2 2 7 2" xfId="20062"/>
    <cellStyle name="Normal 2 3 2 2 2 6 2 2 8" xfId="20063"/>
    <cellStyle name="Normal 2 3 2 2 2 6 2 2 8 2" xfId="20064"/>
    <cellStyle name="Normal 2 3 2 2 2 6 2 2 9" xfId="20065"/>
    <cellStyle name="Normal 2 3 2 2 2 6 2 2 9 2" xfId="20066"/>
    <cellStyle name="Normal 2 3 2 2 2 6 2 3" xfId="20067"/>
    <cellStyle name="Normal 2 3 2 2 2 6 2 3 10" xfId="20068"/>
    <cellStyle name="Normal 2 3 2 2 2 6 2 3 10 2" xfId="20069"/>
    <cellStyle name="Normal 2 3 2 2 2 6 2 3 11" xfId="20070"/>
    <cellStyle name="Normal 2 3 2 2 2 6 2 3 2" xfId="20071"/>
    <cellStyle name="Normal 2 3 2 2 2 6 2 3 2 2" xfId="20072"/>
    <cellStyle name="Normal 2 3 2 2 2 6 2 3 3" xfId="20073"/>
    <cellStyle name="Normal 2 3 2 2 2 6 2 3 3 2" xfId="20074"/>
    <cellStyle name="Normal 2 3 2 2 2 6 2 3 4" xfId="20075"/>
    <cellStyle name="Normal 2 3 2 2 2 6 2 3 4 2" xfId="20076"/>
    <cellStyle name="Normal 2 3 2 2 2 6 2 3 5" xfId="20077"/>
    <cellStyle name="Normal 2 3 2 2 2 6 2 3 5 2" xfId="20078"/>
    <cellStyle name="Normal 2 3 2 2 2 6 2 3 6" xfId="20079"/>
    <cellStyle name="Normal 2 3 2 2 2 6 2 3 6 2" xfId="20080"/>
    <cellStyle name="Normal 2 3 2 2 2 6 2 3 7" xfId="20081"/>
    <cellStyle name="Normal 2 3 2 2 2 6 2 3 7 2" xfId="20082"/>
    <cellStyle name="Normal 2 3 2 2 2 6 2 3 8" xfId="20083"/>
    <cellStyle name="Normal 2 3 2 2 2 6 2 3 8 2" xfId="20084"/>
    <cellStyle name="Normal 2 3 2 2 2 6 2 3 9" xfId="20085"/>
    <cellStyle name="Normal 2 3 2 2 2 6 2 3 9 2" xfId="20086"/>
    <cellStyle name="Normal 2 3 2 2 2 6 2 4" xfId="20087"/>
    <cellStyle name="Normal 2 3 2 2 2 6 2 4 2" xfId="20088"/>
    <cellStyle name="Normal 2 3 2 2 2 6 2 5" xfId="20089"/>
    <cellStyle name="Normal 2 3 2 2 2 6 2 5 2" xfId="20090"/>
    <cellStyle name="Normal 2 3 2 2 2 6 2 6" xfId="20091"/>
    <cellStyle name="Normal 2 3 2 2 2 6 2 6 2" xfId="20092"/>
    <cellStyle name="Normal 2 3 2 2 2 6 2 7" xfId="20093"/>
    <cellStyle name="Normal 2 3 2 2 2 6 2 7 2" xfId="20094"/>
    <cellStyle name="Normal 2 3 2 2 2 6 2 8" xfId="20095"/>
    <cellStyle name="Normal 2 3 2 2 2 6 2 8 2" xfId="20096"/>
    <cellStyle name="Normal 2 3 2 2 2 6 2 9" xfId="20097"/>
    <cellStyle name="Normal 2 3 2 2 2 6 2 9 2" xfId="20098"/>
    <cellStyle name="Normal 2 3 2 2 2 6 3" xfId="573"/>
    <cellStyle name="Normal 2 3 2 2 2 6 3 10" xfId="20099"/>
    <cellStyle name="Normal 2 3 2 2 2 6 3 10 2" xfId="20100"/>
    <cellStyle name="Normal 2 3 2 2 2 6 3 11" xfId="20101"/>
    <cellStyle name="Normal 2 3 2 2 2 6 3 11 2" xfId="20102"/>
    <cellStyle name="Normal 2 3 2 2 2 6 3 12" xfId="20103"/>
    <cellStyle name="Normal 2 3 2 2 2 6 3 12 2" xfId="20104"/>
    <cellStyle name="Normal 2 3 2 2 2 6 3 13" xfId="20105"/>
    <cellStyle name="Normal 2 3 2 2 2 6 3 2" xfId="20106"/>
    <cellStyle name="Normal 2 3 2 2 2 6 3 2 10" xfId="20107"/>
    <cellStyle name="Normal 2 3 2 2 2 6 3 2 10 2" xfId="20108"/>
    <cellStyle name="Normal 2 3 2 2 2 6 3 2 11" xfId="20109"/>
    <cellStyle name="Normal 2 3 2 2 2 6 3 2 11 2" xfId="20110"/>
    <cellStyle name="Normal 2 3 2 2 2 6 3 2 12" xfId="20111"/>
    <cellStyle name="Normal 2 3 2 2 2 6 3 2 2" xfId="20112"/>
    <cellStyle name="Normal 2 3 2 2 2 6 3 2 2 10" xfId="20113"/>
    <cellStyle name="Normal 2 3 2 2 2 6 3 2 2 10 2" xfId="20114"/>
    <cellStyle name="Normal 2 3 2 2 2 6 3 2 2 11" xfId="20115"/>
    <cellStyle name="Normal 2 3 2 2 2 6 3 2 2 2" xfId="20116"/>
    <cellStyle name="Normal 2 3 2 2 2 6 3 2 2 2 2" xfId="20117"/>
    <cellStyle name="Normal 2 3 2 2 2 6 3 2 2 3" xfId="20118"/>
    <cellStyle name="Normal 2 3 2 2 2 6 3 2 2 3 2" xfId="20119"/>
    <cellStyle name="Normal 2 3 2 2 2 6 3 2 2 4" xfId="20120"/>
    <cellStyle name="Normal 2 3 2 2 2 6 3 2 2 4 2" xfId="20121"/>
    <cellStyle name="Normal 2 3 2 2 2 6 3 2 2 5" xfId="20122"/>
    <cellStyle name="Normal 2 3 2 2 2 6 3 2 2 5 2" xfId="20123"/>
    <cellStyle name="Normal 2 3 2 2 2 6 3 2 2 6" xfId="20124"/>
    <cellStyle name="Normal 2 3 2 2 2 6 3 2 2 6 2" xfId="20125"/>
    <cellStyle name="Normal 2 3 2 2 2 6 3 2 2 7" xfId="20126"/>
    <cellStyle name="Normal 2 3 2 2 2 6 3 2 2 7 2" xfId="20127"/>
    <cellStyle name="Normal 2 3 2 2 2 6 3 2 2 8" xfId="20128"/>
    <cellStyle name="Normal 2 3 2 2 2 6 3 2 2 8 2" xfId="20129"/>
    <cellStyle name="Normal 2 3 2 2 2 6 3 2 2 9" xfId="20130"/>
    <cellStyle name="Normal 2 3 2 2 2 6 3 2 2 9 2" xfId="20131"/>
    <cellStyle name="Normal 2 3 2 2 2 6 3 2 3" xfId="20132"/>
    <cellStyle name="Normal 2 3 2 2 2 6 3 2 3 2" xfId="20133"/>
    <cellStyle name="Normal 2 3 2 2 2 6 3 2 4" xfId="20134"/>
    <cellStyle name="Normal 2 3 2 2 2 6 3 2 4 2" xfId="20135"/>
    <cellStyle name="Normal 2 3 2 2 2 6 3 2 5" xfId="20136"/>
    <cellStyle name="Normal 2 3 2 2 2 6 3 2 5 2" xfId="20137"/>
    <cellStyle name="Normal 2 3 2 2 2 6 3 2 6" xfId="20138"/>
    <cellStyle name="Normal 2 3 2 2 2 6 3 2 6 2" xfId="20139"/>
    <cellStyle name="Normal 2 3 2 2 2 6 3 2 7" xfId="20140"/>
    <cellStyle name="Normal 2 3 2 2 2 6 3 2 7 2" xfId="20141"/>
    <cellStyle name="Normal 2 3 2 2 2 6 3 2 8" xfId="20142"/>
    <cellStyle name="Normal 2 3 2 2 2 6 3 2 8 2" xfId="20143"/>
    <cellStyle name="Normal 2 3 2 2 2 6 3 2 9" xfId="20144"/>
    <cellStyle name="Normal 2 3 2 2 2 6 3 2 9 2" xfId="20145"/>
    <cellStyle name="Normal 2 3 2 2 2 6 3 3" xfId="20146"/>
    <cellStyle name="Normal 2 3 2 2 2 6 3 3 10" xfId="20147"/>
    <cellStyle name="Normal 2 3 2 2 2 6 3 3 10 2" xfId="20148"/>
    <cellStyle name="Normal 2 3 2 2 2 6 3 3 11" xfId="20149"/>
    <cellStyle name="Normal 2 3 2 2 2 6 3 3 2" xfId="20150"/>
    <cellStyle name="Normal 2 3 2 2 2 6 3 3 2 2" xfId="20151"/>
    <cellStyle name="Normal 2 3 2 2 2 6 3 3 3" xfId="20152"/>
    <cellStyle name="Normal 2 3 2 2 2 6 3 3 3 2" xfId="20153"/>
    <cellStyle name="Normal 2 3 2 2 2 6 3 3 4" xfId="20154"/>
    <cellStyle name="Normal 2 3 2 2 2 6 3 3 4 2" xfId="20155"/>
    <cellStyle name="Normal 2 3 2 2 2 6 3 3 5" xfId="20156"/>
    <cellStyle name="Normal 2 3 2 2 2 6 3 3 5 2" xfId="20157"/>
    <cellStyle name="Normal 2 3 2 2 2 6 3 3 6" xfId="20158"/>
    <cellStyle name="Normal 2 3 2 2 2 6 3 3 6 2" xfId="20159"/>
    <cellStyle name="Normal 2 3 2 2 2 6 3 3 7" xfId="20160"/>
    <cellStyle name="Normal 2 3 2 2 2 6 3 3 7 2" xfId="20161"/>
    <cellStyle name="Normal 2 3 2 2 2 6 3 3 8" xfId="20162"/>
    <cellStyle name="Normal 2 3 2 2 2 6 3 3 8 2" xfId="20163"/>
    <cellStyle name="Normal 2 3 2 2 2 6 3 3 9" xfId="20164"/>
    <cellStyle name="Normal 2 3 2 2 2 6 3 3 9 2" xfId="20165"/>
    <cellStyle name="Normal 2 3 2 2 2 6 3 4" xfId="20166"/>
    <cellStyle name="Normal 2 3 2 2 2 6 3 4 2" xfId="20167"/>
    <cellStyle name="Normal 2 3 2 2 2 6 3 5" xfId="20168"/>
    <cellStyle name="Normal 2 3 2 2 2 6 3 5 2" xfId="20169"/>
    <cellStyle name="Normal 2 3 2 2 2 6 3 6" xfId="20170"/>
    <cellStyle name="Normal 2 3 2 2 2 6 3 6 2" xfId="20171"/>
    <cellStyle name="Normal 2 3 2 2 2 6 3 7" xfId="20172"/>
    <cellStyle name="Normal 2 3 2 2 2 6 3 7 2" xfId="20173"/>
    <cellStyle name="Normal 2 3 2 2 2 6 3 8" xfId="20174"/>
    <cellStyle name="Normal 2 3 2 2 2 6 3 8 2" xfId="20175"/>
    <cellStyle name="Normal 2 3 2 2 2 6 3 9" xfId="20176"/>
    <cellStyle name="Normal 2 3 2 2 2 6 3 9 2" xfId="20177"/>
    <cellStyle name="Normal 2 3 2 2 2 6 4" xfId="574"/>
    <cellStyle name="Normal 2 3 2 2 2 6 4 10" xfId="20178"/>
    <cellStyle name="Normal 2 3 2 2 2 6 4 10 2" xfId="20179"/>
    <cellStyle name="Normal 2 3 2 2 2 6 4 11" xfId="20180"/>
    <cellStyle name="Normal 2 3 2 2 2 6 4 11 2" xfId="20181"/>
    <cellStyle name="Normal 2 3 2 2 2 6 4 12" xfId="20182"/>
    <cellStyle name="Normal 2 3 2 2 2 6 4 12 2" xfId="20183"/>
    <cellStyle name="Normal 2 3 2 2 2 6 4 13" xfId="20184"/>
    <cellStyle name="Normal 2 3 2 2 2 6 4 2" xfId="20185"/>
    <cellStyle name="Normal 2 3 2 2 2 6 4 2 10" xfId="20186"/>
    <cellStyle name="Normal 2 3 2 2 2 6 4 2 10 2" xfId="20187"/>
    <cellStyle name="Normal 2 3 2 2 2 6 4 2 11" xfId="20188"/>
    <cellStyle name="Normal 2 3 2 2 2 6 4 2 11 2" xfId="20189"/>
    <cellStyle name="Normal 2 3 2 2 2 6 4 2 12" xfId="20190"/>
    <cellStyle name="Normal 2 3 2 2 2 6 4 2 2" xfId="20191"/>
    <cellStyle name="Normal 2 3 2 2 2 6 4 2 2 10" xfId="20192"/>
    <cellStyle name="Normal 2 3 2 2 2 6 4 2 2 10 2" xfId="20193"/>
    <cellStyle name="Normal 2 3 2 2 2 6 4 2 2 11" xfId="20194"/>
    <cellStyle name="Normal 2 3 2 2 2 6 4 2 2 2" xfId="20195"/>
    <cellStyle name="Normal 2 3 2 2 2 6 4 2 2 2 2" xfId="20196"/>
    <cellStyle name="Normal 2 3 2 2 2 6 4 2 2 3" xfId="20197"/>
    <cellStyle name="Normal 2 3 2 2 2 6 4 2 2 3 2" xfId="20198"/>
    <cellStyle name="Normal 2 3 2 2 2 6 4 2 2 4" xfId="20199"/>
    <cellStyle name="Normal 2 3 2 2 2 6 4 2 2 4 2" xfId="20200"/>
    <cellStyle name="Normal 2 3 2 2 2 6 4 2 2 5" xfId="20201"/>
    <cellStyle name="Normal 2 3 2 2 2 6 4 2 2 5 2" xfId="20202"/>
    <cellStyle name="Normal 2 3 2 2 2 6 4 2 2 6" xfId="20203"/>
    <cellStyle name="Normal 2 3 2 2 2 6 4 2 2 6 2" xfId="20204"/>
    <cellStyle name="Normal 2 3 2 2 2 6 4 2 2 7" xfId="20205"/>
    <cellStyle name="Normal 2 3 2 2 2 6 4 2 2 7 2" xfId="20206"/>
    <cellStyle name="Normal 2 3 2 2 2 6 4 2 2 8" xfId="20207"/>
    <cellStyle name="Normal 2 3 2 2 2 6 4 2 2 8 2" xfId="20208"/>
    <cellStyle name="Normal 2 3 2 2 2 6 4 2 2 9" xfId="20209"/>
    <cellStyle name="Normal 2 3 2 2 2 6 4 2 2 9 2" xfId="20210"/>
    <cellStyle name="Normal 2 3 2 2 2 6 4 2 3" xfId="20211"/>
    <cellStyle name="Normal 2 3 2 2 2 6 4 2 3 2" xfId="20212"/>
    <cellStyle name="Normal 2 3 2 2 2 6 4 2 4" xfId="20213"/>
    <cellStyle name="Normal 2 3 2 2 2 6 4 2 4 2" xfId="20214"/>
    <cellStyle name="Normal 2 3 2 2 2 6 4 2 5" xfId="20215"/>
    <cellStyle name="Normal 2 3 2 2 2 6 4 2 5 2" xfId="20216"/>
    <cellStyle name="Normal 2 3 2 2 2 6 4 2 6" xfId="20217"/>
    <cellStyle name="Normal 2 3 2 2 2 6 4 2 6 2" xfId="20218"/>
    <cellStyle name="Normal 2 3 2 2 2 6 4 2 7" xfId="20219"/>
    <cellStyle name="Normal 2 3 2 2 2 6 4 2 7 2" xfId="20220"/>
    <cellStyle name="Normal 2 3 2 2 2 6 4 2 8" xfId="20221"/>
    <cellStyle name="Normal 2 3 2 2 2 6 4 2 8 2" xfId="20222"/>
    <cellStyle name="Normal 2 3 2 2 2 6 4 2 9" xfId="20223"/>
    <cellStyle name="Normal 2 3 2 2 2 6 4 2 9 2" xfId="20224"/>
    <cellStyle name="Normal 2 3 2 2 2 6 4 3" xfId="20225"/>
    <cellStyle name="Normal 2 3 2 2 2 6 4 3 10" xfId="20226"/>
    <cellStyle name="Normal 2 3 2 2 2 6 4 3 10 2" xfId="20227"/>
    <cellStyle name="Normal 2 3 2 2 2 6 4 3 11" xfId="20228"/>
    <cellStyle name="Normal 2 3 2 2 2 6 4 3 2" xfId="20229"/>
    <cellStyle name="Normal 2 3 2 2 2 6 4 3 2 2" xfId="20230"/>
    <cellStyle name="Normal 2 3 2 2 2 6 4 3 3" xfId="20231"/>
    <cellStyle name="Normal 2 3 2 2 2 6 4 3 3 2" xfId="20232"/>
    <cellStyle name="Normal 2 3 2 2 2 6 4 3 4" xfId="20233"/>
    <cellStyle name="Normal 2 3 2 2 2 6 4 3 4 2" xfId="20234"/>
    <cellStyle name="Normal 2 3 2 2 2 6 4 3 5" xfId="20235"/>
    <cellStyle name="Normal 2 3 2 2 2 6 4 3 5 2" xfId="20236"/>
    <cellStyle name="Normal 2 3 2 2 2 6 4 3 6" xfId="20237"/>
    <cellStyle name="Normal 2 3 2 2 2 6 4 3 6 2" xfId="20238"/>
    <cellStyle name="Normal 2 3 2 2 2 6 4 3 7" xfId="20239"/>
    <cellStyle name="Normal 2 3 2 2 2 6 4 3 7 2" xfId="20240"/>
    <cellStyle name="Normal 2 3 2 2 2 6 4 3 8" xfId="20241"/>
    <cellStyle name="Normal 2 3 2 2 2 6 4 3 8 2" xfId="20242"/>
    <cellStyle name="Normal 2 3 2 2 2 6 4 3 9" xfId="20243"/>
    <cellStyle name="Normal 2 3 2 2 2 6 4 3 9 2" xfId="20244"/>
    <cellStyle name="Normal 2 3 2 2 2 6 4 4" xfId="20245"/>
    <cellStyle name="Normal 2 3 2 2 2 6 4 4 2" xfId="20246"/>
    <cellStyle name="Normal 2 3 2 2 2 6 4 5" xfId="20247"/>
    <cellStyle name="Normal 2 3 2 2 2 6 4 5 2" xfId="20248"/>
    <cellStyle name="Normal 2 3 2 2 2 6 4 6" xfId="20249"/>
    <cellStyle name="Normal 2 3 2 2 2 6 4 6 2" xfId="20250"/>
    <cellStyle name="Normal 2 3 2 2 2 6 4 7" xfId="20251"/>
    <cellStyle name="Normal 2 3 2 2 2 6 4 7 2" xfId="20252"/>
    <cellStyle name="Normal 2 3 2 2 2 6 4 8" xfId="20253"/>
    <cellStyle name="Normal 2 3 2 2 2 6 4 8 2" xfId="20254"/>
    <cellStyle name="Normal 2 3 2 2 2 6 4 9" xfId="20255"/>
    <cellStyle name="Normal 2 3 2 2 2 6 4 9 2" xfId="20256"/>
    <cellStyle name="Normal 2 3 2 2 2 6 5" xfId="575"/>
    <cellStyle name="Normal 2 3 2 2 2 6 5 10" xfId="20257"/>
    <cellStyle name="Normal 2 3 2 2 2 6 5 10 2" xfId="20258"/>
    <cellStyle name="Normal 2 3 2 2 2 6 5 11" xfId="20259"/>
    <cellStyle name="Normal 2 3 2 2 2 6 5 11 2" xfId="20260"/>
    <cellStyle name="Normal 2 3 2 2 2 6 5 12" xfId="20261"/>
    <cellStyle name="Normal 2 3 2 2 2 6 5 12 2" xfId="20262"/>
    <cellStyle name="Normal 2 3 2 2 2 6 5 13" xfId="20263"/>
    <cellStyle name="Normal 2 3 2 2 2 6 5 2" xfId="20264"/>
    <cellStyle name="Normal 2 3 2 2 2 6 5 2 10" xfId="20265"/>
    <cellStyle name="Normal 2 3 2 2 2 6 5 2 10 2" xfId="20266"/>
    <cellStyle name="Normal 2 3 2 2 2 6 5 2 11" xfId="20267"/>
    <cellStyle name="Normal 2 3 2 2 2 6 5 2 11 2" xfId="20268"/>
    <cellStyle name="Normal 2 3 2 2 2 6 5 2 12" xfId="20269"/>
    <cellStyle name="Normal 2 3 2 2 2 6 5 2 2" xfId="20270"/>
    <cellStyle name="Normal 2 3 2 2 2 6 5 2 2 10" xfId="20271"/>
    <cellStyle name="Normal 2 3 2 2 2 6 5 2 2 10 2" xfId="20272"/>
    <cellStyle name="Normal 2 3 2 2 2 6 5 2 2 11" xfId="20273"/>
    <cellStyle name="Normal 2 3 2 2 2 6 5 2 2 2" xfId="20274"/>
    <cellStyle name="Normal 2 3 2 2 2 6 5 2 2 2 2" xfId="20275"/>
    <cellStyle name="Normal 2 3 2 2 2 6 5 2 2 3" xfId="20276"/>
    <cellStyle name="Normal 2 3 2 2 2 6 5 2 2 3 2" xfId="20277"/>
    <cellStyle name="Normal 2 3 2 2 2 6 5 2 2 4" xfId="20278"/>
    <cellStyle name="Normal 2 3 2 2 2 6 5 2 2 4 2" xfId="20279"/>
    <cellStyle name="Normal 2 3 2 2 2 6 5 2 2 5" xfId="20280"/>
    <cellStyle name="Normal 2 3 2 2 2 6 5 2 2 5 2" xfId="20281"/>
    <cellStyle name="Normal 2 3 2 2 2 6 5 2 2 6" xfId="20282"/>
    <cellStyle name="Normal 2 3 2 2 2 6 5 2 2 6 2" xfId="20283"/>
    <cellStyle name="Normal 2 3 2 2 2 6 5 2 2 7" xfId="20284"/>
    <cellStyle name="Normal 2 3 2 2 2 6 5 2 2 7 2" xfId="20285"/>
    <cellStyle name="Normal 2 3 2 2 2 6 5 2 2 8" xfId="20286"/>
    <cellStyle name="Normal 2 3 2 2 2 6 5 2 2 8 2" xfId="20287"/>
    <cellStyle name="Normal 2 3 2 2 2 6 5 2 2 9" xfId="20288"/>
    <cellStyle name="Normal 2 3 2 2 2 6 5 2 2 9 2" xfId="20289"/>
    <cellStyle name="Normal 2 3 2 2 2 6 5 2 3" xfId="20290"/>
    <cellStyle name="Normal 2 3 2 2 2 6 5 2 3 2" xfId="20291"/>
    <cellStyle name="Normal 2 3 2 2 2 6 5 2 4" xfId="20292"/>
    <cellStyle name="Normal 2 3 2 2 2 6 5 2 4 2" xfId="20293"/>
    <cellStyle name="Normal 2 3 2 2 2 6 5 2 5" xfId="20294"/>
    <cellStyle name="Normal 2 3 2 2 2 6 5 2 5 2" xfId="20295"/>
    <cellStyle name="Normal 2 3 2 2 2 6 5 2 6" xfId="20296"/>
    <cellStyle name="Normal 2 3 2 2 2 6 5 2 6 2" xfId="20297"/>
    <cellStyle name="Normal 2 3 2 2 2 6 5 2 7" xfId="20298"/>
    <cellStyle name="Normal 2 3 2 2 2 6 5 2 7 2" xfId="20299"/>
    <cellStyle name="Normal 2 3 2 2 2 6 5 2 8" xfId="20300"/>
    <cellStyle name="Normal 2 3 2 2 2 6 5 2 8 2" xfId="20301"/>
    <cellStyle name="Normal 2 3 2 2 2 6 5 2 9" xfId="20302"/>
    <cellStyle name="Normal 2 3 2 2 2 6 5 2 9 2" xfId="20303"/>
    <cellStyle name="Normal 2 3 2 2 2 6 5 3" xfId="20304"/>
    <cellStyle name="Normal 2 3 2 2 2 6 5 3 10" xfId="20305"/>
    <cellStyle name="Normal 2 3 2 2 2 6 5 3 10 2" xfId="20306"/>
    <cellStyle name="Normal 2 3 2 2 2 6 5 3 11" xfId="20307"/>
    <cellStyle name="Normal 2 3 2 2 2 6 5 3 2" xfId="20308"/>
    <cellStyle name="Normal 2 3 2 2 2 6 5 3 2 2" xfId="20309"/>
    <cellStyle name="Normal 2 3 2 2 2 6 5 3 3" xfId="20310"/>
    <cellStyle name="Normal 2 3 2 2 2 6 5 3 3 2" xfId="20311"/>
    <cellStyle name="Normal 2 3 2 2 2 6 5 3 4" xfId="20312"/>
    <cellStyle name="Normal 2 3 2 2 2 6 5 3 4 2" xfId="20313"/>
    <cellStyle name="Normal 2 3 2 2 2 6 5 3 5" xfId="20314"/>
    <cellStyle name="Normal 2 3 2 2 2 6 5 3 5 2" xfId="20315"/>
    <cellStyle name="Normal 2 3 2 2 2 6 5 3 6" xfId="20316"/>
    <cellStyle name="Normal 2 3 2 2 2 6 5 3 6 2" xfId="20317"/>
    <cellStyle name="Normal 2 3 2 2 2 6 5 3 7" xfId="20318"/>
    <cellStyle name="Normal 2 3 2 2 2 6 5 3 7 2" xfId="20319"/>
    <cellStyle name="Normal 2 3 2 2 2 6 5 3 8" xfId="20320"/>
    <cellStyle name="Normal 2 3 2 2 2 6 5 3 8 2" xfId="20321"/>
    <cellStyle name="Normal 2 3 2 2 2 6 5 3 9" xfId="20322"/>
    <cellStyle name="Normal 2 3 2 2 2 6 5 3 9 2" xfId="20323"/>
    <cellStyle name="Normal 2 3 2 2 2 6 5 4" xfId="20324"/>
    <cellStyle name="Normal 2 3 2 2 2 6 5 4 2" xfId="20325"/>
    <cellStyle name="Normal 2 3 2 2 2 6 5 5" xfId="20326"/>
    <cellStyle name="Normal 2 3 2 2 2 6 5 5 2" xfId="20327"/>
    <cellStyle name="Normal 2 3 2 2 2 6 5 6" xfId="20328"/>
    <cellStyle name="Normal 2 3 2 2 2 6 5 6 2" xfId="20329"/>
    <cellStyle name="Normal 2 3 2 2 2 6 5 7" xfId="20330"/>
    <cellStyle name="Normal 2 3 2 2 2 6 5 7 2" xfId="20331"/>
    <cellStyle name="Normal 2 3 2 2 2 6 5 8" xfId="20332"/>
    <cellStyle name="Normal 2 3 2 2 2 6 5 8 2" xfId="20333"/>
    <cellStyle name="Normal 2 3 2 2 2 6 5 9" xfId="20334"/>
    <cellStyle name="Normal 2 3 2 2 2 6 5 9 2" xfId="20335"/>
    <cellStyle name="Normal 2 3 2 2 2 6 6" xfId="576"/>
    <cellStyle name="Normal 2 3 2 2 2 7" xfId="577"/>
    <cellStyle name="Normal 2 3 2 2 2 7 2" xfId="578"/>
    <cellStyle name="Normal 2 3 2 2 2 8" xfId="579"/>
    <cellStyle name="Normal 2 3 2 2 2 8 2" xfId="580"/>
    <cellStyle name="Normal 2 3 2 2 2 9" xfId="581"/>
    <cellStyle name="Normal 2 3 2 2 2 9 2" xfId="582"/>
    <cellStyle name="Normal 2 3 2 2 3" xfId="583"/>
    <cellStyle name="Normal 2 3 2 2 3 10" xfId="20336"/>
    <cellStyle name="Normal 2 3 2 2 3 10 2" xfId="20337"/>
    <cellStyle name="Normal 2 3 2 2 3 11" xfId="20338"/>
    <cellStyle name="Normal 2 3 2 2 3 11 2" xfId="20339"/>
    <cellStyle name="Normal 2 3 2 2 3 12" xfId="20340"/>
    <cellStyle name="Normal 2 3 2 2 3 12 2" xfId="20341"/>
    <cellStyle name="Normal 2 3 2 2 3 13" xfId="20342"/>
    <cellStyle name="Normal 2 3 2 2 3 13 2" xfId="20343"/>
    <cellStyle name="Normal 2 3 2 2 3 14" xfId="20344"/>
    <cellStyle name="Normal 2 3 2 2 3 14 2" xfId="20345"/>
    <cellStyle name="Normal 2 3 2 2 3 15" xfId="20346"/>
    <cellStyle name="Normal 2 3 2 2 3 15 2" xfId="20347"/>
    <cellStyle name="Normal 2 3 2 2 3 16" xfId="20348"/>
    <cellStyle name="Normal 2 3 2 2 3 16 2" xfId="20349"/>
    <cellStyle name="Normal 2 3 2 2 3 17" xfId="20350"/>
    <cellStyle name="Normal 2 3 2 2 3 17 2" xfId="20351"/>
    <cellStyle name="Normal 2 3 2 2 3 18" xfId="20352"/>
    <cellStyle name="Normal 2 3 2 2 3 2" xfId="584"/>
    <cellStyle name="Normal 2 3 2 2 3 2 2" xfId="585"/>
    <cellStyle name="Normal 2 3 2 2 3 2 2 10" xfId="20353"/>
    <cellStyle name="Normal 2 3 2 2 3 2 2 10 2" xfId="20354"/>
    <cellStyle name="Normal 2 3 2 2 3 2 2 11" xfId="20355"/>
    <cellStyle name="Normal 2 3 2 2 3 2 2 11 2" xfId="20356"/>
    <cellStyle name="Normal 2 3 2 2 3 2 2 12" xfId="20357"/>
    <cellStyle name="Normal 2 3 2 2 3 2 2 12 2" xfId="20358"/>
    <cellStyle name="Normal 2 3 2 2 3 2 2 13" xfId="20359"/>
    <cellStyle name="Normal 2 3 2 2 3 2 2 13 2" xfId="20360"/>
    <cellStyle name="Normal 2 3 2 2 3 2 2 14" xfId="20361"/>
    <cellStyle name="Normal 2 3 2 2 3 2 2 14 2" xfId="20362"/>
    <cellStyle name="Normal 2 3 2 2 3 2 2 15" xfId="20363"/>
    <cellStyle name="Normal 2 3 2 2 3 2 2 15 2" xfId="20364"/>
    <cellStyle name="Normal 2 3 2 2 3 2 2 16" xfId="20365"/>
    <cellStyle name="Normal 2 3 2 2 3 2 2 16 2" xfId="20366"/>
    <cellStyle name="Normal 2 3 2 2 3 2 2 17" xfId="20367"/>
    <cellStyle name="Normal 2 3 2 2 3 2 2 2" xfId="586"/>
    <cellStyle name="Normal 2 3 2 2 3 2 2 2 2" xfId="587"/>
    <cellStyle name="Normal 2 3 2 2 3 2 2 3" xfId="588"/>
    <cellStyle name="Normal 2 3 2 2 3 2 2 3 2" xfId="589"/>
    <cellStyle name="Normal 2 3 2 2 3 2 2 4" xfId="590"/>
    <cellStyle name="Normal 2 3 2 2 3 2 2 4 2" xfId="591"/>
    <cellStyle name="Normal 2 3 2 2 3 2 2 5" xfId="592"/>
    <cellStyle name="Normal 2 3 2 2 3 2 2 5 2" xfId="593"/>
    <cellStyle name="Normal 2 3 2 2 3 2 2 6" xfId="20368"/>
    <cellStyle name="Normal 2 3 2 2 3 2 2 6 10" xfId="20369"/>
    <cellStyle name="Normal 2 3 2 2 3 2 2 6 10 2" xfId="20370"/>
    <cellStyle name="Normal 2 3 2 2 3 2 2 6 11" xfId="20371"/>
    <cellStyle name="Normal 2 3 2 2 3 2 2 6 11 2" xfId="20372"/>
    <cellStyle name="Normal 2 3 2 2 3 2 2 6 12" xfId="20373"/>
    <cellStyle name="Normal 2 3 2 2 3 2 2 6 2" xfId="20374"/>
    <cellStyle name="Normal 2 3 2 2 3 2 2 6 2 10" xfId="20375"/>
    <cellStyle name="Normal 2 3 2 2 3 2 2 6 2 10 2" xfId="20376"/>
    <cellStyle name="Normal 2 3 2 2 3 2 2 6 2 11" xfId="20377"/>
    <cellStyle name="Normal 2 3 2 2 3 2 2 6 2 2" xfId="20378"/>
    <cellStyle name="Normal 2 3 2 2 3 2 2 6 2 2 2" xfId="20379"/>
    <cellStyle name="Normal 2 3 2 2 3 2 2 6 2 3" xfId="20380"/>
    <cellStyle name="Normal 2 3 2 2 3 2 2 6 2 3 2" xfId="20381"/>
    <cellStyle name="Normal 2 3 2 2 3 2 2 6 2 4" xfId="20382"/>
    <cellStyle name="Normal 2 3 2 2 3 2 2 6 2 4 2" xfId="20383"/>
    <cellStyle name="Normal 2 3 2 2 3 2 2 6 2 5" xfId="20384"/>
    <cellStyle name="Normal 2 3 2 2 3 2 2 6 2 5 2" xfId="20385"/>
    <cellStyle name="Normal 2 3 2 2 3 2 2 6 2 6" xfId="20386"/>
    <cellStyle name="Normal 2 3 2 2 3 2 2 6 2 6 2" xfId="20387"/>
    <cellStyle name="Normal 2 3 2 2 3 2 2 6 2 7" xfId="20388"/>
    <cellStyle name="Normal 2 3 2 2 3 2 2 6 2 7 2" xfId="20389"/>
    <cellStyle name="Normal 2 3 2 2 3 2 2 6 2 8" xfId="20390"/>
    <cellStyle name="Normal 2 3 2 2 3 2 2 6 2 8 2" xfId="20391"/>
    <cellStyle name="Normal 2 3 2 2 3 2 2 6 2 9" xfId="20392"/>
    <cellStyle name="Normal 2 3 2 2 3 2 2 6 2 9 2" xfId="20393"/>
    <cellStyle name="Normal 2 3 2 2 3 2 2 6 3" xfId="20394"/>
    <cellStyle name="Normal 2 3 2 2 3 2 2 6 3 2" xfId="20395"/>
    <cellStyle name="Normal 2 3 2 2 3 2 2 6 4" xfId="20396"/>
    <cellStyle name="Normal 2 3 2 2 3 2 2 6 4 2" xfId="20397"/>
    <cellStyle name="Normal 2 3 2 2 3 2 2 6 5" xfId="20398"/>
    <cellStyle name="Normal 2 3 2 2 3 2 2 6 5 2" xfId="20399"/>
    <cellStyle name="Normal 2 3 2 2 3 2 2 6 6" xfId="20400"/>
    <cellStyle name="Normal 2 3 2 2 3 2 2 6 6 2" xfId="20401"/>
    <cellStyle name="Normal 2 3 2 2 3 2 2 6 7" xfId="20402"/>
    <cellStyle name="Normal 2 3 2 2 3 2 2 6 7 2" xfId="20403"/>
    <cellStyle name="Normal 2 3 2 2 3 2 2 6 8" xfId="20404"/>
    <cellStyle name="Normal 2 3 2 2 3 2 2 6 8 2" xfId="20405"/>
    <cellStyle name="Normal 2 3 2 2 3 2 2 6 9" xfId="20406"/>
    <cellStyle name="Normal 2 3 2 2 3 2 2 6 9 2" xfId="20407"/>
    <cellStyle name="Normal 2 3 2 2 3 2 2 7" xfId="20408"/>
    <cellStyle name="Normal 2 3 2 2 3 2 2 7 10" xfId="20409"/>
    <cellStyle name="Normal 2 3 2 2 3 2 2 7 10 2" xfId="20410"/>
    <cellStyle name="Normal 2 3 2 2 3 2 2 7 11" xfId="20411"/>
    <cellStyle name="Normal 2 3 2 2 3 2 2 7 2" xfId="20412"/>
    <cellStyle name="Normal 2 3 2 2 3 2 2 7 2 2" xfId="20413"/>
    <cellStyle name="Normal 2 3 2 2 3 2 2 7 3" xfId="20414"/>
    <cellStyle name="Normal 2 3 2 2 3 2 2 7 3 2" xfId="20415"/>
    <cellStyle name="Normal 2 3 2 2 3 2 2 7 4" xfId="20416"/>
    <cellStyle name="Normal 2 3 2 2 3 2 2 7 4 2" xfId="20417"/>
    <cellStyle name="Normal 2 3 2 2 3 2 2 7 5" xfId="20418"/>
    <cellStyle name="Normal 2 3 2 2 3 2 2 7 5 2" xfId="20419"/>
    <cellStyle name="Normal 2 3 2 2 3 2 2 7 6" xfId="20420"/>
    <cellStyle name="Normal 2 3 2 2 3 2 2 7 6 2" xfId="20421"/>
    <cellStyle name="Normal 2 3 2 2 3 2 2 7 7" xfId="20422"/>
    <cellStyle name="Normal 2 3 2 2 3 2 2 7 7 2" xfId="20423"/>
    <cellStyle name="Normal 2 3 2 2 3 2 2 7 8" xfId="20424"/>
    <cellStyle name="Normal 2 3 2 2 3 2 2 7 8 2" xfId="20425"/>
    <cellStyle name="Normal 2 3 2 2 3 2 2 7 9" xfId="20426"/>
    <cellStyle name="Normal 2 3 2 2 3 2 2 7 9 2" xfId="20427"/>
    <cellStyle name="Normal 2 3 2 2 3 2 2 8" xfId="20428"/>
    <cellStyle name="Normal 2 3 2 2 3 2 2 8 2" xfId="20429"/>
    <cellStyle name="Normal 2 3 2 2 3 2 2 9" xfId="20430"/>
    <cellStyle name="Normal 2 3 2 2 3 2 2 9 2" xfId="20431"/>
    <cellStyle name="Normal 2 3 2 2 3 2 3" xfId="594"/>
    <cellStyle name="Normal 2 3 2 2 3 2 3 10" xfId="20432"/>
    <cellStyle name="Normal 2 3 2 2 3 2 3 10 2" xfId="20433"/>
    <cellStyle name="Normal 2 3 2 2 3 2 3 11" xfId="20434"/>
    <cellStyle name="Normal 2 3 2 2 3 2 3 11 2" xfId="20435"/>
    <cellStyle name="Normal 2 3 2 2 3 2 3 12" xfId="20436"/>
    <cellStyle name="Normal 2 3 2 2 3 2 3 12 2" xfId="20437"/>
    <cellStyle name="Normal 2 3 2 2 3 2 3 13" xfId="20438"/>
    <cellStyle name="Normal 2 3 2 2 3 2 3 2" xfId="20439"/>
    <cellStyle name="Normal 2 3 2 2 3 2 3 2 10" xfId="20440"/>
    <cellStyle name="Normal 2 3 2 2 3 2 3 2 10 2" xfId="20441"/>
    <cellStyle name="Normal 2 3 2 2 3 2 3 2 11" xfId="20442"/>
    <cellStyle name="Normal 2 3 2 2 3 2 3 2 11 2" xfId="20443"/>
    <cellStyle name="Normal 2 3 2 2 3 2 3 2 12" xfId="20444"/>
    <cellStyle name="Normal 2 3 2 2 3 2 3 2 2" xfId="20445"/>
    <cellStyle name="Normal 2 3 2 2 3 2 3 2 2 10" xfId="20446"/>
    <cellStyle name="Normal 2 3 2 2 3 2 3 2 2 10 2" xfId="20447"/>
    <cellStyle name="Normal 2 3 2 2 3 2 3 2 2 11" xfId="20448"/>
    <cellStyle name="Normal 2 3 2 2 3 2 3 2 2 2" xfId="20449"/>
    <cellStyle name="Normal 2 3 2 2 3 2 3 2 2 2 2" xfId="20450"/>
    <cellStyle name="Normal 2 3 2 2 3 2 3 2 2 3" xfId="20451"/>
    <cellStyle name="Normal 2 3 2 2 3 2 3 2 2 3 2" xfId="20452"/>
    <cellStyle name="Normal 2 3 2 2 3 2 3 2 2 4" xfId="20453"/>
    <cellStyle name="Normal 2 3 2 2 3 2 3 2 2 4 2" xfId="20454"/>
    <cellStyle name="Normal 2 3 2 2 3 2 3 2 2 5" xfId="20455"/>
    <cellStyle name="Normal 2 3 2 2 3 2 3 2 2 5 2" xfId="20456"/>
    <cellStyle name="Normal 2 3 2 2 3 2 3 2 2 6" xfId="20457"/>
    <cellStyle name="Normal 2 3 2 2 3 2 3 2 2 6 2" xfId="20458"/>
    <cellStyle name="Normal 2 3 2 2 3 2 3 2 2 7" xfId="20459"/>
    <cellStyle name="Normal 2 3 2 2 3 2 3 2 2 7 2" xfId="20460"/>
    <cellStyle name="Normal 2 3 2 2 3 2 3 2 2 8" xfId="20461"/>
    <cellStyle name="Normal 2 3 2 2 3 2 3 2 2 8 2" xfId="20462"/>
    <cellStyle name="Normal 2 3 2 2 3 2 3 2 2 9" xfId="20463"/>
    <cellStyle name="Normal 2 3 2 2 3 2 3 2 2 9 2" xfId="20464"/>
    <cellStyle name="Normal 2 3 2 2 3 2 3 2 3" xfId="20465"/>
    <cellStyle name="Normal 2 3 2 2 3 2 3 2 3 2" xfId="20466"/>
    <cellStyle name="Normal 2 3 2 2 3 2 3 2 4" xfId="20467"/>
    <cellStyle name="Normal 2 3 2 2 3 2 3 2 4 2" xfId="20468"/>
    <cellStyle name="Normal 2 3 2 2 3 2 3 2 5" xfId="20469"/>
    <cellStyle name="Normal 2 3 2 2 3 2 3 2 5 2" xfId="20470"/>
    <cellStyle name="Normal 2 3 2 2 3 2 3 2 6" xfId="20471"/>
    <cellStyle name="Normal 2 3 2 2 3 2 3 2 6 2" xfId="20472"/>
    <cellStyle name="Normal 2 3 2 2 3 2 3 2 7" xfId="20473"/>
    <cellStyle name="Normal 2 3 2 2 3 2 3 2 7 2" xfId="20474"/>
    <cellStyle name="Normal 2 3 2 2 3 2 3 2 8" xfId="20475"/>
    <cellStyle name="Normal 2 3 2 2 3 2 3 2 8 2" xfId="20476"/>
    <cellStyle name="Normal 2 3 2 2 3 2 3 2 9" xfId="20477"/>
    <cellStyle name="Normal 2 3 2 2 3 2 3 2 9 2" xfId="20478"/>
    <cellStyle name="Normal 2 3 2 2 3 2 3 3" xfId="20479"/>
    <cellStyle name="Normal 2 3 2 2 3 2 3 3 10" xfId="20480"/>
    <cellStyle name="Normal 2 3 2 2 3 2 3 3 10 2" xfId="20481"/>
    <cellStyle name="Normal 2 3 2 2 3 2 3 3 11" xfId="20482"/>
    <cellStyle name="Normal 2 3 2 2 3 2 3 3 2" xfId="20483"/>
    <cellStyle name="Normal 2 3 2 2 3 2 3 3 2 2" xfId="20484"/>
    <cellStyle name="Normal 2 3 2 2 3 2 3 3 3" xfId="20485"/>
    <cellStyle name="Normal 2 3 2 2 3 2 3 3 3 2" xfId="20486"/>
    <cellStyle name="Normal 2 3 2 2 3 2 3 3 4" xfId="20487"/>
    <cellStyle name="Normal 2 3 2 2 3 2 3 3 4 2" xfId="20488"/>
    <cellStyle name="Normal 2 3 2 2 3 2 3 3 5" xfId="20489"/>
    <cellStyle name="Normal 2 3 2 2 3 2 3 3 5 2" xfId="20490"/>
    <cellStyle name="Normal 2 3 2 2 3 2 3 3 6" xfId="20491"/>
    <cellStyle name="Normal 2 3 2 2 3 2 3 3 6 2" xfId="20492"/>
    <cellStyle name="Normal 2 3 2 2 3 2 3 3 7" xfId="20493"/>
    <cellStyle name="Normal 2 3 2 2 3 2 3 3 7 2" xfId="20494"/>
    <cellStyle name="Normal 2 3 2 2 3 2 3 3 8" xfId="20495"/>
    <cellStyle name="Normal 2 3 2 2 3 2 3 3 8 2" xfId="20496"/>
    <cellStyle name="Normal 2 3 2 2 3 2 3 3 9" xfId="20497"/>
    <cellStyle name="Normal 2 3 2 2 3 2 3 3 9 2" xfId="20498"/>
    <cellStyle name="Normal 2 3 2 2 3 2 3 4" xfId="20499"/>
    <cellStyle name="Normal 2 3 2 2 3 2 3 4 2" xfId="20500"/>
    <cellStyle name="Normal 2 3 2 2 3 2 3 5" xfId="20501"/>
    <cellStyle name="Normal 2 3 2 2 3 2 3 5 2" xfId="20502"/>
    <cellStyle name="Normal 2 3 2 2 3 2 3 6" xfId="20503"/>
    <cellStyle name="Normal 2 3 2 2 3 2 3 6 2" xfId="20504"/>
    <cellStyle name="Normal 2 3 2 2 3 2 3 7" xfId="20505"/>
    <cellStyle name="Normal 2 3 2 2 3 2 3 7 2" xfId="20506"/>
    <cellStyle name="Normal 2 3 2 2 3 2 3 8" xfId="20507"/>
    <cellStyle name="Normal 2 3 2 2 3 2 3 8 2" xfId="20508"/>
    <cellStyle name="Normal 2 3 2 2 3 2 3 9" xfId="20509"/>
    <cellStyle name="Normal 2 3 2 2 3 2 3 9 2" xfId="20510"/>
    <cellStyle name="Normal 2 3 2 2 3 2 4" xfId="595"/>
    <cellStyle name="Normal 2 3 2 2 3 2 4 10" xfId="20511"/>
    <cellStyle name="Normal 2 3 2 2 3 2 4 10 2" xfId="20512"/>
    <cellStyle name="Normal 2 3 2 2 3 2 4 11" xfId="20513"/>
    <cellStyle name="Normal 2 3 2 2 3 2 4 11 2" xfId="20514"/>
    <cellStyle name="Normal 2 3 2 2 3 2 4 12" xfId="20515"/>
    <cellStyle name="Normal 2 3 2 2 3 2 4 12 2" xfId="20516"/>
    <cellStyle name="Normal 2 3 2 2 3 2 4 13" xfId="20517"/>
    <cellStyle name="Normal 2 3 2 2 3 2 4 2" xfId="20518"/>
    <cellStyle name="Normal 2 3 2 2 3 2 4 2 10" xfId="20519"/>
    <cellStyle name="Normal 2 3 2 2 3 2 4 2 10 2" xfId="20520"/>
    <cellStyle name="Normal 2 3 2 2 3 2 4 2 11" xfId="20521"/>
    <cellStyle name="Normal 2 3 2 2 3 2 4 2 11 2" xfId="20522"/>
    <cellStyle name="Normal 2 3 2 2 3 2 4 2 12" xfId="20523"/>
    <cellStyle name="Normal 2 3 2 2 3 2 4 2 2" xfId="20524"/>
    <cellStyle name="Normal 2 3 2 2 3 2 4 2 2 10" xfId="20525"/>
    <cellStyle name="Normal 2 3 2 2 3 2 4 2 2 10 2" xfId="20526"/>
    <cellStyle name="Normal 2 3 2 2 3 2 4 2 2 11" xfId="20527"/>
    <cellStyle name="Normal 2 3 2 2 3 2 4 2 2 2" xfId="20528"/>
    <cellStyle name="Normal 2 3 2 2 3 2 4 2 2 2 2" xfId="20529"/>
    <cellStyle name="Normal 2 3 2 2 3 2 4 2 2 3" xfId="20530"/>
    <cellStyle name="Normal 2 3 2 2 3 2 4 2 2 3 2" xfId="20531"/>
    <cellStyle name="Normal 2 3 2 2 3 2 4 2 2 4" xfId="20532"/>
    <cellStyle name="Normal 2 3 2 2 3 2 4 2 2 4 2" xfId="20533"/>
    <cellStyle name="Normal 2 3 2 2 3 2 4 2 2 5" xfId="20534"/>
    <cellStyle name="Normal 2 3 2 2 3 2 4 2 2 5 2" xfId="20535"/>
    <cellStyle name="Normal 2 3 2 2 3 2 4 2 2 6" xfId="20536"/>
    <cellStyle name="Normal 2 3 2 2 3 2 4 2 2 6 2" xfId="20537"/>
    <cellStyle name="Normal 2 3 2 2 3 2 4 2 2 7" xfId="20538"/>
    <cellStyle name="Normal 2 3 2 2 3 2 4 2 2 7 2" xfId="20539"/>
    <cellStyle name="Normal 2 3 2 2 3 2 4 2 2 8" xfId="20540"/>
    <cellStyle name="Normal 2 3 2 2 3 2 4 2 2 8 2" xfId="20541"/>
    <cellStyle name="Normal 2 3 2 2 3 2 4 2 2 9" xfId="20542"/>
    <cellStyle name="Normal 2 3 2 2 3 2 4 2 2 9 2" xfId="20543"/>
    <cellStyle name="Normal 2 3 2 2 3 2 4 2 3" xfId="20544"/>
    <cellStyle name="Normal 2 3 2 2 3 2 4 2 3 2" xfId="20545"/>
    <cellStyle name="Normal 2 3 2 2 3 2 4 2 4" xfId="20546"/>
    <cellStyle name="Normal 2 3 2 2 3 2 4 2 4 2" xfId="20547"/>
    <cellStyle name="Normal 2 3 2 2 3 2 4 2 5" xfId="20548"/>
    <cellStyle name="Normal 2 3 2 2 3 2 4 2 5 2" xfId="20549"/>
    <cellStyle name="Normal 2 3 2 2 3 2 4 2 6" xfId="20550"/>
    <cellStyle name="Normal 2 3 2 2 3 2 4 2 6 2" xfId="20551"/>
    <cellStyle name="Normal 2 3 2 2 3 2 4 2 7" xfId="20552"/>
    <cellStyle name="Normal 2 3 2 2 3 2 4 2 7 2" xfId="20553"/>
    <cellStyle name="Normal 2 3 2 2 3 2 4 2 8" xfId="20554"/>
    <cellStyle name="Normal 2 3 2 2 3 2 4 2 8 2" xfId="20555"/>
    <cellStyle name="Normal 2 3 2 2 3 2 4 2 9" xfId="20556"/>
    <cellStyle name="Normal 2 3 2 2 3 2 4 2 9 2" xfId="20557"/>
    <cellStyle name="Normal 2 3 2 2 3 2 4 3" xfId="20558"/>
    <cellStyle name="Normal 2 3 2 2 3 2 4 3 10" xfId="20559"/>
    <cellStyle name="Normal 2 3 2 2 3 2 4 3 10 2" xfId="20560"/>
    <cellStyle name="Normal 2 3 2 2 3 2 4 3 11" xfId="20561"/>
    <cellStyle name="Normal 2 3 2 2 3 2 4 3 2" xfId="20562"/>
    <cellStyle name="Normal 2 3 2 2 3 2 4 3 2 2" xfId="20563"/>
    <cellStyle name="Normal 2 3 2 2 3 2 4 3 3" xfId="20564"/>
    <cellStyle name="Normal 2 3 2 2 3 2 4 3 3 2" xfId="20565"/>
    <cellStyle name="Normal 2 3 2 2 3 2 4 3 4" xfId="20566"/>
    <cellStyle name="Normal 2 3 2 2 3 2 4 3 4 2" xfId="20567"/>
    <cellStyle name="Normal 2 3 2 2 3 2 4 3 5" xfId="20568"/>
    <cellStyle name="Normal 2 3 2 2 3 2 4 3 5 2" xfId="20569"/>
    <cellStyle name="Normal 2 3 2 2 3 2 4 3 6" xfId="20570"/>
    <cellStyle name="Normal 2 3 2 2 3 2 4 3 6 2" xfId="20571"/>
    <cellStyle name="Normal 2 3 2 2 3 2 4 3 7" xfId="20572"/>
    <cellStyle name="Normal 2 3 2 2 3 2 4 3 7 2" xfId="20573"/>
    <cellStyle name="Normal 2 3 2 2 3 2 4 3 8" xfId="20574"/>
    <cellStyle name="Normal 2 3 2 2 3 2 4 3 8 2" xfId="20575"/>
    <cellStyle name="Normal 2 3 2 2 3 2 4 3 9" xfId="20576"/>
    <cellStyle name="Normal 2 3 2 2 3 2 4 3 9 2" xfId="20577"/>
    <cellStyle name="Normal 2 3 2 2 3 2 4 4" xfId="20578"/>
    <cellStyle name="Normal 2 3 2 2 3 2 4 4 2" xfId="20579"/>
    <cellStyle name="Normal 2 3 2 2 3 2 4 5" xfId="20580"/>
    <cellStyle name="Normal 2 3 2 2 3 2 4 5 2" xfId="20581"/>
    <cellStyle name="Normal 2 3 2 2 3 2 4 6" xfId="20582"/>
    <cellStyle name="Normal 2 3 2 2 3 2 4 6 2" xfId="20583"/>
    <cellStyle name="Normal 2 3 2 2 3 2 4 7" xfId="20584"/>
    <cellStyle name="Normal 2 3 2 2 3 2 4 7 2" xfId="20585"/>
    <cellStyle name="Normal 2 3 2 2 3 2 4 8" xfId="20586"/>
    <cellStyle name="Normal 2 3 2 2 3 2 4 8 2" xfId="20587"/>
    <cellStyle name="Normal 2 3 2 2 3 2 4 9" xfId="20588"/>
    <cellStyle name="Normal 2 3 2 2 3 2 4 9 2" xfId="20589"/>
    <cellStyle name="Normal 2 3 2 2 3 2 5" xfId="596"/>
    <cellStyle name="Normal 2 3 2 2 3 2 5 10" xfId="20590"/>
    <cellStyle name="Normal 2 3 2 2 3 2 5 10 2" xfId="20591"/>
    <cellStyle name="Normal 2 3 2 2 3 2 5 11" xfId="20592"/>
    <cellStyle name="Normal 2 3 2 2 3 2 5 11 2" xfId="20593"/>
    <cellStyle name="Normal 2 3 2 2 3 2 5 12" xfId="20594"/>
    <cellStyle name="Normal 2 3 2 2 3 2 5 12 2" xfId="20595"/>
    <cellStyle name="Normal 2 3 2 2 3 2 5 13" xfId="20596"/>
    <cellStyle name="Normal 2 3 2 2 3 2 5 2" xfId="20597"/>
    <cellStyle name="Normal 2 3 2 2 3 2 5 2 10" xfId="20598"/>
    <cellStyle name="Normal 2 3 2 2 3 2 5 2 10 2" xfId="20599"/>
    <cellStyle name="Normal 2 3 2 2 3 2 5 2 11" xfId="20600"/>
    <cellStyle name="Normal 2 3 2 2 3 2 5 2 11 2" xfId="20601"/>
    <cellStyle name="Normal 2 3 2 2 3 2 5 2 12" xfId="20602"/>
    <cellStyle name="Normal 2 3 2 2 3 2 5 2 2" xfId="20603"/>
    <cellStyle name="Normal 2 3 2 2 3 2 5 2 2 10" xfId="20604"/>
    <cellStyle name="Normal 2 3 2 2 3 2 5 2 2 10 2" xfId="20605"/>
    <cellStyle name="Normal 2 3 2 2 3 2 5 2 2 11" xfId="20606"/>
    <cellStyle name="Normal 2 3 2 2 3 2 5 2 2 2" xfId="20607"/>
    <cellStyle name="Normal 2 3 2 2 3 2 5 2 2 2 2" xfId="20608"/>
    <cellStyle name="Normal 2 3 2 2 3 2 5 2 2 3" xfId="20609"/>
    <cellStyle name="Normal 2 3 2 2 3 2 5 2 2 3 2" xfId="20610"/>
    <cellStyle name="Normal 2 3 2 2 3 2 5 2 2 4" xfId="20611"/>
    <cellStyle name="Normal 2 3 2 2 3 2 5 2 2 4 2" xfId="20612"/>
    <cellStyle name="Normal 2 3 2 2 3 2 5 2 2 5" xfId="20613"/>
    <cellStyle name="Normal 2 3 2 2 3 2 5 2 2 5 2" xfId="20614"/>
    <cellStyle name="Normal 2 3 2 2 3 2 5 2 2 6" xfId="20615"/>
    <cellStyle name="Normal 2 3 2 2 3 2 5 2 2 6 2" xfId="20616"/>
    <cellStyle name="Normal 2 3 2 2 3 2 5 2 2 7" xfId="20617"/>
    <cellStyle name="Normal 2 3 2 2 3 2 5 2 2 7 2" xfId="20618"/>
    <cellStyle name="Normal 2 3 2 2 3 2 5 2 2 8" xfId="20619"/>
    <cellStyle name="Normal 2 3 2 2 3 2 5 2 2 8 2" xfId="20620"/>
    <cellStyle name="Normal 2 3 2 2 3 2 5 2 2 9" xfId="20621"/>
    <cellStyle name="Normal 2 3 2 2 3 2 5 2 2 9 2" xfId="20622"/>
    <cellStyle name="Normal 2 3 2 2 3 2 5 2 3" xfId="20623"/>
    <cellStyle name="Normal 2 3 2 2 3 2 5 2 3 2" xfId="20624"/>
    <cellStyle name="Normal 2 3 2 2 3 2 5 2 4" xfId="20625"/>
    <cellStyle name="Normal 2 3 2 2 3 2 5 2 4 2" xfId="20626"/>
    <cellStyle name="Normal 2 3 2 2 3 2 5 2 5" xfId="20627"/>
    <cellStyle name="Normal 2 3 2 2 3 2 5 2 5 2" xfId="20628"/>
    <cellStyle name="Normal 2 3 2 2 3 2 5 2 6" xfId="20629"/>
    <cellStyle name="Normal 2 3 2 2 3 2 5 2 6 2" xfId="20630"/>
    <cellStyle name="Normal 2 3 2 2 3 2 5 2 7" xfId="20631"/>
    <cellStyle name="Normal 2 3 2 2 3 2 5 2 7 2" xfId="20632"/>
    <cellStyle name="Normal 2 3 2 2 3 2 5 2 8" xfId="20633"/>
    <cellStyle name="Normal 2 3 2 2 3 2 5 2 8 2" xfId="20634"/>
    <cellStyle name="Normal 2 3 2 2 3 2 5 2 9" xfId="20635"/>
    <cellStyle name="Normal 2 3 2 2 3 2 5 2 9 2" xfId="20636"/>
    <cellStyle name="Normal 2 3 2 2 3 2 5 3" xfId="20637"/>
    <cellStyle name="Normal 2 3 2 2 3 2 5 3 10" xfId="20638"/>
    <cellStyle name="Normal 2 3 2 2 3 2 5 3 10 2" xfId="20639"/>
    <cellStyle name="Normal 2 3 2 2 3 2 5 3 11" xfId="20640"/>
    <cellStyle name="Normal 2 3 2 2 3 2 5 3 2" xfId="20641"/>
    <cellStyle name="Normal 2 3 2 2 3 2 5 3 2 2" xfId="20642"/>
    <cellStyle name="Normal 2 3 2 2 3 2 5 3 3" xfId="20643"/>
    <cellStyle name="Normal 2 3 2 2 3 2 5 3 3 2" xfId="20644"/>
    <cellStyle name="Normal 2 3 2 2 3 2 5 3 4" xfId="20645"/>
    <cellStyle name="Normal 2 3 2 2 3 2 5 3 4 2" xfId="20646"/>
    <cellStyle name="Normal 2 3 2 2 3 2 5 3 5" xfId="20647"/>
    <cellStyle name="Normal 2 3 2 2 3 2 5 3 5 2" xfId="20648"/>
    <cellStyle name="Normal 2 3 2 2 3 2 5 3 6" xfId="20649"/>
    <cellStyle name="Normal 2 3 2 2 3 2 5 3 6 2" xfId="20650"/>
    <cellStyle name="Normal 2 3 2 2 3 2 5 3 7" xfId="20651"/>
    <cellStyle name="Normal 2 3 2 2 3 2 5 3 7 2" xfId="20652"/>
    <cellStyle name="Normal 2 3 2 2 3 2 5 3 8" xfId="20653"/>
    <cellStyle name="Normal 2 3 2 2 3 2 5 3 8 2" xfId="20654"/>
    <cellStyle name="Normal 2 3 2 2 3 2 5 3 9" xfId="20655"/>
    <cellStyle name="Normal 2 3 2 2 3 2 5 3 9 2" xfId="20656"/>
    <cellStyle name="Normal 2 3 2 2 3 2 5 4" xfId="20657"/>
    <cellStyle name="Normal 2 3 2 2 3 2 5 4 2" xfId="20658"/>
    <cellStyle name="Normal 2 3 2 2 3 2 5 5" xfId="20659"/>
    <cellStyle name="Normal 2 3 2 2 3 2 5 5 2" xfId="20660"/>
    <cellStyle name="Normal 2 3 2 2 3 2 5 6" xfId="20661"/>
    <cellStyle name="Normal 2 3 2 2 3 2 5 6 2" xfId="20662"/>
    <cellStyle name="Normal 2 3 2 2 3 2 5 7" xfId="20663"/>
    <cellStyle name="Normal 2 3 2 2 3 2 5 7 2" xfId="20664"/>
    <cellStyle name="Normal 2 3 2 2 3 2 5 8" xfId="20665"/>
    <cellStyle name="Normal 2 3 2 2 3 2 5 8 2" xfId="20666"/>
    <cellStyle name="Normal 2 3 2 2 3 2 5 9" xfId="20667"/>
    <cellStyle name="Normal 2 3 2 2 3 2 5 9 2" xfId="20668"/>
    <cellStyle name="Normal 2 3 2 2 3 2 6" xfId="597"/>
    <cellStyle name="Normal 2 3 2 2 3 3" xfId="598"/>
    <cellStyle name="Normal 2 3 2 2 3 3 2" xfId="599"/>
    <cellStyle name="Normal 2 3 2 2 3 4" xfId="600"/>
    <cellStyle name="Normal 2 3 2 2 3 4 2" xfId="601"/>
    <cellStyle name="Normal 2 3 2 2 3 5" xfId="602"/>
    <cellStyle name="Normal 2 3 2 2 3 5 2" xfId="603"/>
    <cellStyle name="Normal 2 3 2 2 3 6" xfId="604"/>
    <cellStyle name="Normal 2 3 2 2 3 6 2" xfId="605"/>
    <cellStyle name="Normal 2 3 2 2 3 7" xfId="20669"/>
    <cellStyle name="Normal 2 3 2 2 3 7 10" xfId="20670"/>
    <cellStyle name="Normal 2 3 2 2 3 7 10 2" xfId="20671"/>
    <cellStyle name="Normal 2 3 2 2 3 7 11" xfId="20672"/>
    <cellStyle name="Normal 2 3 2 2 3 7 11 2" xfId="20673"/>
    <cellStyle name="Normal 2 3 2 2 3 7 12" xfId="20674"/>
    <cellStyle name="Normal 2 3 2 2 3 7 2" xfId="20675"/>
    <cellStyle name="Normal 2 3 2 2 3 7 2 10" xfId="20676"/>
    <cellStyle name="Normal 2 3 2 2 3 7 2 10 2" xfId="20677"/>
    <cellStyle name="Normal 2 3 2 2 3 7 2 11" xfId="20678"/>
    <cellStyle name="Normal 2 3 2 2 3 7 2 2" xfId="20679"/>
    <cellStyle name="Normal 2 3 2 2 3 7 2 2 2" xfId="20680"/>
    <cellStyle name="Normal 2 3 2 2 3 7 2 3" xfId="20681"/>
    <cellStyle name="Normal 2 3 2 2 3 7 2 3 2" xfId="20682"/>
    <cellStyle name="Normal 2 3 2 2 3 7 2 4" xfId="20683"/>
    <cellStyle name="Normal 2 3 2 2 3 7 2 4 2" xfId="20684"/>
    <cellStyle name="Normal 2 3 2 2 3 7 2 5" xfId="20685"/>
    <cellStyle name="Normal 2 3 2 2 3 7 2 5 2" xfId="20686"/>
    <cellStyle name="Normal 2 3 2 2 3 7 2 6" xfId="20687"/>
    <cellStyle name="Normal 2 3 2 2 3 7 2 6 2" xfId="20688"/>
    <cellStyle name="Normal 2 3 2 2 3 7 2 7" xfId="20689"/>
    <cellStyle name="Normal 2 3 2 2 3 7 2 7 2" xfId="20690"/>
    <cellStyle name="Normal 2 3 2 2 3 7 2 8" xfId="20691"/>
    <cellStyle name="Normal 2 3 2 2 3 7 2 8 2" xfId="20692"/>
    <cellStyle name="Normal 2 3 2 2 3 7 2 9" xfId="20693"/>
    <cellStyle name="Normal 2 3 2 2 3 7 2 9 2" xfId="20694"/>
    <cellStyle name="Normal 2 3 2 2 3 7 3" xfId="20695"/>
    <cellStyle name="Normal 2 3 2 2 3 7 3 2" xfId="20696"/>
    <cellStyle name="Normal 2 3 2 2 3 7 4" xfId="20697"/>
    <cellStyle name="Normal 2 3 2 2 3 7 4 2" xfId="20698"/>
    <cellStyle name="Normal 2 3 2 2 3 7 5" xfId="20699"/>
    <cellStyle name="Normal 2 3 2 2 3 7 5 2" xfId="20700"/>
    <cellStyle name="Normal 2 3 2 2 3 7 6" xfId="20701"/>
    <cellStyle name="Normal 2 3 2 2 3 7 6 2" xfId="20702"/>
    <cellStyle name="Normal 2 3 2 2 3 7 7" xfId="20703"/>
    <cellStyle name="Normal 2 3 2 2 3 7 7 2" xfId="20704"/>
    <cellStyle name="Normal 2 3 2 2 3 7 8" xfId="20705"/>
    <cellStyle name="Normal 2 3 2 2 3 7 8 2" xfId="20706"/>
    <cellStyle name="Normal 2 3 2 2 3 7 9" xfId="20707"/>
    <cellStyle name="Normal 2 3 2 2 3 7 9 2" xfId="20708"/>
    <cellStyle name="Normal 2 3 2 2 3 8" xfId="20709"/>
    <cellStyle name="Normal 2 3 2 2 3 8 10" xfId="20710"/>
    <cellStyle name="Normal 2 3 2 2 3 8 10 2" xfId="20711"/>
    <cellStyle name="Normal 2 3 2 2 3 8 11" xfId="20712"/>
    <cellStyle name="Normal 2 3 2 2 3 8 2" xfId="20713"/>
    <cellStyle name="Normal 2 3 2 2 3 8 2 2" xfId="20714"/>
    <cellStyle name="Normal 2 3 2 2 3 8 3" xfId="20715"/>
    <cellStyle name="Normal 2 3 2 2 3 8 3 2" xfId="20716"/>
    <cellStyle name="Normal 2 3 2 2 3 8 4" xfId="20717"/>
    <cellStyle name="Normal 2 3 2 2 3 8 4 2" xfId="20718"/>
    <cellStyle name="Normal 2 3 2 2 3 8 5" xfId="20719"/>
    <cellStyle name="Normal 2 3 2 2 3 8 5 2" xfId="20720"/>
    <cellStyle name="Normal 2 3 2 2 3 8 6" xfId="20721"/>
    <cellStyle name="Normal 2 3 2 2 3 8 6 2" xfId="20722"/>
    <cellStyle name="Normal 2 3 2 2 3 8 7" xfId="20723"/>
    <cellStyle name="Normal 2 3 2 2 3 8 7 2" xfId="20724"/>
    <cellStyle name="Normal 2 3 2 2 3 8 8" xfId="20725"/>
    <cellStyle name="Normal 2 3 2 2 3 8 8 2" xfId="20726"/>
    <cellStyle name="Normal 2 3 2 2 3 8 9" xfId="20727"/>
    <cellStyle name="Normal 2 3 2 2 3 8 9 2" xfId="20728"/>
    <cellStyle name="Normal 2 3 2 2 3 9" xfId="20729"/>
    <cellStyle name="Normal 2 3 2 2 3 9 2" xfId="20730"/>
    <cellStyle name="Normal 2 3 2 2 4" xfId="606"/>
    <cellStyle name="Normal 2 3 2 2 4 2" xfId="607"/>
    <cellStyle name="Normal 2 3 2 2 5" xfId="608"/>
    <cellStyle name="Normal 2 3 2 2 5 2" xfId="609"/>
    <cellStyle name="Normal 2 3 2 2 6" xfId="610"/>
    <cellStyle name="Normal 2 3 2 2 6 10" xfId="20731"/>
    <cellStyle name="Normal 2 3 2 2 6 10 2" xfId="20732"/>
    <cellStyle name="Normal 2 3 2 2 6 11" xfId="20733"/>
    <cellStyle name="Normal 2 3 2 2 6 11 2" xfId="20734"/>
    <cellStyle name="Normal 2 3 2 2 6 12" xfId="20735"/>
    <cellStyle name="Normal 2 3 2 2 6 12 2" xfId="20736"/>
    <cellStyle name="Normal 2 3 2 2 6 13" xfId="20737"/>
    <cellStyle name="Normal 2 3 2 2 6 13 2" xfId="20738"/>
    <cellStyle name="Normal 2 3 2 2 6 14" xfId="20739"/>
    <cellStyle name="Normal 2 3 2 2 6 14 2" xfId="20740"/>
    <cellStyle name="Normal 2 3 2 2 6 15" xfId="20741"/>
    <cellStyle name="Normal 2 3 2 2 6 15 2" xfId="20742"/>
    <cellStyle name="Normal 2 3 2 2 6 16" xfId="20743"/>
    <cellStyle name="Normal 2 3 2 2 6 16 2" xfId="20744"/>
    <cellStyle name="Normal 2 3 2 2 6 17" xfId="20745"/>
    <cellStyle name="Normal 2 3 2 2 6 2" xfId="611"/>
    <cellStyle name="Normal 2 3 2 2 6 2 2" xfId="612"/>
    <cellStyle name="Normal 2 3 2 2 6 3" xfId="613"/>
    <cellStyle name="Normal 2 3 2 2 6 3 2" xfId="614"/>
    <cellStyle name="Normal 2 3 2 2 6 4" xfId="615"/>
    <cellStyle name="Normal 2 3 2 2 6 4 2" xfId="616"/>
    <cellStyle name="Normal 2 3 2 2 6 5" xfId="617"/>
    <cellStyle name="Normal 2 3 2 2 6 5 2" xfId="618"/>
    <cellStyle name="Normal 2 3 2 2 6 6" xfId="20746"/>
    <cellStyle name="Normal 2 3 2 2 6 6 10" xfId="20747"/>
    <cellStyle name="Normal 2 3 2 2 6 6 10 2" xfId="20748"/>
    <cellStyle name="Normal 2 3 2 2 6 6 11" xfId="20749"/>
    <cellStyle name="Normal 2 3 2 2 6 6 11 2" xfId="20750"/>
    <cellStyle name="Normal 2 3 2 2 6 6 12" xfId="20751"/>
    <cellStyle name="Normal 2 3 2 2 6 6 2" xfId="20752"/>
    <cellStyle name="Normal 2 3 2 2 6 6 2 10" xfId="20753"/>
    <cellStyle name="Normal 2 3 2 2 6 6 2 10 2" xfId="20754"/>
    <cellStyle name="Normal 2 3 2 2 6 6 2 11" xfId="20755"/>
    <cellStyle name="Normal 2 3 2 2 6 6 2 2" xfId="20756"/>
    <cellStyle name="Normal 2 3 2 2 6 6 2 2 2" xfId="20757"/>
    <cellStyle name="Normal 2 3 2 2 6 6 2 3" xfId="20758"/>
    <cellStyle name="Normal 2 3 2 2 6 6 2 3 2" xfId="20759"/>
    <cellStyle name="Normal 2 3 2 2 6 6 2 4" xfId="20760"/>
    <cellStyle name="Normal 2 3 2 2 6 6 2 4 2" xfId="20761"/>
    <cellStyle name="Normal 2 3 2 2 6 6 2 5" xfId="20762"/>
    <cellStyle name="Normal 2 3 2 2 6 6 2 5 2" xfId="20763"/>
    <cellStyle name="Normal 2 3 2 2 6 6 2 6" xfId="20764"/>
    <cellStyle name="Normal 2 3 2 2 6 6 2 6 2" xfId="20765"/>
    <cellStyle name="Normal 2 3 2 2 6 6 2 7" xfId="20766"/>
    <cellStyle name="Normal 2 3 2 2 6 6 2 7 2" xfId="20767"/>
    <cellStyle name="Normal 2 3 2 2 6 6 2 8" xfId="20768"/>
    <cellStyle name="Normal 2 3 2 2 6 6 2 8 2" xfId="20769"/>
    <cellStyle name="Normal 2 3 2 2 6 6 2 9" xfId="20770"/>
    <cellStyle name="Normal 2 3 2 2 6 6 2 9 2" xfId="20771"/>
    <cellStyle name="Normal 2 3 2 2 6 6 3" xfId="20772"/>
    <cellStyle name="Normal 2 3 2 2 6 6 3 2" xfId="20773"/>
    <cellStyle name="Normal 2 3 2 2 6 6 4" xfId="20774"/>
    <cellStyle name="Normal 2 3 2 2 6 6 4 2" xfId="20775"/>
    <cellStyle name="Normal 2 3 2 2 6 6 5" xfId="20776"/>
    <cellStyle name="Normal 2 3 2 2 6 6 5 2" xfId="20777"/>
    <cellStyle name="Normal 2 3 2 2 6 6 6" xfId="20778"/>
    <cellStyle name="Normal 2 3 2 2 6 6 6 2" xfId="20779"/>
    <cellStyle name="Normal 2 3 2 2 6 6 7" xfId="20780"/>
    <cellStyle name="Normal 2 3 2 2 6 6 7 2" xfId="20781"/>
    <cellStyle name="Normal 2 3 2 2 6 6 8" xfId="20782"/>
    <cellStyle name="Normal 2 3 2 2 6 6 8 2" xfId="20783"/>
    <cellStyle name="Normal 2 3 2 2 6 6 9" xfId="20784"/>
    <cellStyle name="Normal 2 3 2 2 6 6 9 2" xfId="20785"/>
    <cellStyle name="Normal 2 3 2 2 6 7" xfId="20786"/>
    <cellStyle name="Normal 2 3 2 2 6 7 10" xfId="20787"/>
    <cellStyle name="Normal 2 3 2 2 6 7 10 2" xfId="20788"/>
    <cellStyle name="Normal 2 3 2 2 6 7 11" xfId="20789"/>
    <cellStyle name="Normal 2 3 2 2 6 7 2" xfId="20790"/>
    <cellStyle name="Normal 2 3 2 2 6 7 2 2" xfId="20791"/>
    <cellStyle name="Normal 2 3 2 2 6 7 3" xfId="20792"/>
    <cellStyle name="Normal 2 3 2 2 6 7 3 2" xfId="20793"/>
    <cellStyle name="Normal 2 3 2 2 6 7 4" xfId="20794"/>
    <cellStyle name="Normal 2 3 2 2 6 7 4 2" xfId="20795"/>
    <cellStyle name="Normal 2 3 2 2 6 7 5" xfId="20796"/>
    <cellStyle name="Normal 2 3 2 2 6 7 5 2" xfId="20797"/>
    <cellStyle name="Normal 2 3 2 2 6 7 6" xfId="20798"/>
    <cellStyle name="Normal 2 3 2 2 6 7 6 2" xfId="20799"/>
    <cellStyle name="Normal 2 3 2 2 6 7 7" xfId="20800"/>
    <cellStyle name="Normal 2 3 2 2 6 7 7 2" xfId="20801"/>
    <cellStyle name="Normal 2 3 2 2 6 7 8" xfId="20802"/>
    <cellStyle name="Normal 2 3 2 2 6 7 8 2" xfId="20803"/>
    <cellStyle name="Normal 2 3 2 2 6 7 9" xfId="20804"/>
    <cellStyle name="Normal 2 3 2 2 6 7 9 2" xfId="20805"/>
    <cellStyle name="Normal 2 3 2 2 6 8" xfId="20806"/>
    <cellStyle name="Normal 2 3 2 2 6 8 2" xfId="20807"/>
    <cellStyle name="Normal 2 3 2 2 6 9" xfId="20808"/>
    <cellStyle name="Normal 2 3 2 2 6 9 2" xfId="20809"/>
    <cellStyle name="Normal 2 3 2 2 7" xfId="619"/>
    <cellStyle name="Normal 2 3 2 2 7 10" xfId="20810"/>
    <cellStyle name="Normal 2 3 2 2 7 10 2" xfId="20811"/>
    <cellStyle name="Normal 2 3 2 2 7 11" xfId="20812"/>
    <cellStyle name="Normal 2 3 2 2 7 11 2" xfId="20813"/>
    <cellStyle name="Normal 2 3 2 2 7 12" xfId="20814"/>
    <cellStyle name="Normal 2 3 2 2 7 12 2" xfId="20815"/>
    <cellStyle name="Normal 2 3 2 2 7 13" xfId="20816"/>
    <cellStyle name="Normal 2 3 2 2 7 2" xfId="20817"/>
    <cellStyle name="Normal 2 3 2 2 7 2 10" xfId="20818"/>
    <cellStyle name="Normal 2 3 2 2 7 2 10 2" xfId="20819"/>
    <cellStyle name="Normal 2 3 2 2 7 2 11" xfId="20820"/>
    <cellStyle name="Normal 2 3 2 2 7 2 11 2" xfId="20821"/>
    <cellStyle name="Normal 2 3 2 2 7 2 12" xfId="20822"/>
    <cellStyle name="Normal 2 3 2 2 7 2 2" xfId="20823"/>
    <cellStyle name="Normal 2 3 2 2 7 2 2 10" xfId="20824"/>
    <cellStyle name="Normal 2 3 2 2 7 2 2 10 2" xfId="20825"/>
    <cellStyle name="Normal 2 3 2 2 7 2 2 11" xfId="20826"/>
    <cellStyle name="Normal 2 3 2 2 7 2 2 2" xfId="20827"/>
    <cellStyle name="Normal 2 3 2 2 7 2 2 2 2" xfId="20828"/>
    <cellStyle name="Normal 2 3 2 2 7 2 2 3" xfId="20829"/>
    <cellStyle name="Normal 2 3 2 2 7 2 2 3 2" xfId="20830"/>
    <cellStyle name="Normal 2 3 2 2 7 2 2 4" xfId="20831"/>
    <cellStyle name="Normal 2 3 2 2 7 2 2 4 2" xfId="20832"/>
    <cellStyle name="Normal 2 3 2 2 7 2 2 5" xfId="20833"/>
    <cellStyle name="Normal 2 3 2 2 7 2 2 5 2" xfId="20834"/>
    <cellStyle name="Normal 2 3 2 2 7 2 2 6" xfId="20835"/>
    <cellStyle name="Normal 2 3 2 2 7 2 2 6 2" xfId="20836"/>
    <cellStyle name="Normal 2 3 2 2 7 2 2 7" xfId="20837"/>
    <cellStyle name="Normal 2 3 2 2 7 2 2 7 2" xfId="20838"/>
    <cellStyle name="Normal 2 3 2 2 7 2 2 8" xfId="20839"/>
    <cellStyle name="Normal 2 3 2 2 7 2 2 8 2" xfId="20840"/>
    <cellStyle name="Normal 2 3 2 2 7 2 2 9" xfId="20841"/>
    <cellStyle name="Normal 2 3 2 2 7 2 2 9 2" xfId="20842"/>
    <cellStyle name="Normal 2 3 2 2 7 2 3" xfId="20843"/>
    <cellStyle name="Normal 2 3 2 2 7 2 3 2" xfId="20844"/>
    <cellStyle name="Normal 2 3 2 2 7 2 4" xfId="20845"/>
    <cellStyle name="Normal 2 3 2 2 7 2 4 2" xfId="20846"/>
    <cellStyle name="Normal 2 3 2 2 7 2 5" xfId="20847"/>
    <cellStyle name="Normal 2 3 2 2 7 2 5 2" xfId="20848"/>
    <cellStyle name="Normal 2 3 2 2 7 2 6" xfId="20849"/>
    <cellStyle name="Normal 2 3 2 2 7 2 6 2" xfId="20850"/>
    <cellStyle name="Normal 2 3 2 2 7 2 7" xfId="20851"/>
    <cellStyle name="Normal 2 3 2 2 7 2 7 2" xfId="20852"/>
    <cellStyle name="Normal 2 3 2 2 7 2 8" xfId="20853"/>
    <cellStyle name="Normal 2 3 2 2 7 2 8 2" xfId="20854"/>
    <cellStyle name="Normal 2 3 2 2 7 2 9" xfId="20855"/>
    <cellStyle name="Normal 2 3 2 2 7 2 9 2" xfId="20856"/>
    <cellStyle name="Normal 2 3 2 2 7 3" xfId="20857"/>
    <cellStyle name="Normal 2 3 2 2 7 3 10" xfId="20858"/>
    <cellStyle name="Normal 2 3 2 2 7 3 10 2" xfId="20859"/>
    <cellStyle name="Normal 2 3 2 2 7 3 11" xfId="20860"/>
    <cellStyle name="Normal 2 3 2 2 7 3 2" xfId="20861"/>
    <cellStyle name="Normal 2 3 2 2 7 3 2 2" xfId="20862"/>
    <cellStyle name="Normal 2 3 2 2 7 3 3" xfId="20863"/>
    <cellStyle name="Normal 2 3 2 2 7 3 3 2" xfId="20864"/>
    <cellStyle name="Normal 2 3 2 2 7 3 4" xfId="20865"/>
    <cellStyle name="Normal 2 3 2 2 7 3 4 2" xfId="20866"/>
    <cellStyle name="Normal 2 3 2 2 7 3 5" xfId="20867"/>
    <cellStyle name="Normal 2 3 2 2 7 3 5 2" xfId="20868"/>
    <cellStyle name="Normal 2 3 2 2 7 3 6" xfId="20869"/>
    <cellStyle name="Normal 2 3 2 2 7 3 6 2" xfId="20870"/>
    <cellStyle name="Normal 2 3 2 2 7 3 7" xfId="20871"/>
    <cellStyle name="Normal 2 3 2 2 7 3 7 2" xfId="20872"/>
    <cellStyle name="Normal 2 3 2 2 7 3 8" xfId="20873"/>
    <cellStyle name="Normal 2 3 2 2 7 3 8 2" xfId="20874"/>
    <cellStyle name="Normal 2 3 2 2 7 3 9" xfId="20875"/>
    <cellStyle name="Normal 2 3 2 2 7 3 9 2" xfId="20876"/>
    <cellStyle name="Normal 2 3 2 2 7 4" xfId="20877"/>
    <cellStyle name="Normal 2 3 2 2 7 4 2" xfId="20878"/>
    <cellStyle name="Normal 2 3 2 2 7 5" xfId="20879"/>
    <cellStyle name="Normal 2 3 2 2 7 5 2" xfId="20880"/>
    <cellStyle name="Normal 2 3 2 2 7 6" xfId="20881"/>
    <cellStyle name="Normal 2 3 2 2 7 6 2" xfId="20882"/>
    <cellStyle name="Normal 2 3 2 2 7 7" xfId="20883"/>
    <cellStyle name="Normal 2 3 2 2 7 7 2" xfId="20884"/>
    <cellStyle name="Normal 2 3 2 2 7 8" xfId="20885"/>
    <cellStyle name="Normal 2 3 2 2 7 8 2" xfId="20886"/>
    <cellStyle name="Normal 2 3 2 2 7 9" xfId="20887"/>
    <cellStyle name="Normal 2 3 2 2 7 9 2" xfId="20888"/>
    <cellStyle name="Normal 2 3 2 2 8" xfId="620"/>
    <cellStyle name="Normal 2 3 2 2 8 10" xfId="20889"/>
    <cellStyle name="Normal 2 3 2 2 8 10 2" xfId="20890"/>
    <cellStyle name="Normal 2 3 2 2 8 11" xfId="20891"/>
    <cellStyle name="Normal 2 3 2 2 8 11 2" xfId="20892"/>
    <cellStyle name="Normal 2 3 2 2 8 12" xfId="20893"/>
    <cellStyle name="Normal 2 3 2 2 8 12 2" xfId="20894"/>
    <cellStyle name="Normal 2 3 2 2 8 13" xfId="20895"/>
    <cellStyle name="Normal 2 3 2 2 8 2" xfId="20896"/>
    <cellStyle name="Normal 2 3 2 2 8 2 10" xfId="20897"/>
    <cellStyle name="Normal 2 3 2 2 8 2 10 2" xfId="20898"/>
    <cellStyle name="Normal 2 3 2 2 8 2 11" xfId="20899"/>
    <cellStyle name="Normal 2 3 2 2 8 2 11 2" xfId="20900"/>
    <cellStyle name="Normal 2 3 2 2 8 2 12" xfId="20901"/>
    <cellStyle name="Normal 2 3 2 2 8 2 2" xfId="20902"/>
    <cellStyle name="Normal 2 3 2 2 8 2 2 10" xfId="20903"/>
    <cellStyle name="Normal 2 3 2 2 8 2 2 10 2" xfId="20904"/>
    <cellStyle name="Normal 2 3 2 2 8 2 2 11" xfId="20905"/>
    <cellStyle name="Normal 2 3 2 2 8 2 2 2" xfId="20906"/>
    <cellStyle name="Normal 2 3 2 2 8 2 2 2 2" xfId="20907"/>
    <cellStyle name="Normal 2 3 2 2 8 2 2 3" xfId="20908"/>
    <cellStyle name="Normal 2 3 2 2 8 2 2 3 2" xfId="20909"/>
    <cellStyle name="Normal 2 3 2 2 8 2 2 4" xfId="20910"/>
    <cellStyle name="Normal 2 3 2 2 8 2 2 4 2" xfId="20911"/>
    <cellStyle name="Normal 2 3 2 2 8 2 2 5" xfId="20912"/>
    <cellStyle name="Normal 2 3 2 2 8 2 2 5 2" xfId="20913"/>
    <cellStyle name="Normal 2 3 2 2 8 2 2 6" xfId="20914"/>
    <cellStyle name="Normal 2 3 2 2 8 2 2 6 2" xfId="20915"/>
    <cellStyle name="Normal 2 3 2 2 8 2 2 7" xfId="20916"/>
    <cellStyle name="Normal 2 3 2 2 8 2 2 7 2" xfId="20917"/>
    <cellStyle name="Normal 2 3 2 2 8 2 2 8" xfId="20918"/>
    <cellStyle name="Normal 2 3 2 2 8 2 2 8 2" xfId="20919"/>
    <cellStyle name="Normal 2 3 2 2 8 2 2 9" xfId="20920"/>
    <cellStyle name="Normal 2 3 2 2 8 2 2 9 2" xfId="20921"/>
    <cellStyle name="Normal 2 3 2 2 8 2 3" xfId="20922"/>
    <cellStyle name="Normal 2 3 2 2 8 2 3 2" xfId="20923"/>
    <cellStyle name="Normal 2 3 2 2 8 2 4" xfId="20924"/>
    <cellStyle name="Normal 2 3 2 2 8 2 4 2" xfId="20925"/>
    <cellStyle name="Normal 2 3 2 2 8 2 5" xfId="20926"/>
    <cellStyle name="Normal 2 3 2 2 8 2 5 2" xfId="20927"/>
    <cellStyle name="Normal 2 3 2 2 8 2 6" xfId="20928"/>
    <cellStyle name="Normal 2 3 2 2 8 2 6 2" xfId="20929"/>
    <cellStyle name="Normal 2 3 2 2 8 2 7" xfId="20930"/>
    <cellStyle name="Normal 2 3 2 2 8 2 7 2" xfId="20931"/>
    <cellStyle name="Normal 2 3 2 2 8 2 8" xfId="20932"/>
    <cellStyle name="Normal 2 3 2 2 8 2 8 2" xfId="20933"/>
    <cellStyle name="Normal 2 3 2 2 8 2 9" xfId="20934"/>
    <cellStyle name="Normal 2 3 2 2 8 2 9 2" xfId="20935"/>
    <cellStyle name="Normal 2 3 2 2 8 3" xfId="20936"/>
    <cellStyle name="Normal 2 3 2 2 8 3 10" xfId="20937"/>
    <cellStyle name="Normal 2 3 2 2 8 3 10 2" xfId="20938"/>
    <cellStyle name="Normal 2 3 2 2 8 3 11" xfId="20939"/>
    <cellStyle name="Normal 2 3 2 2 8 3 2" xfId="20940"/>
    <cellStyle name="Normal 2 3 2 2 8 3 2 2" xfId="20941"/>
    <cellStyle name="Normal 2 3 2 2 8 3 3" xfId="20942"/>
    <cellStyle name="Normal 2 3 2 2 8 3 3 2" xfId="20943"/>
    <cellStyle name="Normal 2 3 2 2 8 3 4" xfId="20944"/>
    <cellStyle name="Normal 2 3 2 2 8 3 4 2" xfId="20945"/>
    <cellStyle name="Normal 2 3 2 2 8 3 5" xfId="20946"/>
    <cellStyle name="Normal 2 3 2 2 8 3 5 2" xfId="20947"/>
    <cellStyle name="Normal 2 3 2 2 8 3 6" xfId="20948"/>
    <cellStyle name="Normal 2 3 2 2 8 3 6 2" xfId="20949"/>
    <cellStyle name="Normal 2 3 2 2 8 3 7" xfId="20950"/>
    <cellStyle name="Normal 2 3 2 2 8 3 7 2" xfId="20951"/>
    <cellStyle name="Normal 2 3 2 2 8 3 8" xfId="20952"/>
    <cellStyle name="Normal 2 3 2 2 8 3 8 2" xfId="20953"/>
    <cellStyle name="Normal 2 3 2 2 8 3 9" xfId="20954"/>
    <cellStyle name="Normal 2 3 2 2 8 3 9 2" xfId="20955"/>
    <cellStyle name="Normal 2 3 2 2 8 4" xfId="20956"/>
    <cellStyle name="Normal 2 3 2 2 8 4 2" xfId="20957"/>
    <cellStyle name="Normal 2 3 2 2 8 5" xfId="20958"/>
    <cellStyle name="Normal 2 3 2 2 8 5 2" xfId="20959"/>
    <cellStyle name="Normal 2 3 2 2 8 6" xfId="20960"/>
    <cellStyle name="Normal 2 3 2 2 8 6 2" xfId="20961"/>
    <cellStyle name="Normal 2 3 2 2 8 7" xfId="20962"/>
    <cellStyle name="Normal 2 3 2 2 8 7 2" xfId="20963"/>
    <cellStyle name="Normal 2 3 2 2 8 8" xfId="20964"/>
    <cellStyle name="Normal 2 3 2 2 8 8 2" xfId="20965"/>
    <cellStyle name="Normal 2 3 2 2 8 9" xfId="20966"/>
    <cellStyle name="Normal 2 3 2 2 8 9 2" xfId="20967"/>
    <cellStyle name="Normal 2 3 2 2 9" xfId="621"/>
    <cellStyle name="Normal 2 3 2 2 9 10" xfId="20968"/>
    <cellStyle name="Normal 2 3 2 2 9 10 2" xfId="20969"/>
    <cellStyle name="Normal 2 3 2 2 9 11" xfId="20970"/>
    <cellStyle name="Normal 2 3 2 2 9 11 2" xfId="20971"/>
    <cellStyle name="Normal 2 3 2 2 9 12" xfId="20972"/>
    <cellStyle name="Normal 2 3 2 2 9 12 2" xfId="20973"/>
    <cellStyle name="Normal 2 3 2 2 9 13" xfId="20974"/>
    <cellStyle name="Normal 2 3 2 2 9 2" xfId="20975"/>
    <cellStyle name="Normal 2 3 2 2 9 2 10" xfId="20976"/>
    <cellStyle name="Normal 2 3 2 2 9 2 10 2" xfId="20977"/>
    <cellStyle name="Normal 2 3 2 2 9 2 11" xfId="20978"/>
    <cellStyle name="Normal 2 3 2 2 9 2 11 2" xfId="20979"/>
    <cellStyle name="Normal 2 3 2 2 9 2 12" xfId="20980"/>
    <cellStyle name="Normal 2 3 2 2 9 2 2" xfId="20981"/>
    <cellStyle name="Normal 2 3 2 2 9 2 2 10" xfId="20982"/>
    <cellStyle name="Normal 2 3 2 2 9 2 2 10 2" xfId="20983"/>
    <cellStyle name="Normal 2 3 2 2 9 2 2 11" xfId="20984"/>
    <cellStyle name="Normal 2 3 2 2 9 2 2 2" xfId="20985"/>
    <cellStyle name="Normal 2 3 2 2 9 2 2 2 2" xfId="20986"/>
    <cellStyle name="Normal 2 3 2 2 9 2 2 3" xfId="20987"/>
    <cellStyle name="Normal 2 3 2 2 9 2 2 3 2" xfId="20988"/>
    <cellStyle name="Normal 2 3 2 2 9 2 2 4" xfId="20989"/>
    <cellStyle name="Normal 2 3 2 2 9 2 2 4 2" xfId="20990"/>
    <cellStyle name="Normal 2 3 2 2 9 2 2 5" xfId="20991"/>
    <cellStyle name="Normal 2 3 2 2 9 2 2 5 2" xfId="20992"/>
    <cellStyle name="Normal 2 3 2 2 9 2 2 6" xfId="20993"/>
    <cellStyle name="Normal 2 3 2 2 9 2 2 6 2" xfId="20994"/>
    <cellStyle name="Normal 2 3 2 2 9 2 2 7" xfId="20995"/>
    <cellStyle name="Normal 2 3 2 2 9 2 2 7 2" xfId="20996"/>
    <cellStyle name="Normal 2 3 2 2 9 2 2 8" xfId="20997"/>
    <cellStyle name="Normal 2 3 2 2 9 2 2 8 2" xfId="20998"/>
    <cellStyle name="Normal 2 3 2 2 9 2 2 9" xfId="20999"/>
    <cellStyle name="Normal 2 3 2 2 9 2 2 9 2" xfId="21000"/>
    <cellStyle name="Normal 2 3 2 2 9 2 3" xfId="21001"/>
    <cellStyle name="Normal 2 3 2 2 9 2 3 2" xfId="21002"/>
    <cellStyle name="Normal 2 3 2 2 9 2 4" xfId="21003"/>
    <cellStyle name="Normal 2 3 2 2 9 2 4 2" xfId="21004"/>
    <cellStyle name="Normal 2 3 2 2 9 2 5" xfId="21005"/>
    <cellStyle name="Normal 2 3 2 2 9 2 5 2" xfId="21006"/>
    <cellStyle name="Normal 2 3 2 2 9 2 6" xfId="21007"/>
    <cellStyle name="Normal 2 3 2 2 9 2 6 2" xfId="21008"/>
    <cellStyle name="Normal 2 3 2 2 9 2 7" xfId="21009"/>
    <cellStyle name="Normal 2 3 2 2 9 2 7 2" xfId="21010"/>
    <cellStyle name="Normal 2 3 2 2 9 2 8" xfId="21011"/>
    <cellStyle name="Normal 2 3 2 2 9 2 8 2" xfId="21012"/>
    <cellStyle name="Normal 2 3 2 2 9 2 9" xfId="21013"/>
    <cellStyle name="Normal 2 3 2 2 9 2 9 2" xfId="21014"/>
    <cellStyle name="Normal 2 3 2 2 9 3" xfId="21015"/>
    <cellStyle name="Normal 2 3 2 2 9 3 10" xfId="21016"/>
    <cellStyle name="Normal 2 3 2 2 9 3 10 2" xfId="21017"/>
    <cellStyle name="Normal 2 3 2 2 9 3 11" xfId="21018"/>
    <cellStyle name="Normal 2 3 2 2 9 3 2" xfId="21019"/>
    <cellStyle name="Normal 2 3 2 2 9 3 2 2" xfId="21020"/>
    <cellStyle name="Normal 2 3 2 2 9 3 3" xfId="21021"/>
    <cellStyle name="Normal 2 3 2 2 9 3 3 2" xfId="21022"/>
    <cellStyle name="Normal 2 3 2 2 9 3 4" xfId="21023"/>
    <cellStyle name="Normal 2 3 2 2 9 3 4 2" xfId="21024"/>
    <cellStyle name="Normal 2 3 2 2 9 3 5" xfId="21025"/>
    <cellStyle name="Normal 2 3 2 2 9 3 5 2" xfId="21026"/>
    <cellStyle name="Normal 2 3 2 2 9 3 6" xfId="21027"/>
    <cellStyle name="Normal 2 3 2 2 9 3 6 2" xfId="21028"/>
    <cellStyle name="Normal 2 3 2 2 9 3 7" xfId="21029"/>
    <cellStyle name="Normal 2 3 2 2 9 3 7 2" xfId="21030"/>
    <cellStyle name="Normal 2 3 2 2 9 3 8" xfId="21031"/>
    <cellStyle name="Normal 2 3 2 2 9 3 8 2" xfId="21032"/>
    <cellStyle name="Normal 2 3 2 2 9 3 9" xfId="21033"/>
    <cellStyle name="Normal 2 3 2 2 9 3 9 2" xfId="21034"/>
    <cellStyle name="Normal 2 3 2 2 9 4" xfId="21035"/>
    <cellStyle name="Normal 2 3 2 2 9 4 2" xfId="21036"/>
    <cellStyle name="Normal 2 3 2 2 9 5" xfId="21037"/>
    <cellStyle name="Normal 2 3 2 2 9 5 2" xfId="21038"/>
    <cellStyle name="Normal 2 3 2 2 9 6" xfId="21039"/>
    <cellStyle name="Normal 2 3 2 2 9 6 2" xfId="21040"/>
    <cellStyle name="Normal 2 3 2 2 9 7" xfId="21041"/>
    <cellStyle name="Normal 2 3 2 2 9 7 2" xfId="21042"/>
    <cellStyle name="Normal 2 3 2 2 9 8" xfId="21043"/>
    <cellStyle name="Normal 2 3 2 2 9 8 2" xfId="21044"/>
    <cellStyle name="Normal 2 3 2 2 9 9" xfId="21045"/>
    <cellStyle name="Normal 2 3 2 2 9 9 2" xfId="21046"/>
    <cellStyle name="Normal 2 3 2 20" xfId="21047"/>
    <cellStyle name="Normal 2 3 2 21" xfId="21048"/>
    <cellStyle name="Normal 2 3 2 22" xfId="21049"/>
    <cellStyle name="Normal 2 3 2 23" xfId="21050"/>
    <cellStyle name="Normal 2 3 2 24" xfId="21051"/>
    <cellStyle name="Normal 2 3 2 25" xfId="21052"/>
    <cellStyle name="Normal 2 3 2 26" xfId="21053"/>
    <cellStyle name="Normal 2 3 2 27" xfId="21054"/>
    <cellStyle name="Normal 2 3 2 28" xfId="21055"/>
    <cellStyle name="Normal 2 3 2 29" xfId="21056"/>
    <cellStyle name="Normal 2 3 2 3" xfId="622"/>
    <cellStyle name="Normal 2 3 2 3 10" xfId="21057"/>
    <cellStyle name="Normal 2 3 2 3 10 2" xfId="21058"/>
    <cellStyle name="Normal 2 3 2 3 11" xfId="21059"/>
    <cellStyle name="Normal 2 3 2 3 11 2" xfId="21060"/>
    <cellStyle name="Normal 2 3 2 3 12" xfId="21061"/>
    <cellStyle name="Normal 2 3 2 3 12 2" xfId="21062"/>
    <cellStyle name="Normal 2 3 2 3 13" xfId="21063"/>
    <cellStyle name="Normal 2 3 2 3 2" xfId="21064"/>
    <cellStyle name="Normal 2 3 2 3 2 10" xfId="21065"/>
    <cellStyle name="Normal 2 3 2 3 2 10 2" xfId="21066"/>
    <cellStyle name="Normal 2 3 2 3 2 11" xfId="21067"/>
    <cellStyle name="Normal 2 3 2 3 2 11 2" xfId="21068"/>
    <cellStyle name="Normal 2 3 2 3 2 12" xfId="21069"/>
    <cellStyle name="Normal 2 3 2 3 2 2" xfId="21070"/>
    <cellStyle name="Normal 2 3 2 3 2 2 10" xfId="21071"/>
    <cellStyle name="Normal 2 3 2 3 2 2 10 2" xfId="21072"/>
    <cellStyle name="Normal 2 3 2 3 2 2 11" xfId="21073"/>
    <cellStyle name="Normal 2 3 2 3 2 2 2" xfId="21074"/>
    <cellStyle name="Normal 2 3 2 3 2 2 2 2" xfId="21075"/>
    <cellStyle name="Normal 2 3 2 3 2 2 3" xfId="21076"/>
    <cellStyle name="Normal 2 3 2 3 2 2 3 2" xfId="21077"/>
    <cellStyle name="Normal 2 3 2 3 2 2 4" xfId="21078"/>
    <cellStyle name="Normal 2 3 2 3 2 2 4 2" xfId="21079"/>
    <cellStyle name="Normal 2 3 2 3 2 2 5" xfId="21080"/>
    <cellStyle name="Normal 2 3 2 3 2 2 5 2" xfId="21081"/>
    <cellStyle name="Normal 2 3 2 3 2 2 6" xfId="21082"/>
    <cellStyle name="Normal 2 3 2 3 2 2 6 2" xfId="21083"/>
    <cellStyle name="Normal 2 3 2 3 2 2 7" xfId="21084"/>
    <cellStyle name="Normal 2 3 2 3 2 2 7 2" xfId="21085"/>
    <cellStyle name="Normal 2 3 2 3 2 2 8" xfId="21086"/>
    <cellStyle name="Normal 2 3 2 3 2 2 8 2" xfId="21087"/>
    <cellStyle name="Normal 2 3 2 3 2 2 9" xfId="21088"/>
    <cellStyle name="Normal 2 3 2 3 2 2 9 2" xfId="21089"/>
    <cellStyle name="Normal 2 3 2 3 2 3" xfId="21090"/>
    <cellStyle name="Normal 2 3 2 3 2 3 2" xfId="21091"/>
    <cellStyle name="Normal 2 3 2 3 2 4" xfId="21092"/>
    <cellStyle name="Normal 2 3 2 3 2 4 2" xfId="21093"/>
    <cellStyle name="Normal 2 3 2 3 2 5" xfId="21094"/>
    <cellStyle name="Normal 2 3 2 3 2 5 2" xfId="21095"/>
    <cellStyle name="Normal 2 3 2 3 2 6" xfId="21096"/>
    <cellStyle name="Normal 2 3 2 3 2 6 2" xfId="21097"/>
    <cellStyle name="Normal 2 3 2 3 2 7" xfId="21098"/>
    <cellStyle name="Normal 2 3 2 3 2 7 2" xfId="21099"/>
    <cellStyle name="Normal 2 3 2 3 2 8" xfId="21100"/>
    <cellStyle name="Normal 2 3 2 3 2 8 2" xfId="21101"/>
    <cellStyle name="Normal 2 3 2 3 2 9" xfId="21102"/>
    <cellStyle name="Normal 2 3 2 3 2 9 2" xfId="21103"/>
    <cellStyle name="Normal 2 3 2 3 3" xfId="21104"/>
    <cellStyle name="Normal 2 3 2 3 3 10" xfId="21105"/>
    <cellStyle name="Normal 2 3 2 3 3 10 2" xfId="21106"/>
    <cellStyle name="Normal 2 3 2 3 3 11" xfId="21107"/>
    <cellStyle name="Normal 2 3 2 3 3 2" xfId="21108"/>
    <cellStyle name="Normal 2 3 2 3 3 2 2" xfId="21109"/>
    <cellStyle name="Normal 2 3 2 3 3 3" xfId="21110"/>
    <cellStyle name="Normal 2 3 2 3 3 3 2" xfId="21111"/>
    <cellStyle name="Normal 2 3 2 3 3 4" xfId="21112"/>
    <cellStyle name="Normal 2 3 2 3 3 4 2" xfId="21113"/>
    <cellStyle name="Normal 2 3 2 3 3 5" xfId="21114"/>
    <cellStyle name="Normal 2 3 2 3 3 5 2" xfId="21115"/>
    <cellStyle name="Normal 2 3 2 3 3 6" xfId="21116"/>
    <cellStyle name="Normal 2 3 2 3 3 6 2" xfId="21117"/>
    <cellStyle name="Normal 2 3 2 3 3 7" xfId="21118"/>
    <cellStyle name="Normal 2 3 2 3 3 7 2" xfId="21119"/>
    <cellStyle name="Normal 2 3 2 3 3 8" xfId="21120"/>
    <cellStyle name="Normal 2 3 2 3 3 8 2" xfId="21121"/>
    <cellStyle name="Normal 2 3 2 3 3 9" xfId="21122"/>
    <cellStyle name="Normal 2 3 2 3 3 9 2" xfId="21123"/>
    <cellStyle name="Normal 2 3 2 3 4" xfId="21124"/>
    <cellStyle name="Normal 2 3 2 3 4 2" xfId="21125"/>
    <cellStyle name="Normal 2 3 2 3 5" xfId="21126"/>
    <cellStyle name="Normal 2 3 2 3 5 2" xfId="21127"/>
    <cellStyle name="Normal 2 3 2 3 6" xfId="21128"/>
    <cellStyle name="Normal 2 3 2 3 6 2" xfId="21129"/>
    <cellStyle name="Normal 2 3 2 3 7" xfId="21130"/>
    <cellStyle name="Normal 2 3 2 3 7 2" xfId="21131"/>
    <cellStyle name="Normal 2 3 2 3 8" xfId="21132"/>
    <cellStyle name="Normal 2 3 2 3 8 2" xfId="21133"/>
    <cellStyle name="Normal 2 3 2 3 9" xfId="21134"/>
    <cellStyle name="Normal 2 3 2 3 9 2" xfId="21135"/>
    <cellStyle name="Normal 2 3 2 4" xfId="623"/>
    <cellStyle name="Normal 2 3 2 4 10" xfId="21136"/>
    <cellStyle name="Normal 2 3 2 4 10 2" xfId="21137"/>
    <cellStyle name="Normal 2 3 2 4 11" xfId="21138"/>
    <cellStyle name="Normal 2 3 2 4 11 2" xfId="21139"/>
    <cellStyle name="Normal 2 3 2 4 12" xfId="21140"/>
    <cellStyle name="Normal 2 3 2 4 12 2" xfId="21141"/>
    <cellStyle name="Normal 2 3 2 4 13" xfId="21142"/>
    <cellStyle name="Normal 2 3 2 4 2" xfId="21143"/>
    <cellStyle name="Normal 2 3 2 4 2 10" xfId="21144"/>
    <cellStyle name="Normal 2 3 2 4 2 10 2" xfId="21145"/>
    <cellStyle name="Normal 2 3 2 4 2 11" xfId="21146"/>
    <cellStyle name="Normal 2 3 2 4 2 11 2" xfId="21147"/>
    <cellStyle name="Normal 2 3 2 4 2 12" xfId="21148"/>
    <cellStyle name="Normal 2 3 2 4 2 2" xfId="21149"/>
    <cellStyle name="Normal 2 3 2 4 2 2 10" xfId="21150"/>
    <cellStyle name="Normal 2 3 2 4 2 2 10 2" xfId="21151"/>
    <cellStyle name="Normal 2 3 2 4 2 2 11" xfId="21152"/>
    <cellStyle name="Normal 2 3 2 4 2 2 2" xfId="21153"/>
    <cellStyle name="Normal 2 3 2 4 2 2 2 2" xfId="21154"/>
    <cellStyle name="Normal 2 3 2 4 2 2 3" xfId="21155"/>
    <cellStyle name="Normal 2 3 2 4 2 2 3 2" xfId="21156"/>
    <cellStyle name="Normal 2 3 2 4 2 2 4" xfId="21157"/>
    <cellStyle name="Normal 2 3 2 4 2 2 4 2" xfId="21158"/>
    <cellStyle name="Normal 2 3 2 4 2 2 5" xfId="21159"/>
    <cellStyle name="Normal 2 3 2 4 2 2 5 2" xfId="21160"/>
    <cellStyle name="Normal 2 3 2 4 2 2 6" xfId="21161"/>
    <cellStyle name="Normal 2 3 2 4 2 2 6 2" xfId="21162"/>
    <cellStyle name="Normal 2 3 2 4 2 2 7" xfId="21163"/>
    <cellStyle name="Normal 2 3 2 4 2 2 7 2" xfId="21164"/>
    <cellStyle name="Normal 2 3 2 4 2 2 8" xfId="21165"/>
    <cellStyle name="Normal 2 3 2 4 2 2 8 2" xfId="21166"/>
    <cellStyle name="Normal 2 3 2 4 2 2 9" xfId="21167"/>
    <cellStyle name="Normal 2 3 2 4 2 2 9 2" xfId="21168"/>
    <cellStyle name="Normal 2 3 2 4 2 3" xfId="21169"/>
    <cellStyle name="Normal 2 3 2 4 2 3 2" xfId="21170"/>
    <cellStyle name="Normal 2 3 2 4 2 4" xfId="21171"/>
    <cellStyle name="Normal 2 3 2 4 2 4 2" xfId="21172"/>
    <cellStyle name="Normal 2 3 2 4 2 5" xfId="21173"/>
    <cellStyle name="Normal 2 3 2 4 2 5 2" xfId="21174"/>
    <cellStyle name="Normal 2 3 2 4 2 6" xfId="21175"/>
    <cellStyle name="Normal 2 3 2 4 2 6 2" xfId="21176"/>
    <cellStyle name="Normal 2 3 2 4 2 7" xfId="21177"/>
    <cellStyle name="Normal 2 3 2 4 2 7 2" xfId="21178"/>
    <cellStyle name="Normal 2 3 2 4 2 8" xfId="21179"/>
    <cellStyle name="Normal 2 3 2 4 2 8 2" xfId="21180"/>
    <cellStyle name="Normal 2 3 2 4 2 9" xfId="21181"/>
    <cellStyle name="Normal 2 3 2 4 2 9 2" xfId="21182"/>
    <cellStyle name="Normal 2 3 2 4 3" xfId="21183"/>
    <cellStyle name="Normal 2 3 2 4 3 10" xfId="21184"/>
    <cellStyle name="Normal 2 3 2 4 3 10 2" xfId="21185"/>
    <cellStyle name="Normal 2 3 2 4 3 11" xfId="21186"/>
    <cellStyle name="Normal 2 3 2 4 3 2" xfId="21187"/>
    <cellStyle name="Normal 2 3 2 4 3 2 2" xfId="21188"/>
    <cellStyle name="Normal 2 3 2 4 3 3" xfId="21189"/>
    <cellStyle name="Normal 2 3 2 4 3 3 2" xfId="21190"/>
    <cellStyle name="Normal 2 3 2 4 3 4" xfId="21191"/>
    <cellStyle name="Normal 2 3 2 4 3 4 2" xfId="21192"/>
    <cellStyle name="Normal 2 3 2 4 3 5" xfId="21193"/>
    <cellStyle name="Normal 2 3 2 4 3 5 2" xfId="21194"/>
    <cellStyle name="Normal 2 3 2 4 3 6" xfId="21195"/>
    <cellStyle name="Normal 2 3 2 4 3 6 2" xfId="21196"/>
    <cellStyle name="Normal 2 3 2 4 3 7" xfId="21197"/>
    <cellStyle name="Normal 2 3 2 4 3 7 2" xfId="21198"/>
    <cellStyle name="Normal 2 3 2 4 3 8" xfId="21199"/>
    <cellStyle name="Normal 2 3 2 4 3 8 2" xfId="21200"/>
    <cellStyle name="Normal 2 3 2 4 3 9" xfId="21201"/>
    <cellStyle name="Normal 2 3 2 4 3 9 2" xfId="21202"/>
    <cellStyle name="Normal 2 3 2 4 4" xfId="21203"/>
    <cellStyle name="Normal 2 3 2 4 4 2" xfId="21204"/>
    <cellStyle name="Normal 2 3 2 4 5" xfId="21205"/>
    <cellStyle name="Normal 2 3 2 4 5 2" xfId="21206"/>
    <cellStyle name="Normal 2 3 2 4 6" xfId="21207"/>
    <cellStyle name="Normal 2 3 2 4 6 2" xfId="21208"/>
    <cellStyle name="Normal 2 3 2 4 7" xfId="21209"/>
    <cellStyle name="Normal 2 3 2 4 7 2" xfId="21210"/>
    <cellStyle name="Normal 2 3 2 4 8" xfId="21211"/>
    <cellStyle name="Normal 2 3 2 4 8 2" xfId="21212"/>
    <cellStyle name="Normal 2 3 2 4 9" xfId="21213"/>
    <cellStyle name="Normal 2 3 2 4 9 2" xfId="21214"/>
    <cellStyle name="Normal 2 3 2 5" xfId="624"/>
    <cellStyle name="Normal 2 3 2 5 10" xfId="21215"/>
    <cellStyle name="Normal 2 3 2 5 10 2" xfId="21216"/>
    <cellStyle name="Normal 2 3 2 5 11" xfId="21217"/>
    <cellStyle name="Normal 2 3 2 5 11 2" xfId="21218"/>
    <cellStyle name="Normal 2 3 2 5 12" xfId="21219"/>
    <cellStyle name="Normal 2 3 2 5 12 2" xfId="21220"/>
    <cellStyle name="Normal 2 3 2 5 13" xfId="21221"/>
    <cellStyle name="Normal 2 3 2 5 2" xfId="21222"/>
    <cellStyle name="Normal 2 3 2 5 2 10" xfId="21223"/>
    <cellStyle name="Normal 2 3 2 5 2 10 2" xfId="21224"/>
    <cellStyle name="Normal 2 3 2 5 2 11" xfId="21225"/>
    <cellStyle name="Normal 2 3 2 5 2 11 2" xfId="21226"/>
    <cellStyle name="Normal 2 3 2 5 2 12" xfId="21227"/>
    <cellStyle name="Normal 2 3 2 5 2 2" xfId="21228"/>
    <cellStyle name="Normal 2 3 2 5 2 2 10" xfId="21229"/>
    <cellStyle name="Normal 2 3 2 5 2 2 10 2" xfId="21230"/>
    <cellStyle name="Normal 2 3 2 5 2 2 11" xfId="21231"/>
    <cellStyle name="Normal 2 3 2 5 2 2 2" xfId="21232"/>
    <cellStyle name="Normal 2 3 2 5 2 2 2 2" xfId="21233"/>
    <cellStyle name="Normal 2 3 2 5 2 2 3" xfId="21234"/>
    <cellStyle name="Normal 2 3 2 5 2 2 3 2" xfId="21235"/>
    <cellStyle name="Normal 2 3 2 5 2 2 4" xfId="21236"/>
    <cellStyle name="Normal 2 3 2 5 2 2 4 2" xfId="21237"/>
    <cellStyle name="Normal 2 3 2 5 2 2 5" xfId="21238"/>
    <cellStyle name="Normal 2 3 2 5 2 2 5 2" xfId="21239"/>
    <cellStyle name="Normal 2 3 2 5 2 2 6" xfId="21240"/>
    <cellStyle name="Normal 2 3 2 5 2 2 6 2" xfId="21241"/>
    <cellStyle name="Normal 2 3 2 5 2 2 7" xfId="21242"/>
    <cellStyle name="Normal 2 3 2 5 2 2 7 2" xfId="21243"/>
    <cellStyle name="Normal 2 3 2 5 2 2 8" xfId="21244"/>
    <cellStyle name="Normal 2 3 2 5 2 2 8 2" xfId="21245"/>
    <cellStyle name="Normal 2 3 2 5 2 2 9" xfId="21246"/>
    <cellStyle name="Normal 2 3 2 5 2 2 9 2" xfId="21247"/>
    <cellStyle name="Normal 2 3 2 5 2 3" xfId="21248"/>
    <cellStyle name="Normal 2 3 2 5 2 3 2" xfId="21249"/>
    <cellStyle name="Normal 2 3 2 5 2 4" xfId="21250"/>
    <cellStyle name="Normal 2 3 2 5 2 4 2" xfId="21251"/>
    <cellStyle name="Normal 2 3 2 5 2 5" xfId="21252"/>
    <cellStyle name="Normal 2 3 2 5 2 5 2" xfId="21253"/>
    <cellStyle name="Normal 2 3 2 5 2 6" xfId="21254"/>
    <cellStyle name="Normal 2 3 2 5 2 6 2" xfId="21255"/>
    <cellStyle name="Normal 2 3 2 5 2 7" xfId="21256"/>
    <cellStyle name="Normal 2 3 2 5 2 7 2" xfId="21257"/>
    <cellStyle name="Normal 2 3 2 5 2 8" xfId="21258"/>
    <cellStyle name="Normal 2 3 2 5 2 8 2" xfId="21259"/>
    <cellStyle name="Normal 2 3 2 5 2 9" xfId="21260"/>
    <cellStyle name="Normal 2 3 2 5 2 9 2" xfId="21261"/>
    <cellStyle name="Normal 2 3 2 5 3" xfId="21262"/>
    <cellStyle name="Normal 2 3 2 5 3 10" xfId="21263"/>
    <cellStyle name="Normal 2 3 2 5 3 10 2" xfId="21264"/>
    <cellStyle name="Normal 2 3 2 5 3 11" xfId="21265"/>
    <cellStyle name="Normal 2 3 2 5 3 2" xfId="21266"/>
    <cellStyle name="Normal 2 3 2 5 3 2 2" xfId="21267"/>
    <cellStyle name="Normal 2 3 2 5 3 3" xfId="21268"/>
    <cellStyle name="Normal 2 3 2 5 3 3 2" xfId="21269"/>
    <cellStyle name="Normal 2 3 2 5 3 4" xfId="21270"/>
    <cellStyle name="Normal 2 3 2 5 3 4 2" xfId="21271"/>
    <cellStyle name="Normal 2 3 2 5 3 5" xfId="21272"/>
    <cellStyle name="Normal 2 3 2 5 3 5 2" xfId="21273"/>
    <cellStyle name="Normal 2 3 2 5 3 6" xfId="21274"/>
    <cellStyle name="Normal 2 3 2 5 3 6 2" xfId="21275"/>
    <cellStyle name="Normal 2 3 2 5 3 7" xfId="21276"/>
    <cellStyle name="Normal 2 3 2 5 3 7 2" xfId="21277"/>
    <cellStyle name="Normal 2 3 2 5 3 8" xfId="21278"/>
    <cellStyle name="Normal 2 3 2 5 3 8 2" xfId="21279"/>
    <cellStyle name="Normal 2 3 2 5 3 9" xfId="21280"/>
    <cellStyle name="Normal 2 3 2 5 3 9 2" xfId="21281"/>
    <cellStyle name="Normal 2 3 2 5 4" xfId="21282"/>
    <cellStyle name="Normal 2 3 2 5 4 2" xfId="21283"/>
    <cellStyle name="Normal 2 3 2 5 5" xfId="21284"/>
    <cellStyle name="Normal 2 3 2 5 5 2" xfId="21285"/>
    <cellStyle name="Normal 2 3 2 5 6" xfId="21286"/>
    <cellStyle name="Normal 2 3 2 5 6 2" xfId="21287"/>
    <cellStyle name="Normal 2 3 2 5 7" xfId="21288"/>
    <cellStyle name="Normal 2 3 2 5 7 2" xfId="21289"/>
    <cellStyle name="Normal 2 3 2 5 8" xfId="21290"/>
    <cellStyle name="Normal 2 3 2 5 8 2" xfId="21291"/>
    <cellStyle name="Normal 2 3 2 5 9" xfId="21292"/>
    <cellStyle name="Normal 2 3 2 5 9 2" xfId="21293"/>
    <cellStyle name="Normal 2 3 2 6" xfId="625"/>
    <cellStyle name="Normal 2 3 2 6 10" xfId="21294"/>
    <cellStyle name="Normal 2 3 2 6 10 2" xfId="21295"/>
    <cellStyle name="Normal 2 3 2 6 11" xfId="21296"/>
    <cellStyle name="Normal 2 3 2 6 11 2" xfId="21297"/>
    <cellStyle name="Normal 2 3 2 6 12" xfId="21298"/>
    <cellStyle name="Normal 2 3 2 6 12 2" xfId="21299"/>
    <cellStyle name="Normal 2 3 2 6 13" xfId="21300"/>
    <cellStyle name="Normal 2 3 2 6 2" xfId="21301"/>
    <cellStyle name="Normal 2 3 2 6 2 10" xfId="21302"/>
    <cellStyle name="Normal 2 3 2 6 2 10 2" xfId="21303"/>
    <cellStyle name="Normal 2 3 2 6 2 11" xfId="21304"/>
    <cellStyle name="Normal 2 3 2 6 2 11 2" xfId="21305"/>
    <cellStyle name="Normal 2 3 2 6 2 12" xfId="21306"/>
    <cellStyle name="Normal 2 3 2 6 2 2" xfId="21307"/>
    <cellStyle name="Normal 2 3 2 6 2 2 10" xfId="21308"/>
    <cellStyle name="Normal 2 3 2 6 2 2 10 2" xfId="21309"/>
    <cellStyle name="Normal 2 3 2 6 2 2 11" xfId="21310"/>
    <cellStyle name="Normal 2 3 2 6 2 2 2" xfId="21311"/>
    <cellStyle name="Normal 2 3 2 6 2 2 2 2" xfId="21312"/>
    <cellStyle name="Normal 2 3 2 6 2 2 3" xfId="21313"/>
    <cellStyle name="Normal 2 3 2 6 2 2 3 2" xfId="21314"/>
    <cellStyle name="Normal 2 3 2 6 2 2 4" xfId="21315"/>
    <cellStyle name="Normal 2 3 2 6 2 2 4 2" xfId="21316"/>
    <cellStyle name="Normal 2 3 2 6 2 2 5" xfId="21317"/>
    <cellStyle name="Normal 2 3 2 6 2 2 5 2" xfId="21318"/>
    <cellStyle name="Normal 2 3 2 6 2 2 6" xfId="21319"/>
    <cellStyle name="Normal 2 3 2 6 2 2 6 2" xfId="21320"/>
    <cellStyle name="Normal 2 3 2 6 2 2 7" xfId="21321"/>
    <cellStyle name="Normal 2 3 2 6 2 2 7 2" xfId="21322"/>
    <cellStyle name="Normal 2 3 2 6 2 2 8" xfId="21323"/>
    <cellStyle name="Normal 2 3 2 6 2 2 8 2" xfId="21324"/>
    <cellStyle name="Normal 2 3 2 6 2 2 9" xfId="21325"/>
    <cellStyle name="Normal 2 3 2 6 2 2 9 2" xfId="21326"/>
    <cellStyle name="Normal 2 3 2 6 2 3" xfId="21327"/>
    <cellStyle name="Normal 2 3 2 6 2 3 2" xfId="21328"/>
    <cellStyle name="Normal 2 3 2 6 2 4" xfId="21329"/>
    <cellStyle name="Normal 2 3 2 6 2 4 2" xfId="21330"/>
    <cellStyle name="Normal 2 3 2 6 2 5" xfId="21331"/>
    <cellStyle name="Normal 2 3 2 6 2 5 2" xfId="21332"/>
    <cellStyle name="Normal 2 3 2 6 2 6" xfId="21333"/>
    <cellStyle name="Normal 2 3 2 6 2 6 2" xfId="21334"/>
    <cellStyle name="Normal 2 3 2 6 2 7" xfId="21335"/>
    <cellStyle name="Normal 2 3 2 6 2 7 2" xfId="21336"/>
    <cellStyle name="Normal 2 3 2 6 2 8" xfId="21337"/>
    <cellStyle name="Normal 2 3 2 6 2 8 2" xfId="21338"/>
    <cellStyle name="Normal 2 3 2 6 2 9" xfId="21339"/>
    <cellStyle name="Normal 2 3 2 6 2 9 2" xfId="21340"/>
    <cellStyle name="Normal 2 3 2 6 3" xfId="21341"/>
    <cellStyle name="Normal 2 3 2 6 3 10" xfId="21342"/>
    <cellStyle name="Normal 2 3 2 6 3 10 2" xfId="21343"/>
    <cellStyle name="Normal 2 3 2 6 3 11" xfId="21344"/>
    <cellStyle name="Normal 2 3 2 6 3 2" xfId="21345"/>
    <cellStyle name="Normal 2 3 2 6 3 2 2" xfId="21346"/>
    <cellStyle name="Normal 2 3 2 6 3 3" xfId="21347"/>
    <cellStyle name="Normal 2 3 2 6 3 3 2" xfId="21348"/>
    <cellStyle name="Normal 2 3 2 6 3 4" xfId="21349"/>
    <cellStyle name="Normal 2 3 2 6 3 4 2" xfId="21350"/>
    <cellStyle name="Normal 2 3 2 6 3 5" xfId="21351"/>
    <cellStyle name="Normal 2 3 2 6 3 5 2" xfId="21352"/>
    <cellStyle name="Normal 2 3 2 6 3 6" xfId="21353"/>
    <cellStyle name="Normal 2 3 2 6 3 6 2" xfId="21354"/>
    <cellStyle name="Normal 2 3 2 6 3 7" xfId="21355"/>
    <cellStyle name="Normal 2 3 2 6 3 7 2" xfId="21356"/>
    <cellStyle name="Normal 2 3 2 6 3 8" xfId="21357"/>
    <cellStyle name="Normal 2 3 2 6 3 8 2" xfId="21358"/>
    <cellStyle name="Normal 2 3 2 6 3 9" xfId="21359"/>
    <cellStyle name="Normal 2 3 2 6 3 9 2" xfId="21360"/>
    <cellStyle name="Normal 2 3 2 6 4" xfId="21361"/>
    <cellStyle name="Normal 2 3 2 6 4 2" xfId="21362"/>
    <cellStyle name="Normal 2 3 2 6 5" xfId="21363"/>
    <cellStyle name="Normal 2 3 2 6 5 2" xfId="21364"/>
    <cellStyle name="Normal 2 3 2 6 6" xfId="21365"/>
    <cellStyle name="Normal 2 3 2 6 6 2" xfId="21366"/>
    <cellStyle name="Normal 2 3 2 6 7" xfId="21367"/>
    <cellStyle name="Normal 2 3 2 6 7 2" xfId="21368"/>
    <cellStyle name="Normal 2 3 2 6 8" xfId="21369"/>
    <cellStyle name="Normal 2 3 2 6 8 2" xfId="21370"/>
    <cellStyle name="Normal 2 3 2 6 9" xfId="21371"/>
    <cellStyle name="Normal 2 3 2 6 9 2" xfId="21372"/>
    <cellStyle name="Normal 2 3 2 7" xfId="626"/>
    <cellStyle name="Normal 2 3 2 7 10" xfId="21373"/>
    <cellStyle name="Normal 2 3 2 7 10 2" xfId="21374"/>
    <cellStyle name="Normal 2 3 2 7 11" xfId="21375"/>
    <cellStyle name="Normal 2 3 2 7 11 2" xfId="21376"/>
    <cellStyle name="Normal 2 3 2 7 12" xfId="21377"/>
    <cellStyle name="Normal 2 3 2 7 12 2" xfId="21378"/>
    <cellStyle name="Normal 2 3 2 7 13" xfId="21379"/>
    <cellStyle name="Normal 2 3 2 7 2" xfId="21380"/>
    <cellStyle name="Normal 2 3 2 7 2 10" xfId="21381"/>
    <cellStyle name="Normal 2 3 2 7 2 10 2" xfId="21382"/>
    <cellStyle name="Normal 2 3 2 7 2 11" xfId="21383"/>
    <cellStyle name="Normal 2 3 2 7 2 11 2" xfId="21384"/>
    <cellStyle name="Normal 2 3 2 7 2 12" xfId="21385"/>
    <cellStyle name="Normal 2 3 2 7 2 2" xfId="21386"/>
    <cellStyle name="Normal 2 3 2 7 2 2 10" xfId="21387"/>
    <cellStyle name="Normal 2 3 2 7 2 2 10 2" xfId="21388"/>
    <cellStyle name="Normal 2 3 2 7 2 2 11" xfId="21389"/>
    <cellStyle name="Normal 2 3 2 7 2 2 2" xfId="21390"/>
    <cellStyle name="Normal 2 3 2 7 2 2 2 2" xfId="21391"/>
    <cellStyle name="Normal 2 3 2 7 2 2 3" xfId="21392"/>
    <cellStyle name="Normal 2 3 2 7 2 2 3 2" xfId="21393"/>
    <cellStyle name="Normal 2 3 2 7 2 2 4" xfId="21394"/>
    <cellStyle name="Normal 2 3 2 7 2 2 4 2" xfId="21395"/>
    <cellStyle name="Normal 2 3 2 7 2 2 5" xfId="21396"/>
    <cellStyle name="Normal 2 3 2 7 2 2 5 2" xfId="21397"/>
    <cellStyle name="Normal 2 3 2 7 2 2 6" xfId="21398"/>
    <cellStyle name="Normal 2 3 2 7 2 2 6 2" xfId="21399"/>
    <cellStyle name="Normal 2 3 2 7 2 2 7" xfId="21400"/>
    <cellStyle name="Normal 2 3 2 7 2 2 7 2" xfId="21401"/>
    <cellStyle name="Normal 2 3 2 7 2 2 8" xfId="21402"/>
    <cellStyle name="Normal 2 3 2 7 2 2 8 2" xfId="21403"/>
    <cellStyle name="Normal 2 3 2 7 2 2 9" xfId="21404"/>
    <cellStyle name="Normal 2 3 2 7 2 2 9 2" xfId="21405"/>
    <cellStyle name="Normal 2 3 2 7 2 3" xfId="21406"/>
    <cellStyle name="Normal 2 3 2 7 2 3 2" xfId="21407"/>
    <cellStyle name="Normal 2 3 2 7 2 4" xfId="21408"/>
    <cellStyle name="Normal 2 3 2 7 2 4 2" xfId="21409"/>
    <cellStyle name="Normal 2 3 2 7 2 5" xfId="21410"/>
    <cellStyle name="Normal 2 3 2 7 2 5 2" xfId="21411"/>
    <cellStyle name="Normal 2 3 2 7 2 6" xfId="21412"/>
    <cellStyle name="Normal 2 3 2 7 2 6 2" xfId="21413"/>
    <cellStyle name="Normal 2 3 2 7 2 7" xfId="21414"/>
    <cellStyle name="Normal 2 3 2 7 2 7 2" xfId="21415"/>
    <cellStyle name="Normal 2 3 2 7 2 8" xfId="21416"/>
    <cellStyle name="Normal 2 3 2 7 2 8 2" xfId="21417"/>
    <cellStyle name="Normal 2 3 2 7 2 9" xfId="21418"/>
    <cellStyle name="Normal 2 3 2 7 2 9 2" xfId="21419"/>
    <cellStyle name="Normal 2 3 2 7 3" xfId="21420"/>
    <cellStyle name="Normal 2 3 2 7 3 10" xfId="21421"/>
    <cellStyle name="Normal 2 3 2 7 3 10 2" xfId="21422"/>
    <cellStyle name="Normal 2 3 2 7 3 11" xfId="21423"/>
    <cellStyle name="Normal 2 3 2 7 3 2" xfId="21424"/>
    <cellStyle name="Normal 2 3 2 7 3 2 2" xfId="21425"/>
    <cellStyle name="Normal 2 3 2 7 3 3" xfId="21426"/>
    <cellStyle name="Normal 2 3 2 7 3 3 2" xfId="21427"/>
    <cellStyle name="Normal 2 3 2 7 3 4" xfId="21428"/>
    <cellStyle name="Normal 2 3 2 7 3 4 2" xfId="21429"/>
    <cellStyle name="Normal 2 3 2 7 3 5" xfId="21430"/>
    <cellStyle name="Normal 2 3 2 7 3 5 2" xfId="21431"/>
    <cellStyle name="Normal 2 3 2 7 3 6" xfId="21432"/>
    <cellStyle name="Normal 2 3 2 7 3 6 2" xfId="21433"/>
    <cellStyle name="Normal 2 3 2 7 3 7" xfId="21434"/>
    <cellStyle name="Normal 2 3 2 7 3 7 2" xfId="21435"/>
    <cellStyle name="Normal 2 3 2 7 3 8" xfId="21436"/>
    <cellStyle name="Normal 2 3 2 7 3 8 2" xfId="21437"/>
    <cellStyle name="Normal 2 3 2 7 3 9" xfId="21438"/>
    <cellStyle name="Normal 2 3 2 7 3 9 2" xfId="21439"/>
    <cellStyle name="Normal 2 3 2 7 4" xfId="21440"/>
    <cellStyle name="Normal 2 3 2 7 4 2" xfId="21441"/>
    <cellStyle name="Normal 2 3 2 7 5" xfId="21442"/>
    <cellStyle name="Normal 2 3 2 7 5 2" xfId="21443"/>
    <cellStyle name="Normal 2 3 2 7 6" xfId="21444"/>
    <cellStyle name="Normal 2 3 2 7 6 2" xfId="21445"/>
    <cellStyle name="Normal 2 3 2 7 7" xfId="21446"/>
    <cellStyle name="Normal 2 3 2 7 7 2" xfId="21447"/>
    <cellStyle name="Normal 2 3 2 7 8" xfId="21448"/>
    <cellStyle name="Normal 2 3 2 7 8 2" xfId="21449"/>
    <cellStyle name="Normal 2 3 2 7 9" xfId="21450"/>
    <cellStyle name="Normal 2 3 2 7 9 2" xfId="21451"/>
    <cellStyle name="Normal 2 3 2 8" xfId="627"/>
    <cellStyle name="Normal 2 3 2 8 10" xfId="21452"/>
    <cellStyle name="Normal 2 3 2 8 10 2" xfId="21453"/>
    <cellStyle name="Normal 2 3 2 8 11" xfId="21454"/>
    <cellStyle name="Normal 2 3 2 8 11 2" xfId="21455"/>
    <cellStyle name="Normal 2 3 2 8 12" xfId="21456"/>
    <cellStyle name="Normal 2 3 2 8 12 2" xfId="21457"/>
    <cellStyle name="Normal 2 3 2 8 13" xfId="21458"/>
    <cellStyle name="Normal 2 3 2 8 2" xfId="21459"/>
    <cellStyle name="Normal 2 3 2 8 2 10" xfId="21460"/>
    <cellStyle name="Normal 2 3 2 8 2 10 2" xfId="21461"/>
    <cellStyle name="Normal 2 3 2 8 2 11" xfId="21462"/>
    <cellStyle name="Normal 2 3 2 8 2 11 2" xfId="21463"/>
    <cellStyle name="Normal 2 3 2 8 2 12" xfId="21464"/>
    <cellStyle name="Normal 2 3 2 8 2 2" xfId="21465"/>
    <cellStyle name="Normal 2 3 2 8 2 2 10" xfId="21466"/>
    <cellStyle name="Normal 2 3 2 8 2 2 10 2" xfId="21467"/>
    <cellStyle name="Normal 2 3 2 8 2 2 11" xfId="21468"/>
    <cellStyle name="Normal 2 3 2 8 2 2 2" xfId="21469"/>
    <cellStyle name="Normal 2 3 2 8 2 2 2 2" xfId="21470"/>
    <cellStyle name="Normal 2 3 2 8 2 2 3" xfId="21471"/>
    <cellStyle name="Normal 2 3 2 8 2 2 3 2" xfId="21472"/>
    <cellStyle name="Normal 2 3 2 8 2 2 4" xfId="21473"/>
    <cellStyle name="Normal 2 3 2 8 2 2 4 2" xfId="21474"/>
    <cellStyle name="Normal 2 3 2 8 2 2 5" xfId="21475"/>
    <cellStyle name="Normal 2 3 2 8 2 2 5 2" xfId="21476"/>
    <cellStyle name="Normal 2 3 2 8 2 2 6" xfId="21477"/>
    <cellStyle name="Normal 2 3 2 8 2 2 6 2" xfId="21478"/>
    <cellStyle name="Normal 2 3 2 8 2 2 7" xfId="21479"/>
    <cellStyle name="Normal 2 3 2 8 2 2 7 2" xfId="21480"/>
    <cellStyle name="Normal 2 3 2 8 2 2 8" xfId="21481"/>
    <cellStyle name="Normal 2 3 2 8 2 2 8 2" xfId="21482"/>
    <cellStyle name="Normal 2 3 2 8 2 2 9" xfId="21483"/>
    <cellStyle name="Normal 2 3 2 8 2 2 9 2" xfId="21484"/>
    <cellStyle name="Normal 2 3 2 8 2 3" xfId="21485"/>
    <cellStyle name="Normal 2 3 2 8 2 3 2" xfId="21486"/>
    <cellStyle name="Normal 2 3 2 8 2 4" xfId="21487"/>
    <cellStyle name="Normal 2 3 2 8 2 4 2" xfId="21488"/>
    <cellStyle name="Normal 2 3 2 8 2 5" xfId="21489"/>
    <cellStyle name="Normal 2 3 2 8 2 5 2" xfId="21490"/>
    <cellStyle name="Normal 2 3 2 8 2 6" xfId="21491"/>
    <cellStyle name="Normal 2 3 2 8 2 6 2" xfId="21492"/>
    <cellStyle name="Normal 2 3 2 8 2 7" xfId="21493"/>
    <cellStyle name="Normal 2 3 2 8 2 7 2" xfId="21494"/>
    <cellStyle name="Normal 2 3 2 8 2 8" xfId="21495"/>
    <cellStyle name="Normal 2 3 2 8 2 8 2" xfId="21496"/>
    <cellStyle name="Normal 2 3 2 8 2 9" xfId="21497"/>
    <cellStyle name="Normal 2 3 2 8 2 9 2" xfId="21498"/>
    <cellStyle name="Normal 2 3 2 8 3" xfId="21499"/>
    <cellStyle name="Normal 2 3 2 8 3 10" xfId="21500"/>
    <cellStyle name="Normal 2 3 2 8 3 10 2" xfId="21501"/>
    <cellStyle name="Normal 2 3 2 8 3 11" xfId="21502"/>
    <cellStyle name="Normal 2 3 2 8 3 2" xfId="21503"/>
    <cellStyle name="Normal 2 3 2 8 3 2 2" xfId="21504"/>
    <cellStyle name="Normal 2 3 2 8 3 3" xfId="21505"/>
    <cellStyle name="Normal 2 3 2 8 3 3 2" xfId="21506"/>
    <cellStyle name="Normal 2 3 2 8 3 4" xfId="21507"/>
    <cellStyle name="Normal 2 3 2 8 3 4 2" xfId="21508"/>
    <cellStyle name="Normal 2 3 2 8 3 5" xfId="21509"/>
    <cellStyle name="Normal 2 3 2 8 3 5 2" xfId="21510"/>
    <cellStyle name="Normal 2 3 2 8 3 6" xfId="21511"/>
    <cellStyle name="Normal 2 3 2 8 3 6 2" xfId="21512"/>
    <cellStyle name="Normal 2 3 2 8 3 7" xfId="21513"/>
    <cellStyle name="Normal 2 3 2 8 3 7 2" xfId="21514"/>
    <cellStyle name="Normal 2 3 2 8 3 8" xfId="21515"/>
    <cellStyle name="Normal 2 3 2 8 3 8 2" xfId="21516"/>
    <cellStyle name="Normal 2 3 2 8 3 9" xfId="21517"/>
    <cellStyle name="Normal 2 3 2 8 3 9 2" xfId="21518"/>
    <cellStyle name="Normal 2 3 2 8 4" xfId="21519"/>
    <cellStyle name="Normal 2 3 2 8 4 2" xfId="21520"/>
    <cellStyle name="Normal 2 3 2 8 5" xfId="21521"/>
    <cellStyle name="Normal 2 3 2 8 5 2" xfId="21522"/>
    <cellStyle name="Normal 2 3 2 8 6" xfId="21523"/>
    <cellStyle name="Normal 2 3 2 8 6 2" xfId="21524"/>
    <cellStyle name="Normal 2 3 2 8 7" xfId="21525"/>
    <cellStyle name="Normal 2 3 2 8 7 2" xfId="21526"/>
    <cellStyle name="Normal 2 3 2 8 8" xfId="21527"/>
    <cellStyle name="Normal 2 3 2 8 8 2" xfId="21528"/>
    <cellStyle name="Normal 2 3 2 8 9" xfId="21529"/>
    <cellStyle name="Normal 2 3 2 8 9 2" xfId="21530"/>
    <cellStyle name="Normal 2 3 2 9" xfId="628"/>
    <cellStyle name="Normal 2 3 2 9 2" xfId="629"/>
    <cellStyle name="Normal 2 3 2 9 2 10" xfId="21531"/>
    <cellStyle name="Normal 2 3 2 9 2 10 2" xfId="21532"/>
    <cellStyle name="Normal 2 3 2 9 2 11" xfId="21533"/>
    <cellStyle name="Normal 2 3 2 9 2 11 2" xfId="21534"/>
    <cellStyle name="Normal 2 3 2 9 2 12" xfId="21535"/>
    <cellStyle name="Normal 2 3 2 9 2 12 2" xfId="21536"/>
    <cellStyle name="Normal 2 3 2 9 2 13" xfId="21537"/>
    <cellStyle name="Normal 2 3 2 9 2 13 2" xfId="21538"/>
    <cellStyle name="Normal 2 3 2 9 2 14" xfId="21539"/>
    <cellStyle name="Normal 2 3 2 9 2 14 2" xfId="21540"/>
    <cellStyle name="Normal 2 3 2 9 2 15" xfId="21541"/>
    <cellStyle name="Normal 2 3 2 9 2 15 2" xfId="21542"/>
    <cellStyle name="Normal 2 3 2 9 2 16" xfId="21543"/>
    <cellStyle name="Normal 2 3 2 9 2 16 2" xfId="21544"/>
    <cellStyle name="Normal 2 3 2 9 2 17" xfId="21545"/>
    <cellStyle name="Normal 2 3 2 9 2 2" xfId="630"/>
    <cellStyle name="Normal 2 3 2 9 2 2 2" xfId="631"/>
    <cellStyle name="Normal 2 3 2 9 2 2 2 10" xfId="21546"/>
    <cellStyle name="Normal 2 3 2 9 2 2 2 10 2" xfId="21547"/>
    <cellStyle name="Normal 2 3 2 9 2 2 2 11" xfId="21548"/>
    <cellStyle name="Normal 2 3 2 9 2 2 2 11 2" xfId="21549"/>
    <cellStyle name="Normal 2 3 2 9 2 2 2 12" xfId="21550"/>
    <cellStyle name="Normal 2 3 2 9 2 2 2 12 2" xfId="21551"/>
    <cellStyle name="Normal 2 3 2 9 2 2 2 13" xfId="21552"/>
    <cellStyle name="Normal 2 3 2 9 2 2 2 2" xfId="21553"/>
    <cellStyle name="Normal 2 3 2 9 2 2 2 2 10" xfId="21554"/>
    <cellStyle name="Normal 2 3 2 9 2 2 2 2 10 2" xfId="21555"/>
    <cellStyle name="Normal 2 3 2 9 2 2 2 2 11" xfId="21556"/>
    <cellStyle name="Normal 2 3 2 9 2 2 2 2 11 2" xfId="21557"/>
    <cellStyle name="Normal 2 3 2 9 2 2 2 2 12" xfId="21558"/>
    <cellStyle name="Normal 2 3 2 9 2 2 2 2 2" xfId="21559"/>
    <cellStyle name="Normal 2 3 2 9 2 2 2 2 2 10" xfId="21560"/>
    <cellStyle name="Normal 2 3 2 9 2 2 2 2 2 10 2" xfId="21561"/>
    <cellStyle name="Normal 2 3 2 9 2 2 2 2 2 11" xfId="21562"/>
    <cellStyle name="Normal 2 3 2 9 2 2 2 2 2 2" xfId="21563"/>
    <cellStyle name="Normal 2 3 2 9 2 2 2 2 2 2 2" xfId="21564"/>
    <cellStyle name="Normal 2 3 2 9 2 2 2 2 2 3" xfId="21565"/>
    <cellStyle name="Normal 2 3 2 9 2 2 2 2 2 3 2" xfId="21566"/>
    <cellStyle name="Normal 2 3 2 9 2 2 2 2 2 4" xfId="21567"/>
    <cellStyle name="Normal 2 3 2 9 2 2 2 2 2 4 2" xfId="21568"/>
    <cellStyle name="Normal 2 3 2 9 2 2 2 2 2 5" xfId="21569"/>
    <cellStyle name="Normal 2 3 2 9 2 2 2 2 2 5 2" xfId="21570"/>
    <cellStyle name="Normal 2 3 2 9 2 2 2 2 2 6" xfId="21571"/>
    <cellStyle name="Normal 2 3 2 9 2 2 2 2 2 6 2" xfId="21572"/>
    <cellStyle name="Normal 2 3 2 9 2 2 2 2 2 7" xfId="21573"/>
    <cellStyle name="Normal 2 3 2 9 2 2 2 2 2 7 2" xfId="21574"/>
    <cellStyle name="Normal 2 3 2 9 2 2 2 2 2 8" xfId="21575"/>
    <cellStyle name="Normal 2 3 2 9 2 2 2 2 2 8 2" xfId="21576"/>
    <cellStyle name="Normal 2 3 2 9 2 2 2 2 2 9" xfId="21577"/>
    <cellStyle name="Normal 2 3 2 9 2 2 2 2 2 9 2" xfId="21578"/>
    <cellStyle name="Normal 2 3 2 9 2 2 2 2 3" xfId="21579"/>
    <cellStyle name="Normal 2 3 2 9 2 2 2 2 3 2" xfId="21580"/>
    <cellStyle name="Normal 2 3 2 9 2 2 2 2 4" xfId="21581"/>
    <cellStyle name="Normal 2 3 2 9 2 2 2 2 4 2" xfId="21582"/>
    <cellStyle name="Normal 2 3 2 9 2 2 2 2 5" xfId="21583"/>
    <cellStyle name="Normal 2 3 2 9 2 2 2 2 5 2" xfId="21584"/>
    <cellStyle name="Normal 2 3 2 9 2 2 2 2 6" xfId="21585"/>
    <cellStyle name="Normal 2 3 2 9 2 2 2 2 6 2" xfId="21586"/>
    <cellStyle name="Normal 2 3 2 9 2 2 2 2 7" xfId="21587"/>
    <cellStyle name="Normal 2 3 2 9 2 2 2 2 7 2" xfId="21588"/>
    <cellStyle name="Normal 2 3 2 9 2 2 2 2 8" xfId="21589"/>
    <cellStyle name="Normal 2 3 2 9 2 2 2 2 8 2" xfId="21590"/>
    <cellStyle name="Normal 2 3 2 9 2 2 2 2 9" xfId="21591"/>
    <cellStyle name="Normal 2 3 2 9 2 2 2 2 9 2" xfId="21592"/>
    <cellStyle name="Normal 2 3 2 9 2 2 2 3" xfId="21593"/>
    <cellStyle name="Normal 2 3 2 9 2 2 2 3 10" xfId="21594"/>
    <cellStyle name="Normal 2 3 2 9 2 2 2 3 10 2" xfId="21595"/>
    <cellStyle name="Normal 2 3 2 9 2 2 2 3 11" xfId="21596"/>
    <cellStyle name="Normal 2 3 2 9 2 2 2 3 2" xfId="21597"/>
    <cellStyle name="Normal 2 3 2 9 2 2 2 3 2 2" xfId="21598"/>
    <cellStyle name="Normal 2 3 2 9 2 2 2 3 3" xfId="21599"/>
    <cellStyle name="Normal 2 3 2 9 2 2 2 3 3 2" xfId="21600"/>
    <cellStyle name="Normal 2 3 2 9 2 2 2 3 4" xfId="21601"/>
    <cellStyle name="Normal 2 3 2 9 2 2 2 3 4 2" xfId="21602"/>
    <cellStyle name="Normal 2 3 2 9 2 2 2 3 5" xfId="21603"/>
    <cellStyle name="Normal 2 3 2 9 2 2 2 3 5 2" xfId="21604"/>
    <cellStyle name="Normal 2 3 2 9 2 2 2 3 6" xfId="21605"/>
    <cellStyle name="Normal 2 3 2 9 2 2 2 3 6 2" xfId="21606"/>
    <cellStyle name="Normal 2 3 2 9 2 2 2 3 7" xfId="21607"/>
    <cellStyle name="Normal 2 3 2 9 2 2 2 3 7 2" xfId="21608"/>
    <cellStyle name="Normal 2 3 2 9 2 2 2 3 8" xfId="21609"/>
    <cellStyle name="Normal 2 3 2 9 2 2 2 3 8 2" xfId="21610"/>
    <cellStyle name="Normal 2 3 2 9 2 2 2 3 9" xfId="21611"/>
    <cellStyle name="Normal 2 3 2 9 2 2 2 3 9 2" xfId="21612"/>
    <cellStyle name="Normal 2 3 2 9 2 2 2 4" xfId="21613"/>
    <cellStyle name="Normal 2 3 2 9 2 2 2 4 2" xfId="21614"/>
    <cellStyle name="Normal 2 3 2 9 2 2 2 5" xfId="21615"/>
    <cellStyle name="Normal 2 3 2 9 2 2 2 5 2" xfId="21616"/>
    <cellStyle name="Normal 2 3 2 9 2 2 2 6" xfId="21617"/>
    <cellStyle name="Normal 2 3 2 9 2 2 2 6 2" xfId="21618"/>
    <cellStyle name="Normal 2 3 2 9 2 2 2 7" xfId="21619"/>
    <cellStyle name="Normal 2 3 2 9 2 2 2 7 2" xfId="21620"/>
    <cellStyle name="Normal 2 3 2 9 2 2 2 8" xfId="21621"/>
    <cellStyle name="Normal 2 3 2 9 2 2 2 8 2" xfId="21622"/>
    <cellStyle name="Normal 2 3 2 9 2 2 2 9" xfId="21623"/>
    <cellStyle name="Normal 2 3 2 9 2 2 2 9 2" xfId="21624"/>
    <cellStyle name="Normal 2 3 2 9 2 2 3" xfId="632"/>
    <cellStyle name="Normal 2 3 2 9 2 2 3 10" xfId="21625"/>
    <cellStyle name="Normal 2 3 2 9 2 2 3 10 2" xfId="21626"/>
    <cellStyle name="Normal 2 3 2 9 2 2 3 11" xfId="21627"/>
    <cellStyle name="Normal 2 3 2 9 2 2 3 11 2" xfId="21628"/>
    <cellStyle name="Normal 2 3 2 9 2 2 3 12" xfId="21629"/>
    <cellStyle name="Normal 2 3 2 9 2 2 3 12 2" xfId="21630"/>
    <cellStyle name="Normal 2 3 2 9 2 2 3 13" xfId="21631"/>
    <cellStyle name="Normal 2 3 2 9 2 2 3 2" xfId="21632"/>
    <cellStyle name="Normal 2 3 2 9 2 2 3 2 10" xfId="21633"/>
    <cellStyle name="Normal 2 3 2 9 2 2 3 2 10 2" xfId="21634"/>
    <cellStyle name="Normal 2 3 2 9 2 2 3 2 11" xfId="21635"/>
    <cellStyle name="Normal 2 3 2 9 2 2 3 2 11 2" xfId="21636"/>
    <cellStyle name="Normal 2 3 2 9 2 2 3 2 12" xfId="21637"/>
    <cellStyle name="Normal 2 3 2 9 2 2 3 2 2" xfId="21638"/>
    <cellStyle name="Normal 2 3 2 9 2 2 3 2 2 10" xfId="21639"/>
    <cellStyle name="Normal 2 3 2 9 2 2 3 2 2 10 2" xfId="21640"/>
    <cellStyle name="Normal 2 3 2 9 2 2 3 2 2 11" xfId="21641"/>
    <cellStyle name="Normal 2 3 2 9 2 2 3 2 2 2" xfId="21642"/>
    <cellStyle name="Normal 2 3 2 9 2 2 3 2 2 2 2" xfId="21643"/>
    <cellStyle name="Normal 2 3 2 9 2 2 3 2 2 3" xfId="21644"/>
    <cellStyle name="Normal 2 3 2 9 2 2 3 2 2 3 2" xfId="21645"/>
    <cellStyle name="Normal 2 3 2 9 2 2 3 2 2 4" xfId="21646"/>
    <cellStyle name="Normal 2 3 2 9 2 2 3 2 2 4 2" xfId="21647"/>
    <cellStyle name="Normal 2 3 2 9 2 2 3 2 2 5" xfId="21648"/>
    <cellStyle name="Normal 2 3 2 9 2 2 3 2 2 5 2" xfId="21649"/>
    <cellStyle name="Normal 2 3 2 9 2 2 3 2 2 6" xfId="21650"/>
    <cellStyle name="Normal 2 3 2 9 2 2 3 2 2 6 2" xfId="21651"/>
    <cellStyle name="Normal 2 3 2 9 2 2 3 2 2 7" xfId="21652"/>
    <cellStyle name="Normal 2 3 2 9 2 2 3 2 2 7 2" xfId="21653"/>
    <cellStyle name="Normal 2 3 2 9 2 2 3 2 2 8" xfId="21654"/>
    <cellStyle name="Normal 2 3 2 9 2 2 3 2 2 8 2" xfId="21655"/>
    <cellStyle name="Normal 2 3 2 9 2 2 3 2 2 9" xfId="21656"/>
    <cellStyle name="Normal 2 3 2 9 2 2 3 2 2 9 2" xfId="21657"/>
    <cellStyle name="Normal 2 3 2 9 2 2 3 2 3" xfId="21658"/>
    <cellStyle name="Normal 2 3 2 9 2 2 3 2 3 2" xfId="21659"/>
    <cellStyle name="Normal 2 3 2 9 2 2 3 2 4" xfId="21660"/>
    <cellStyle name="Normal 2 3 2 9 2 2 3 2 4 2" xfId="21661"/>
    <cellStyle name="Normal 2 3 2 9 2 2 3 2 5" xfId="21662"/>
    <cellStyle name="Normal 2 3 2 9 2 2 3 2 5 2" xfId="21663"/>
    <cellStyle name="Normal 2 3 2 9 2 2 3 2 6" xfId="21664"/>
    <cellStyle name="Normal 2 3 2 9 2 2 3 2 6 2" xfId="21665"/>
    <cellStyle name="Normal 2 3 2 9 2 2 3 2 7" xfId="21666"/>
    <cellStyle name="Normal 2 3 2 9 2 2 3 2 7 2" xfId="21667"/>
    <cellStyle name="Normal 2 3 2 9 2 2 3 2 8" xfId="21668"/>
    <cellStyle name="Normal 2 3 2 9 2 2 3 2 8 2" xfId="21669"/>
    <cellStyle name="Normal 2 3 2 9 2 2 3 2 9" xfId="21670"/>
    <cellStyle name="Normal 2 3 2 9 2 2 3 2 9 2" xfId="21671"/>
    <cellStyle name="Normal 2 3 2 9 2 2 3 3" xfId="21672"/>
    <cellStyle name="Normal 2 3 2 9 2 2 3 3 10" xfId="21673"/>
    <cellStyle name="Normal 2 3 2 9 2 2 3 3 10 2" xfId="21674"/>
    <cellStyle name="Normal 2 3 2 9 2 2 3 3 11" xfId="21675"/>
    <cellStyle name="Normal 2 3 2 9 2 2 3 3 2" xfId="21676"/>
    <cellStyle name="Normal 2 3 2 9 2 2 3 3 2 2" xfId="21677"/>
    <cellStyle name="Normal 2 3 2 9 2 2 3 3 3" xfId="21678"/>
    <cellStyle name="Normal 2 3 2 9 2 2 3 3 3 2" xfId="21679"/>
    <cellStyle name="Normal 2 3 2 9 2 2 3 3 4" xfId="21680"/>
    <cellStyle name="Normal 2 3 2 9 2 2 3 3 4 2" xfId="21681"/>
    <cellStyle name="Normal 2 3 2 9 2 2 3 3 5" xfId="21682"/>
    <cellStyle name="Normal 2 3 2 9 2 2 3 3 5 2" xfId="21683"/>
    <cellStyle name="Normal 2 3 2 9 2 2 3 3 6" xfId="21684"/>
    <cellStyle name="Normal 2 3 2 9 2 2 3 3 6 2" xfId="21685"/>
    <cellStyle name="Normal 2 3 2 9 2 2 3 3 7" xfId="21686"/>
    <cellStyle name="Normal 2 3 2 9 2 2 3 3 7 2" xfId="21687"/>
    <cellStyle name="Normal 2 3 2 9 2 2 3 3 8" xfId="21688"/>
    <cellStyle name="Normal 2 3 2 9 2 2 3 3 8 2" xfId="21689"/>
    <cellStyle name="Normal 2 3 2 9 2 2 3 3 9" xfId="21690"/>
    <cellStyle name="Normal 2 3 2 9 2 2 3 3 9 2" xfId="21691"/>
    <cellStyle name="Normal 2 3 2 9 2 2 3 4" xfId="21692"/>
    <cellStyle name="Normal 2 3 2 9 2 2 3 4 2" xfId="21693"/>
    <cellStyle name="Normal 2 3 2 9 2 2 3 5" xfId="21694"/>
    <cellStyle name="Normal 2 3 2 9 2 2 3 5 2" xfId="21695"/>
    <cellStyle name="Normal 2 3 2 9 2 2 3 6" xfId="21696"/>
    <cellStyle name="Normal 2 3 2 9 2 2 3 6 2" xfId="21697"/>
    <cellStyle name="Normal 2 3 2 9 2 2 3 7" xfId="21698"/>
    <cellStyle name="Normal 2 3 2 9 2 2 3 7 2" xfId="21699"/>
    <cellStyle name="Normal 2 3 2 9 2 2 3 8" xfId="21700"/>
    <cellStyle name="Normal 2 3 2 9 2 2 3 8 2" xfId="21701"/>
    <cellStyle name="Normal 2 3 2 9 2 2 3 9" xfId="21702"/>
    <cellStyle name="Normal 2 3 2 9 2 2 3 9 2" xfId="21703"/>
    <cellStyle name="Normal 2 3 2 9 2 2 4" xfId="633"/>
    <cellStyle name="Normal 2 3 2 9 2 2 4 10" xfId="21704"/>
    <cellStyle name="Normal 2 3 2 9 2 2 4 10 2" xfId="21705"/>
    <cellStyle name="Normal 2 3 2 9 2 2 4 11" xfId="21706"/>
    <cellStyle name="Normal 2 3 2 9 2 2 4 11 2" xfId="21707"/>
    <cellStyle name="Normal 2 3 2 9 2 2 4 12" xfId="21708"/>
    <cellStyle name="Normal 2 3 2 9 2 2 4 12 2" xfId="21709"/>
    <cellStyle name="Normal 2 3 2 9 2 2 4 13" xfId="21710"/>
    <cellStyle name="Normal 2 3 2 9 2 2 4 2" xfId="21711"/>
    <cellStyle name="Normal 2 3 2 9 2 2 4 2 10" xfId="21712"/>
    <cellStyle name="Normal 2 3 2 9 2 2 4 2 10 2" xfId="21713"/>
    <cellStyle name="Normal 2 3 2 9 2 2 4 2 11" xfId="21714"/>
    <cellStyle name="Normal 2 3 2 9 2 2 4 2 11 2" xfId="21715"/>
    <cellStyle name="Normal 2 3 2 9 2 2 4 2 12" xfId="21716"/>
    <cellStyle name="Normal 2 3 2 9 2 2 4 2 2" xfId="21717"/>
    <cellStyle name="Normal 2 3 2 9 2 2 4 2 2 10" xfId="21718"/>
    <cellStyle name="Normal 2 3 2 9 2 2 4 2 2 10 2" xfId="21719"/>
    <cellStyle name="Normal 2 3 2 9 2 2 4 2 2 11" xfId="21720"/>
    <cellStyle name="Normal 2 3 2 9 2 2 4 2 2 2" xfId="21721"/>
    <cellStyle name="Normal 2 3 2 9 2 2 4 2 2 2 2" xfId="21722"/>
    <cellStyle name="Normal 2 3 2 9 2 2 4 2 2 3" xfId="21723"/>
    <cellStyle name="Normal 2 3 2 9 2 2 4 2 2 3 2" xfId="21724"/>
    <cellStyle name="Normal 2 3 2 9 2 2 4 2 2 4" xfId="21725"/>
    <cellStyle name="Normal 2 3 2 9 2 2 4 2 2 4 2" xfId="21726"/>
    <cellStyle name="Normal 2 3 2 9 2 2 4 2 2 5" xfId="21727"/>
    <cellStyle name="Normal 2 3 2 9 2 2 4 2 2 5 2" xfId="21728"/>
    <cellStyle name="Normal 2 3 2 9 2 2 4 2 2 6" xfId="21729"/>
    <cellStyle name="Normal 2 3 2 9 2 2 4 2 2 6 2" xfId="21730"/>
    <cellStyle name="Normal 2 3 2 9 2 2 4 2 2 7" xfId="21731"/>
    <cellStyle name="Normal 2 3 2 9 2 2 4 2 2 7 2" xfId="21732"/>
    <cellStyle name="Normal 2 3 2 9 2 2 4 2 2 8" xfId="21733"/>
    <cellStyle name="Normal 2 3 2 9 2 2 4 2 2 8 2" xfId="21734"/>
    <cellStyle name="Normal 2 3 2 9 2 2 4 2 2 9" xfId="21735"/>
    <cellStyle name="Normal 2 3 2 9 2 2 4 2 2 9 2" xfId="21736"/>
    <cellStyle name="Normal 2 3 2 9 2 2 4 2 3" xfId="21737"/>
    <cellStyle name="Normal 2 3 2 9 2 2 4 2 3 2" xfId="21738"/>
    <cellStyle name="Normal 2 3 2 9 2 2 4 2 4" xfId="21739"/>
    <cellStyle name="Normal 2 3 2 9 2 2 4 2 4 2" xfId="21740"/>
    <cellStyle name="Normal 2 3 2 9 2 2 4 2 5" xfId="21741"/>
    <cellStyle name="Normal 2 3 2 9 2 2 4 2 5 2" xfId="21742"/>
    <cellStyle name="Normal 2 3 2 9 2 2 4 2 6" xfId="21743"/>
    <cellStyle name="Normal 2 3 2 9 2 2 4 2 6 2" xfId="21744"/>
    <cellStyle name="Normal 2 3 2 9 2 2 4 2 7" xfId="21745"/>
    <cellStyle name="Normal 2 3 2 9 2 2 4 2 7 2" xfId="21746"/>
    <cellStyle name="Normal 2 3 2 9 2 2 4 2 8" xfId="21747"/>
    <cellStyle name="Normal 2 3 2 9 2 2 4 2 8 2" xfId="21748"/>
    <cellStyle name="Normal 2 3 2 9 2 2 4 2 9" xfId="21749"/>
    <cellStyle name="Normal 2 3 2 9 2 2 4 2 9 2" xfId="21750"/>
    <cellStyle name="Normal 2 3 2 9 2 2 4 3" xfId="21751"/>
    <cellStyle name="Normal 2 3 2 9 2 2 4 3 10" xfId="21752"/>
    <cellStyle name="Normal 2 3 2 9 2 2 4 3 10 2" xfId="21753"/>
    <cellStyle name="Normal 2 3 2 9 2 2 4 3 11" xfId="21754"/>
    <cellStyle name="Normal 2 3 2 9 2 2 4 3 2" xfId="21755"/>
    <cellStyle name="Normal 2 3 2 9 2 2 4 3 2 2" xfId="21756"/>
    <cellStyle name="Normal 2 3 2 9 2 2 4 3 3" xfId="21757"/>
    <cellStyle name="Normal 2 3 2 9 2 2 4 3 3 2" xfId="21758"/>
    <cellStyle name="Normal 2 3 2 9 2 2 4 3 4" xfId="21759"/>
    <cellStyle name="Normal 2 3 2 9 2 2 4 3 4 2" xfId="21760"/>
    <cellStyle name="Normal 2 3 2 9 2 2 4 3 5" xfId="21761"/>
    <cellStyle name="Normal 2 3 2 9 2 2 4 3 5 2" xfId="21762"/>
    <cellStyle name="Normal 2 3 2 9 2 2 4 3 6" xfId="21763"/>
    <cellStyle name="Normal 2 3 2 9 2 2 4 3 6 2" xfId="21764"/>
    <cellStyle name="Normal 2 3 2 9 2 2 4 3 7" xfId="21765"/>
    <cellStyle name="Normal 2 3 2 9 2 2 4 3 7 2" xfId="21766"/>
    <cellStyle name="Normal 2 3 2 9 2 2 4 3 8" xfId="21767"/>
    <cellStyle name="Normal 2 3 2 9 2 2 4 3 8 2" xfId="21768"/>
    <cellStyle name="Normal 2 3 2 9 2 2 4 3 9" xfId="21769"/>
    <cellStyle name="Normal 2 3 2 9 2 2 4 3 9 2" xfId="21770"/>
    <cellStyle name="Normal 2 3 2 9 2 2 4 4" xfId="21771"/>
    <cellStyle name="Normal 2 3 2 9 2 2 4 4 2" xfId="21772"/>
    <cellStyle name="Normal 2 3 2 9 2 2 4 5" xfId="21773"/>
    <cellStyle name="Normal 2 3 2 9 2 2 4 5 2" xfId="21774"/>
    <cellStyle name="Normal 2 3 2 9 2 2 4 6" xfId="21775"/>
    <cellStyle name="Normal 2 3 2 9 2 2 4 6 2" xfId="21776"/>
    <cellStyle name="Normal 2 3 2 9 2 2 4 7" xfId="21777"/>
    <cellStyle name="Normal 2 3 2 9 2 2 4 7 2" xfId="21778"/>
    <cellStyle name="Normal 2 3 2 9 2 2 4 8" xfId="21779"/>
    <cellStyle name="Normal 2 3 2 9 2 2 4 8 2" xfId="21780"/>
    <cellStyle name="Normal 2 3 2 9 2 2 4 9" xfId="21781"/>
    <cellStyle name="Normal 2 3 2 9 2 2 4 9 2" xfId="21782"/>
    <cellStyle name="Normal 2 3 2 9 2 2 5" xfId="634"/>
    <cellStyle name="Normal 2 3 2 9 2 2 5 10" xfId="21783"/>
    <cellStyle name="Normal 2 3 2 9 2 2 5 10 2" xfId="21784"/>
    <cellStyle name="Normal 2 3 2 9 2 2 5 11" xfId="21785"/>
    <cellStyle name="Normal 2 3 2 9 2 2 5 11 2" xfId="21786"/>
    <cellStyle name="Normal 2 3 2 9 2 2 5 12" xfId="21787"/>
    <cellStyle name="Normal 2 3 2 9 2 2 5 12 2" xfId="21788"/>
    <cellStyle name="Normal 2 3 2 9 2 2 5 13" xfId="21789"/>
    <cellStyle name="Normal 2 3 2 9 2 2 5 2" xfId="21790"/>
    <cellStyle name="Normal 2 3 2 9 2 2 5 2 10" xfId="21791"/>
    <cellStyle name="Normal 2 3 2 9 2 2 5 2 10 2" xfId="21792"/>
    <cellStyle name="Normal 2 3 2 9 2 2 5 2 11" xfId="21793"/>
    <cellStyle name="Normal 2 3 2 9 2 2 5 2 11 2" xfId="21794"/>
    <cellStyle name="Normal 2 3 2 9 2 2 5 2 12" xfId="21795"/>
    <cellStyle name="Normal 2 3 2 9 2 2 5 2 2" xfId="21796"/>
    <cellStyle name="Normal 2 3 2 9 2 2 5 2 2 10" xfId="21797"/>
    <cellStyle name="Normal 2 3 2 9 2 2 5 2 2 10 2" xfId="21798"/>
    <cellStyle name="Normal 2 3 2 9 2 2 5 2 2 11" xfId="21799"/>
    <cellStyle name="Normal 2 3 2 9 2 2 5 2 2 2" xfId="21800"/>
    <cellStyle name="Normal 2 3 2 9 2 2 5 2 2 2 2" xfId="21801"/>
    <cellStyle name="Normal 2 3 2 9 2 2 5 2 2 3" xfId="21802"/>
    <cellStyle name="Normal 2 3 2 9 2 2 5 2 2 3 2" xfId="21803"/>
    <cellStyle name="Normal 2 3 2 9 2 2 5 2 2 4" xfId="21804"/>
    <cellStyle name="Normal 2 3 2 9 2 2 5 2 2 4 2" xfId="21805"/>
    <cellStyle name="Normal 2 3 2 9 2 2 5 2 2 5" xfId="21806"/>
    <cellStyle name="Normal 2 3 2 9 2 2 5 2 2 5 2" xfId="21807"/>
    <cellStyle name="Normal 2 3 2 9 2 2 5 2 2 6" xfId="21808"/>
    <cellStyle name="Normal 2 3 2 9 2 2 5 2 2 6 2" xfId="21809"/>
    <cellStyle name="Normal 2 3 2 9 2 2 5 2 2 7" xfId="21810"/>
    <cellStyle name="Normal 2 3 2 9 2 2 5 2 2 7 2" xfId="21811"/>
    <cellStyle name="Normal 2 3 2 9 2 2 5 2 2 8" xfId="21812"/>
    <cellStyle name="Normal 2 3 2 9 2 2 5 2 2 8 2" xfId="21813"/>
    <cellStyle name="Normal 2 3 2 9 2 2 5 2 2 9" xfId="21814"/>
    <cellStyle name="Normal 2 3 2 9 2 2 5 2 2 9 2" xfId="21815"/>
    <cellStyle name="Normal 2 3 2 9 2 2 5 2 3" xfId="21816"/>
    <cellStyle name="Normal 2 3 2 9 2 2 5 2 3 2" xfId="21817"/>
    <cellStyle name="Normal 2 3 2 9 2 2 5 2 4" xfId="21818"/>
    <cellStyle name="Normal 2 3 2 9 2 2 5 2 4 2" xfId="21819"/>
    <cellStyle name="Normal 2 3 2 9 2 2 5 2 5" xfId="21820"/>
    <cellStyle name="Normal 2 3 2 9 2 2 5 2 5 2" xfId="21821"/>
    <cellStyle name="Normal 2 3 2 9 2 2 5 2 6" xfId="21822"/>
    <cellStyle name="Normal 2 3 2 9 2 2 5 2 6 2" xfId="21823"/>
    <cellStyle name="Normal 2 3 2 9 2 2 5 2 7" xfId="21824"/>
    <cellStyle name="Normal 2 3 2 9 2 2 5 2 7 2" xfId="21825"/>
    <cellStyle name="Normal 2 3 2 9 2 2 5 2 8" xfId="21826"/>
    <cellStyle name="Normal 2 3 2 9 2 2 5 2 8 2" xfId="21827"/>
    <cellStyle name="Normal 2 3 2 9 2 2 5 2 9" xfId="21828"/>
    <cellStyle name="Normal 2 3 2 9 2 2 5 2 9 2" xfId="21829"/>
    <cellStyle name="Normal 2 3 2 9 2 2 5 3" xfId="21830"/>
    <cellStyle name="Normal 2 3 2 9 2 2 5 3 10" xfId="21831"/>
    <cellStyle name="Normal 2 3 2 9 2 2 5 3 10 2" xfId="21832"/>
    <cellStyle name="Normal 2 3 2 9 2 2 5 3 11" xfId="21833"/>
    <cellStyle name="Normal 2 3 2 9 2 2 5 3 2" xfId="21834"/>
    <cellStyle name="Normal 2 3 2 9 2 2 5 3 2 2" xfId="21835"/>
    <cellStyle name="Normal 2 3 2 9 2 2 5 3 3" xfId="21836"/>
    <cellStyle name="Normal 2 3 2 9 2 2 5 3 3 2" xfId="21837"/>
    <cellStyle name="Normal 2 3 2 9 2 2 5 3 4" xfId="21838"/>
    <cellStyle name="Normal 2 3 2 9 2 2 5 3 4 2" xfId="21839"/>
    <cellStyle name="Normal 2 3 2 9 2 2 5 3 5" xfId="21840"/>
    <cellStyle name="Normal 2 3 2 9 2 2 5 3 5 2" xfId="21841"/>
    <cellStyle name="Normal 2 3 2 9 2 2 5 3 6" xfId="21842"/>
    <cellStyle name="Normal 2 3 2 9 2 2 5 3 6 2" xfId="21843"/>
    <cellStyle name="Normal 2 3 2 9 2 2 5 3 7" xfId="21844"/>
    <cellStyle name="Normal 2 3 2 9 2 2 5 3 7 2" xfId="21845"/>
    <cellStyle name="Normal 2 3 2 9 2 2 5 3 8" xfId="21846"/>
    <cellStyle name="Normal 2 3 2 9 2 2 5 3 8 2" xfId="21847"/>
    <cellStyle name="Normal 2 3 2 9 2 2 5 3 9" xfId="21848"/>
    <cellStyle name="Normal 2 3 2 9 2 2 5 3 9 2" xfId="21849"/>
    <cellStyle name="Normal 2 3 2 9 2 2 5 4" xfId="21850"/>
    <cellStyle name="Normal 2 3 2 9 2 2 5 4 2" xfId="21851"/>
    <cellStyle name="Normal 2 3 2 9 2 2 5 5" xfId="21852"/>
    <cellStyle name="Normal 2 3 2 9 2 2 5 5 2" xfId="21853"/>
    <cellStyle name="Normal 2 3 2 9 2 2 5 6" xfId="21854"/>
    <cellStyle name="Normal 2 3 2 9 2 2 5 6 2" xfId="21855"/>
    <cellStyle name="Normal 2 3 2 9 2 2 5 7" xfId="21856"/>
    <cellStyle name="Normal 2 3 2 9 2 2 5 7 2" xfId="21857"/>
    <cellStyle name="Normal 2 3 2 9 2 2 5 8" xfId="21858"/>
    <cellStyle name="Normal 2 3 2 9 2 2 5 8 2" xfId="21859"/>
    <cellStyle name="Normal 2 3 2 9 2 2 5 9" xfId="21860"/>
    <cellStyle name="Normal 2 3 2 9 2 2 5 9 2" xfId="21861"/>
    <cellStyle name="Normal 2 3 2 9 2 2 6" xfId="635"/>
    <cellStyle name="Normal 2 3 2 9 2 3" xfId="636"/>
    <cellStyle name="Normal 2 3 2 9 2 3 2" xfId="637"/>
    <cellStyle name="Normal 2 3 2 9 2 4" xfId="638"/>
    <cellStyle name="Normal 2 3 2 9 2 4 2" xfId="639"/>
    <cellStyle name="Normal 2 3 2 9 2 5" xfId="640"/>
    <cellStyle name="Normal 2 3 2 9 2 5 2" xfId="641"/>
    <cellStyle name="Normal 2 3 2 9 2 6" xfId="21862"/>
    <cellStyle name="Normal 2 3 2 9 2 6 10" xfId="21863"/>
    <cellStyle name="Normal 2 3 2 9 2 6 10 2" xfId="21864"/>
    <cellStyle name="Normal 2 3 2 9 2 6 11" xfId="21865"/>
    <cellStyle name="Normal 2 3 2 9 2 6 11 2" xfId="21866"/>
    <cellStyle name="Normal 2 3 2 9 2 6 12" xfId="21867"/>
    <cellStyle name="Normal 2 3 2 9 2 6 2" xfId="21868"/>
    <cellStyle name="Normal 2 3 2 9 2 6 2 10" xfId="21869"/>
    <cellStyle name="Normal 2 3 2 9 2 6 2 10 2" xfId="21870"/>
    <cellStyle name="Normal 2 3 2 9 2 6 2 11" xfId="21871"/>
    <cellStyle name="Normal 2 3 2 9 2 6 2 2" xfId="21872"/>
    <cellStyle name="Normal 2 3 2 9 2 6 2 2 2" xfId="21873"/>
    <cellStyle name="Normal 2 3 2 9 2 6 2 3" xfId="21874"/>
    <cellStyle name="Normal 2 3 2 9 2 6 2 3 2" xfId="21875"/>
    <cellStyle name="Normal 2 3 2 9 2 6 2 4" xfId="21876"/>
    <cellStyle name="Normal 2 3 2 9 2 6 2 4 2" xfId="21877"/>
    <cellStyle name="Normal 2 3 2 9 2 6 2 5" xfId="21878"/>
    <cellStyle name="Normal 2 3 2 9 2 6 2 5 2" xfId="21879"/>
    <cellStyle name="Normal 2 3 2 9 2 6 2 6" xfId="21880"/>
    <cellStyle name="Normal 2 3 2 9 2 6 2 6 2" xfId="21881"/>
    <cellStyle name="Normal 2 3 2 9 2 6 2 7" xfId="21882"/>
    <cellStyle name="Normal 2 3 2 9 2 6 2 7 2" xfId="21883"/>
    <cellStyle name="Normal 2 3 2 9 2 6 2 8" xfId="21884"/>
    <cellStyle name="Normal 2 3 2 9 2 6 2 8 2" xfId="21885"/>
    <cellStyle name="Normal 2 3 2 9 2 6 2 9" xfId="21886"/>
    <cellStyle name="Normal 2 3 2 9 2 6 2 9 2" xfId="21887"/>
    <cellStyle name="Normal 2 3 2 9 2 6 3" xfId="21888"/>
    <cellStyle name="Normal 2 3 2 9 2 6 3 2" xfId="21889"/>
    <cellStyle name="Normal 2 3 2 9 2 6 4" xfId="21890"/>
    <cellStyle name="Normal 2 3 2 9 2 6 4 2" xfId="21891"/>
    <cellStyle name="Normal 2 3 2 9 2 6 5" xfId="21892"/>
    <cellStyle name="Normal 2 3 2 9 2 6 5 2" xfId="21893"/>
    <cellStyle name="Normal 2 3 2 9 2 6 6" xfId="21894"/>
    <cellStyle name="Normal 2 3 2 9 2 6 6 2" xfId="21895"/>
    <cellStyle name="Normal 2 3 2 9 2 6 7" xfId="21896"/>
    <cellStyle name="Normal 2 3 2 9 2 6 7 2" xfId="21897"/>
    <cellStyle name="Normal 2 3 2 9 2 6 8" xfId="21898"/>
    <cellStyle name="Normal 2 3 2 9 2 6 8 2" xfId="21899"/>
    <cellStyle name="Normal 2 3 2 9 2 6 9" xfId="21900"/>
    <cellStyle name="Normal 2 3 2 9 2 6 9 2" xfId="21901"/>
    <cellStyle name="Normal 2 3 2 9 2 7" xfId="21902"/>
    <cellStyle name="Normal 2 3 2 9 2 7 10" xfId="21903"/>
    <cellStyle name="Normal 2 3 2 9 2 7 10 2" xfId="21904"/>
    <cellStyle name="Normal 2 3 2 9 2 7 11" xfId="21905"/>
    <cellStyle name="Normal 2 3 2 9 2 7 2" xfId="21906"/>
    <cellStyle name="Normal 2 3 2 9 2 7 2 2" xfId="21907"/>
    <cellStyle name="Normal 2 3 2 9 2 7 3" xfId="21908"/>
    <cellStyle name="Normal 2 3 2 9 2 7 3 2" xfId="21909"/>
    <cellStyle name="Normal 2 3 2 9 2 7 4" xfId="21910"/>
    <cellStyle name="Normal 2 3 2 9 2 7 4 2" xfId="21911"/>
    <cellStyle name="Normal 2 3 2 9 2 7 5" xfId="21912"/>
    <cellStyle name="Normal 2 3 2 9 2 7 5 2" xfId="21913"/>
    <cellStyle name="Normal 2 3 2 9 2 7 6" xfId="21914"/>
    <cellStyle name="Normal 2 3 2 9 2 7 6 2" xfId="21915"/>
    <cellStyle name="Normal 2 3 2 9 2 7 7" xfId="21916"/>
    <cellStyle name="Normal 2 3 2 9 2 7 7 2" xfId="21917"/>
    <cellStyle name="Normal 2 3 2 9 2 7 8" xfId="21918"/>
    <cellStyle name="Normal 2 3 2 9 2 7 8 2" xfId="21919"/>
    <cellStyle name="Normal 2 3 2 9 2 7 9" xfId="21920"/>
    <cellStyle name="Normal 2 3 2 9 2 7 9 2" xfId="21921"/>
    <cellStyle name="Normal 2 3 2 9 2 8" xfId="21922"/>
    <cellStyle name="Normal 2 3 2 9 2 8 2" xfId="21923"/>
    <cellStyle name="Normal 2 3 2 9 2 9" xfId="21924"/>
    <cellStyle name="Normal 2 3 2 9 2 9 2" xfId="21925"/>
    <cellStyle name="Normal 2 3 2 9 3" xfId="642"/>
    <cellStyle name="Normal 2 3 2 9 3 10" xfId="21926"/>
    <cellStyle name="Normal 2 3 2 9 3 10 2" xfId="21927"/>
    <cellStyle name="Normal 2 3 2 9 3 11" xfId="21928"/>
    <cellStyle name="Normal 2 3 2 9 3 11 2" xfId="21929"/>
    <cellStyle name="Normal 2 3 2 9 3 12" xfId="21930"/>
    <cellStyle name="Normal 2 3 2 9 3 12 2" xfId="21931"/>
    <cellStyle name="Normal 2 3 2 9 3 13" xfId="21932"/>
    <cellStyle name="Normal 2 3 2 9 3 2" xfId="21933"/>
    <cellStyle name="Normal 2 3 2 9 3 2 10" xfId="21934"/>
    <cellStyle name="Normal 2 3 2 9 3 2 10 2" xfId="21935"/>
    <cellStyle name="Normal 2 3 2 9 3 2 11" xfId="21936"/>
    <cellStyle name="Normal 2 3 2 9 3 2 11 2" xfId="21937"/>
    <cellStyle name="Normal 2 3 2 9 3 2 12" xfId="21938"/>
    <cellStyle name="Normal 2 3 2 9 3 2 2" xfId="21939"/>
    <cellStyle name="Normal 2 3 2 9 3 2 2 10" xfId="21940"/>
    <cellStyle name="Normal 2 3 2 9 3 2 2 10 2" xfId="21941"/>
    <cellStyle name="Normal 2 3 2 9 3 2 2 11" xfId="21942"/>
    <cellStyle name="Normal 2 3 2 9 3 2 2 2" xfId="21943"/>
    <cellStyle name="Normal 2 3 2 9 3 2 2 2 2" xfId="21944"/>
    <cellStyle name="Normal 2 3 2 9 3 2 2 3" xfId="21945"/>
    <cellStyle name="Normal 2 3 2 9 3 2 2 3 2" xfId="21946"/>
    <cellStyle name="Normal 2 3 2 9 3 2 2 4" xfId="21947"/>
    <cellStyle name="Normal 2 3 2 9 3 2 2 4 2" xfId="21948"/>
    <cellStyle name="Normal 2 3 2 9 3 2 2 5" xfId="21949"/>
    <cellStyle name="Normal 2 3 2 9 3 2 2 5 2" xfId="21950"/>
    <cellStyle name="Normal 2 3 2 9 3 2 2 6" xfId="21951"/>
    <cellStyle name="Normal 2 3 2 9 3 2 2 6 2" xfId="21952"/>
    <cellStyle name="Normal 2 3 2 9 3 2 2 7" xfId="21953"/>
    <cellStyle name="Normal 2 3 2 9 3 2 2 7 2" xfId="21954"/>
    <cellStyle name="Normal 2 3 2 9 3 2 2 8" xfId="21955"/>
    <cellStyle name="Normal 2 3 2 9 3 2 2 8 2" xfId="21956"/>
    <cellStyle name="Normal 2 3 2 9 3 2 2 9" xfId="21957"/>
    <cellStyle name="Normal 2 3 2 9 3 2 2 9 2" xfId="21958"/>
    <cellStyle name="Normal 2 3 2 9 3 2 3" xfId="21959"/>
    <cellStyle name="Normal 2 3 2 9 3 2 3 2" xfId="21960"/>
    <cellStyle name="Normal 2 3 2 9 3 2 4" xfId="21961"/>
    <cellStyle name="Normal 2 3 2 9 3 2 4 2" xfId="21962"/>
    <cellStyle name="Normal 2 3 2 9 3 2 5" xfId="21963"/>
    <cellStyle name="Normal 2 3 2 9 3 2 5 2" xfId="21964"/>
    <cellStyle name="Normal 2 3 2 9 3 2 6" xfId="21965"/>
    <cellStyle name="Normal 2 3 2 9 3 2 6 2" xfId="21966"/>
    <cellStyle name="Normal 2 3 2 9 3 2 7" xfId="21967"/>
    <cellStyle name="Normal 2 3 2 9 3 2 7 2" xfId="21968"/>
    <cellStyle name="Normal 2 3 2 9 3 2 8" xfId="21969"/>
    <cellStyle name="Normal 2 3 2 9 3 2 8 2" xfId="21970"/>
    <cellStyle name="Normal 2 3 2 9 3 2 9" xfId="21971"/>
    <cellStyle name="Normal 2 3 2 9 3 2 9 2" xfId="21972"/>
    <cellStyle name="Normal 2 3 2 9 3 3" xfId="21973"/>
    <cellStyle name="Normal 2 3 2 9 3 3 10" xfId="21974"/>
    <cellStyle name="Normal 2 3 2 9 3 3 10 2" xfId="21975"/>
    <cellStyle name="Normal 2 3 2 9 3 3 11" xfId="21976"/>
    <cellStyle name="Normal 2 3 2 9 3 3 2" xfId="21977"/>
    <cellStyle name="Normal 2 3 2 9 3 3 2 2" xfId="21978"/>
    <cellStyle name="Normal 2 3 2 9 3 3 3" xfId="21979"/>
    <cellStyle name="Normal 2 3 2 9 3 3 3 2" xfId="21980"/>
    <cellStyle name="Normal 2 3 2 9 3 3 4" xfId="21981"/>
    <cellStyle name="Normal 2 3 2 9 3 3 4 2" xfId="21982"/>
    <cellStyle name="Normal 2 3 2 9 3 3 5" xfId="21983"/>
    <cellStyle name="Normal 2 3 2 9 3 3 5 2" xfId="21984"/>
    <cellStyle name="Normal 2 3 2 9 3 3 6" xfId="21985"/>
    <cellStyle name="Normal 2 3 2 9 3 3 6 2" xfId="21986"/>
    <cellStyle name="Normal 2 3 2 9 3 3 7" xfId="21987"/>
    <cellStyle name="Normal 2 3 2 9 3 3 7 2" xfId="21988"/>
    <cellStyle name="Normal 2 3 2 9 3 3 8" xfId="21989"/>
    <cellStyle name="Normal 2 3 2 9 3 3 8 2" xfId="21990"/>
    <cellStyle name="Normal 2 3 2 9 3 3 9" xfId="21991"/>
    <cellStyle name="Normal 2 3 2 9 3 3 9 2" xfId="21992"/>
    <cellStyle name="Normal 2 3 2 9 3 4" xfId="21993"/>
    <cellStyle name="Normal 2 3 2 9 3 4 2" xfId="21994"/>
    <cellStyle name="Normal 2 3 2 9 3 5" xfId="21995"/>
    <cellStyle name="Normal 2 3 2 9 3 5 2" xfId="21996"/>
    <cellStyle name="Normal 2 3 2 9 3 6" xfId="21997"/>
    <cellStyle name="Normal 2 3 2 9 3 6 2" xfId="21998"/>
    <cellStyle name="Normal 2 3 2 9 3 7" xfId="21999"/>
    <cellStyle name="Normal 2 3 2 9 3 7 2" xfId="22000"/>
    <cellStyle name="Normal 2 3 2 9 3 8" xfId="22001"/>
    <cellStyle name="Normal 2 3 2 9 3 8 2" xfId="22002"/>
    <cellStyle name="Normal 2 3 2 9 3 9" xfId="22003"/>
    <cellStyle name="Normal 2 3 2 9 3 9 2" xfId="22004"/>
    <cellStyle name="Normal 2 3 2 9 4" xfId="643"/>
    <cellStyle name="Normal 2 3 2 9 4 10" xfId="22005"/>
    <cellStyle name="Normal 2 3 2 9 4 10 2" xfId="22006"/>
    <cellStyle name="Normal 2 3 2 9 4 11" xfId="22007"/>
    <cellStyle name="Normal 2 3 2 9 4 11 2" xfId="22008"/>
    <cellStyle name="Normal 2 3 2 9 4 12" xfId="22009"/>
    <cellStyle name="Normal 2 3 2 9 4 12 2" xfId="22010"/>
    <cellStyle name="Normal 2 3 2 9 4 13" xfId="22011"/>
    <cellStyle name="Normal 2 3 2 9 4 2" xfId="22012"/>
    <cellStyle name="Normal 2 3 2 9 4 2 10" xfId="22013"/>
    <cellStyle name="Normal 2 3 2 9 4 2 10 2" xfId="22014"/>
    <cellStyle name="Normal 2 3 2 9 4 2 11" xfId="22015"/>
    <cellStyle name="Normal 2 3 2 9 4 2 11 2" xfId="22016"/>
    <cellStyle name="Normal 2 3 2 9 4 2 12" xfId="22017"/>
    <cellStyle name="Normal 2 3 2 9 4 2 2" xfId="22018"/>
    <cellStyle name="Normal 2 3 2 9 4 2 2 10" xfId="22019"/>
    <cellStyle name="Normal 2 3 2 9 4 2 2 10 2" xfId="22020"/>
    <cellStyle name="Normal 2 3 2 9 4 2 2 11" xfId="22021"/>
    <cellStyle name="Normal 2 3 2 9 4 2 2 2" xfId="22022"/>
    <cellStyle name="Normal 2 3 2 9 4 2 2 2 2" xfId="22023"/>
    <cellStyle name="Normal 2 3 2 9 4 2 2 3" xfId="22024"/>
    <cellStyle name="Normal 2 3 2 9 4 2 2 3 2" xfId="22025"/>
    <cellStyle name="Normal 2 3 2 9 4 2 2 4" xfId="22026"/>
    <cellStyle name="Normal 2 3 2 9 4 2 2 4 2" xfId="22027"/>
    <cellStyle name="Normal 2 3 2 9 4 2 2 5" xfId="22028"/>
    <cellStyle name="Normal 2 3 2 9 4 2 2 5 2" xfId="22029"/>
    <cellStyle name="Normal 2 3 2 9 4 2 2 6" xfId="22030"/>
    <cellStyle name="Normal 2 3 2 9 4 2 2 6 2" xfId="22031"/>
    <cellStyle name="Normal 2 3 2 9 4 2 2 7" xfId="22032"/>
    <cellStyle name="Normal 2 3 2 9 4 2 2 7 2" xfId="22033"/>
    <cellStyle name="Normal 2 3 2 9 4 2 2 8" xfId="22034"/>
    <cellStyle name="Normal 2 3 2 9 4 2 2 8 2" xfId="22035"/>
    <cellStyle name="Normal 2 3 2 9 4 2 2 9" xfId="22036"/>
    <cellStyle name="Normal 2 3 2 9 4 2 2 9 2" xfId="22037"/>
    <cellStyle name="Normal 2 3 2 9 4 2 3" xfId="22038"/>
    <cellStyle name="Normal 2 3 2 9 4 2 3 2" xfId="22039"/>
    <cellStyle name="Normal 2 3 2 9 4 2 4" xfId="22040"/>
    <cellStyle name="Normal 2 3 2 9 4 2 4 2" xfId="22041"/>
    <cellStyle name="Normal 2 3 2 9 4 2 5" xfId="22042"/>
    <cellStyle name="Normal 2 3 2 9 4 2 5 2" xfId="22043"/>
    <cellStyle name="Normal 2 3 2 9 4 2 6" xfId="22044"/>
    <cellStyle name="Normal 2 3 2 9 4 2 6 2" xfId="22045"/>
    <cellStyle name="Normal 2 3 2 9 4 2 7" xfId="22046"/>
    <cellStyle name="Normal 2 3 2 9 4 2 7 2" xfId="22047"/>
    <cellStyle name="Normal 2 3 2 9 4 2 8" xfId="22048"/>
    <cellStyle name="Normal 2 3 2 9 4 2 8 2" xfId="22049"/>
    <cellStyle name="Normal 2 3 2 9 4 2 9" xfId="22050"/>
    <cellStyle name="Normal 2 3 2 9 4 2 9 2" xfId="22051"/>
    <cellStyle name="Normal 2 3 2 9 4 3" xfId="22052"/>
    <cellStyle name="Normal 2 3 2 9 4 3 10" xfId="22053"/>
    <cellStyle name="Normal 2 3 2 9 4 3 10 2" xfId="22054"/>
    <cellStyle name="Normal 2 3 2 9 4 3 11" xfId="22055"/>
    <cellStyle name="Normal 2 3 2 9 4 3 2" xfId="22056"/>
    <cellStyle name="Normal 2 3 2 9 4 3 2 2" xfId="22057"/>
    <cellStyle name="Normal 2 3 2 9 4 3 3" xfId="22058"/>
    <cellStyle name="Normal 2 3 2 9 4 3 3 2" xfId="22059"/>
    <cellStyle name="Normal 2 3 2 9 4 3 4" xfId="22060"/>
    <cellStyle name="Normal 2 3 2 9 4 3 4 2" xfId="22061"/>
    <cellStyle name="Normal 2 3 2 9 4 3 5" xfId="22062"/>
    <cellStyle name="Normal 2 3 2 9 4 3 5 2" xfId="22063"/>
    <cellStyle name="Normal 2 3 2 9 4 3 6" xfId="22064"/>
    <cellStyle name="Normal 2 3 2 9 4 3 6 2" xfId="22065"/>
    <cellStyle name="Normal 2 3 2 9 4 3 7" xfId="22066"/>
    <cellStyle name="Normal 2 3 2 9 4 3 7 2" xfId="22067"/>
    <cellStyle name="Normal 2 3 2 9 4 3 8" xfId="22068"/>
    <cellStyle name="Normal 2 3 2 9 4 3 8 2" xfId="22069"/>
    <cellStyle name="Normal 2 3 2 9 4 3 9" xfId="22070"/>
    <cellStyle name="Normal 2 3 2 9 4 3 9 2" xfId="22071"/>
    <cellStyle name="Normal 2 3 2 9 4 4" xfId="22072"/>
    <cellStyle name="Normal 2 3 2 9 4 4 2" xfId="22073"/>
    <cellStyle name="Normal 2 3 2 9 4 5" xfId="22074"/>
    <cellStyle name="Normal 2 3 2 9 4 5 2" xfId="22075"/>
    <cellStyle name="Normal 2 3 2 9 4 6" xfId="22076"/>
    <cellStyle name="Normal 2 3 2 9 4 6 2" xfId="22077"/>
    <cellStyle name="Normal 2 3 2 9 4 7" xfId="22078"/>
    <cellStyle name="Normal 2 3 2 9 4 7 2" xfId="22079"/>
    <cellStyle name="Normal 2 3 2 9 4 8" xfId="22080"/>
    <cellStyle name="Normal 2 3 2 9 4 8 2" xfId="22081"/>
    <cellStyle name="Normal 2 3 2 9 4 9" xfId="22082"/>
    <cellStyle name="Normal 2 3 2 9 4 9 2" xfId="22083"/>
    <cellStyle name="Normal 2 3 2 9 5" xfId="644"/>
    <cellStyle name="Normal 2 3 2 9 5 10" xfId="22084"/>
    <cellStyle name="Normal 2 3 2 9 5 10 2" xfId="22085"/>
    <cellStyle name="Normal 2 3 2 9 5 11" xfId="22086"/>
    <cellStyle name="Normal 2 3 2 9 5 11 2" xfId="22087"/>
    <cellStyle name="Normal 2 3 2 9 5 12" xfId="22088"/>
    <cellStyle name="Normal 2 3 2 9 5 12 2" xfId="22089"/>
    <cellStyle name="Normal 2 3 2 9 5 13" xfId="22090"/>
    <cellStyle name="Normal 2 3 2 9 5 2" xfId="22091"/>
    <cellStyle name="Normal 2 3 2 9 5 2 10" xfId="22092"/>
    <cellStyle name="Normal 2 3 2 9 5 2 10 2" xfId="22093"/>
    <cellStyle name="Normal 2 3 2 9 5 2 11" xfId="22094"/>
    <cellStyle name="Normal 2 3 2 9 5 2 11 2" xfId="22095"/>
    <cellStyle name="Normal 2 3 2 9 5 2 12" xfId="22096"/>
    <cellStyle name="Normal 2 3 2 9 5 2 2" xfId="22097"/>
    <cellStyle name="Normal 2 3 2 9 5 2 2 10" xfId="22098"/>
    <cellStyle name="Normal 2 3 2 9 5 2 2 10 2" xfId="22099"/>
    <cellStyle name="Normal 2 3 2 9 5 2 2 11" xfId="22100"/>
    <cellStyle name="Normal 2 3 2 9 5 2 2 2" xfId="22101"/>
    <cellStyle name="Normal 2 3 2 9 5 2 2 2 2" xfId="22102"/>
    <cellStyle name="Normal 2 3 2 9 5 2 2 3" xfId="22103"/>
    <cellStyle name="Normal 2 3 2 9 5 2 2 3 2" xfId="22104"/>
    <cellStyle name="Normal 2 3 2 9 5 2 2 4" xfId="22105"/>
    <cellStyle name="Normal 2 3 2 9 5 2 2 4 2" xfId="22106"/>
    <cellStyle name="Normal 2 3 2 9 5 2 2 5" xfId="22107"/>
    <cellStyle name="Normal 2 3 2 9 5 2 2 5 2" xfId="22108"/>
    <cellStyle name="Normal 2 3 2 9 5 2 2 6" xfId="22109"/>
    <cellStyle name="Normal 2 3 2 9 5 2 2 6 2" xfId="22110"/>
    <cellStyle name="Normal 2 3 2 9 5 2 2 7" xfId="22111"/>
    <cellStyle name="Normal 2 3 2 9 5 2 2 7 2" xfId="22112"/>
    <cellStyle name="Normal 2 3 2 9 5 2 2 8" xfId="22113"/>
    <cellStyle name="Normal 2 3 2 9 5 2 2 8 2" xfId="22114"/>
    <cellStyle name="Normal 2 3 2 9 5 2 2 9" xfId="22115"/>
    <cellStyle name="Normal 2 3 2 9 5 2 2 9 2" xfId="22116"/>
    <cellStyle name="Normal 2 3 2 9 5 2 3" xfId="22117"/>
    <cellStyle name="Normal 2 3 2 9 5 2 3 2" xfId="22118"/>
    <cellStyle name="Normal 2 3 2 9 5 2 4" xfId="22119"/>
    <cellStyle name="Normal 2 3 2 9 5 2 4 2" xfId="22120"/>
    <cellStyle name="Normal 2 3 2 9 5 2 5" xfId="22121"/>
    <cellStyle name="Normal 2 3 2 9 5 2 5 2" xfId="22122"/>
    <cellStyle name="Normal 2 3 2 9 5 2 6" xfId="22123"/>
    <cellStyle name="Normal 2 3 2 9 5 2 6 2" xfId="22124"/>
    <cellStyle name="Normal 2 3 2 9 5 2 7" xfId="22125"/>
    <cellStyle name="Normal 2 3 2 9 5 2 7 2" xfId="22126"/>
    <cellStyle name="Normal 2 3 2 9 5 2 8" xfId="22127"/>
    <cellStyle name="Normal 2 3 2 9 5 2 8 2" xfId="22128"/>
    <cellStyle name="Normal 2 3 2 9 5 2 9" xfId="22129"/>
    <cellStyle name="Normal 2 3 2 9 5 2 9 2" xfId="22130"/>
    <cellStyle name="Normal 2 3 2 9 5 3" xfId="22131"/>
    <cellStyle name="Normal 2 3 2 9 5 3 10" xfId="22132"/>
    <cellStyle name="Normal 2 3 2 9 5 3 10 2" xfId="22133"/>
    <cellStyle name="Normal 2 3 2 9 5 3 11" xfId="22134"/>
    <cellStyle name="Normal 2 3 2 9 5 3 2" xfId="22135"/>
    <cellStyle name="Normal 2 3 2 9 5 3 2 2" xfId="22136"/>
    <cellStyle name="Normal 2 3 2 9 5 3 3" xfId="22137"/>
    <cellStyle name="Normal 2 3 2 9 5 3 3 2" xfId="22138"/>
    <cellStyle name="Normal 2 3 2 9 5 3 4" xfId="22139"/>
    <cellStyle name="Normal 2 3 2 9 5 3 4 2" xfId="22140"/>
    <cellStyle name="Normal 2 3 2 9 5 3 5" xfId="22141"/>
    <cellStyle name="Normal 2 3 2 9 5 3 5 2" xfId="22142"/>
    <cellStyle name="Normal 2 3 2 9 5 3 6" xfId="22143"/>
    <cellStyle name="Normal 2 3 2 9 5 3 6 2" xfId="22144"/>
    <cellStyle name="Normal 2 3 2 9 5 3 7" xfId="22145"/>
    <cellStyle name="Normal 2 3 2 9 5 3 7 2" xfId="22146"/>
    <cellStyle name="Normal 2 3 2 9 5 3 8" xfId="22147"/>
    <cellStyle name="Normal 2 3 2 9 5 3 8 2" xfId="22148"/>
    <cellStyle name="Normal 2 3 2 9 5 3 9" xfId="22149"/>
    <cellStyle name="Normal 2 3 2 9 5 3 9 2" xfId="22150"/>
    <cellStyle name="Normal 2 3 2 9 5 4" xfId="22151"/>
    <cellStyle name="Normal 2 3 2 9 5 4 2" xfId="22152"/>
    <cellStyle name="Normal 2 3 2 9 5 5" xfId="22153"/>
    <cellStyle name="Normal 2 3 2 9 5 5 2" xfId="22154"/>
    <cellStyle name="Normal 2 3 2 9 5 6" xfId="22155"/>
    <cellStyle name="Normal 2 3 2 9 5 6 2" xfId="22156"/>
    <cellStyle name="Normal 2 3 2 9 5 7" xfId="22157"/>
    <cellStyle name="Normal 2 3 2 9 5 7 2" xfId="22158"/>
    <cellStyle name="Normal 2 3 2 9 5 8" xfId="22159"/>
    <cellStyle name="Normal 2 3 2 9 5 8 2" xfId="22160"/>
    <cellStyle name="Normal 2 3 2 9 5 9" xfId="22161"/>
    <cellStyle name="Normal 2 3 2 9 5 9 2" xfId="22162"/>
    <cellStyle name="Normal 2 3 2 9 6" xfId="645"/>
    <cellStyle name="Normal 2 3 2 9 6 10" xfId="22163"/>
    <cellStyle name="Normal 2 3 2 9 6 10 2" xfId="22164"/>
    <cellStyle name="Normal 2 3 2 9 6 11" xfId="22165"/>
    <cellStyle name="Normal 2 3 2 9 6 11 2" xfId="22166"/>
    <cellStyle name="Normal 2 3 2 9 6 12" xfId="22167"/>
    <cellStyle name="Normal 2 3 2 9 6 12 2" xfId="22168"/>
    <cellStyle name="Normal 2 3 2 9 6 13" xfId="22169"/>
    <cellStyle name="Normal 2 3 2 9 6 2" xfId="22170"/>
    <cellStyle name="Normal 2 3 2 9 6 2 10" xfId="22171"/>
    <cellStyle name="Normal 2 3 2 9 6 2 10 2" xfId="22172"/>
    <cellStyle name="Normal 2 3 2 9 6 2 11" xfId="22173"/>
    <cellStyle name="Normal 2 3 2 9 6 2 11 2" xfId="22174"/>
    <cellStyle name="Normal 2 3 2 9 6 2 12" xfId="22175"/>
    <cellStyle name="Normal 2 3 2 9 6 2 2" xfId="22176"/>
    <cellStyle name="Normal 2 3 2 9 6 2 2 10" xfId="22177"/>
    <cellStyle name="Normal 2 3 2 9 6 2 2 10 2" xfId="22178"/>
    <cellStyle name="Normal 2 3 2 9 6 2 2 11" xfId="22179"/>
    <cellStyle name="Normal 2 3 2 9 6 2 2 2" xfId="22180"/>
    <cellStyle name="Normal 2 3 2 9 6 2 2 2 2" xfId="22181"/>
    <cellStyle name="Normal 2 3 2 9 6 2 2 3" xfId="22182"/>
    <cellStyle name="Normal 2 3 2 9 6 2 2 3 2" xfId="22183"/>
    <cellStyle name="Normal 2 3 2 9 6 2 2 4" xfId="22184"/>
    <cellStyle name="Normal 2 3 2 9 6 2 2 4 2" xfId="22185"/>
    <cellStyle name="Normal 2 3 2 9 6 2 2 5" xfId="22186"/>
    <cellStyle name="Normal 2 3 2 9 6 2 2 5 2" xfId="22187"/>
    <cellStyle name="Normal 2 3 2 9 6 2 2 6" xfId="22188"/>
    <cellStyle name="Normal 2 3 2 9 6 2 2 6 2" xfId="22189"/>
    <cellStyle name="Normal 2 3 2 9 6 2 2 7" xfId="22190"/>
    <cellStyle name="Normal 2 3 2 9 6 2 2 7 2" xfId="22191"/>
    <cellStyle name="Normal 2 3 2 9 6 2 2 8" xfId="22192"/>
    <cellStyle name="Normal 2 3 2 9 6 2 2 8 2" xfId="22193"/>
    <cellStyle name="Normal 2 3 2 9 6 2 2 9" xfId="22194"/>
    <cellStyle name="Normal 2 3 2 9 6 2 2 9 2" xfId="22195"/>
    <cellStyle name="Normal 2 3 2 9 6 2 3" xfId="22196"/>
    <cellStyle name="Normal 2 3 2 9 6 2 3 2" xfId="22197"/>
    <cellStyle name="Normal 2 3 2 9 6 2 4" xfId="22198"/>
    <cellStyle name="Normal 2 3 2 9 6 2 4 2" xfId="22199"/>
    <cellStyle name="Normal 2 3 2 9 6 2 5" xfId="22200"/>
    <cellStyle name="Normal 2 3 2 9 6 2 5 2" xfId="22201"/>
    <cellStyle name="Normal 2 3 2 9 6 2 6" xfId="22202"/>
    <cellStyle name="Normal 2 3 2 9 6 2 6 2" xfId="22203"/>
    <cellStyle name="Normal 2 3 2 9 6 2 7" xfId="22204"/>
    <cellStyle name="Normal 2 3 2 9 6 2 7 2" xfId="22205"/>
    <cellStyle name="Normal 2 3 2 9 6 2 8" xfId="22206"/>
    <cellStyle name="Normal 2 3 2 9 6 2 8 2" xfId="22207"/>
    <cellStyle name="Normal 2 3 2 9 6 2 9" xfId="22208"/>
    <cellStyle name="Normal 2 3 2 9 6 2 9 2" xfId="22209"/>
    <cellStyle name="Normal 2 3 2 9 6 3" xfId="22210"/>
    <cellStyle name="Normal 2 3 2 9 6 3 10" xfId="22211"/>
    <cellStyle name="Normal 2 3 2 9 6 3 10 2" xfId="22212"/>
    <cellStyle name="Normal 2 3 2 9 6 3 11" xfId="22213"/>
    <cellStyle name="Normal 2 3 2 9 6 3 2" xfId="22214"/>
    <cellStyle name="Normal 2 3 2 9 6 3 2 2" xfId="22215"/>
    <cellStyle name="Normal 2 3 2 9 6 3 3" xfId="22216"/>
    <cellStyle name="Normal 2 3 2 9 6 3 3 2" xfId="22217"/>
    <cellStyle name="Normal 2 3 2 9 6 3 4" xfId="22218"/>
    <cellStyle name="Normal 2 3 2 9 6 3 4 2" xfId="22219"/>
    <cellStyle name="Normal 2 3 2 9 6 3 5" xfId="22220"/>
    <cellStyle name="Normal 2 3 2 9 6 3 5 2" xfId="22221"/>
    <cellStyle name="Normal 2 3 2 9 6 3 6" xfId="22222"/>
    <cellStyle name="Normal 2 3 2 9 6 3 6 2" xfId="22223"/>
    <cellStyle name="Normal 2 3 2 9 6 3 7" xfId="22224"/>
    <cellStyle name="Normal 2 3 2 9 6 3 7 2" xfId="22225"/>
    <cellStyle name="Normal 2 3 2 9 6 3 8" xfId="22226"/>
    <cellStyle name="Normal 2 3 2 9 6 3 8 2" xfId="22227"/>
    <cellStyle name="Normal 2 3 2 9 6 3 9" xfId="22228"/>
    <cellStyle name="Normal 2 3 2 9 6 3 9 2" xfId="22229"/>
    <cellStyle name="Normal 2 3 2 9 6 4" xfId="22230"/>
    <cellStyle name="Normal 2 3 2 9 6 4 2" xfId="22231"/>
    <cellStyle name="Normal 2 3 2 9 6 5" xfId="22232"/>
    <cellStyle name="Normal 2 3 2 9 6 5 2" xfId="22233"/>
    <cellStyle name="Normal 2 3 2 9 6 6" xfId="22234"/>
    <cellStyle name="Normal 2 3 2 9 6 6 2" xfId="22235"/>
    <cellStyle name="Normal 2 3 2 9 6 7" xfId="22236"/>
    <cellStyle name="Normal 2 3 2 9 6 7 2" xfId="22237"/>
    <cellStyle name="Normal 2 3 2 9 6 8" xfId="22238"/>
    <cellStyle name="Normal 2 3 2 9 6 8 2" xfId="22239"/>
    <cellStyle name="Normal 2 3 2 9 6 9" xfId="22240"/>
    <cellStyle name="Normal 2 3 2 9 6 9 2" xfId="22241"/>
    <cellStyle name="Normal 2 3 2 9 7" xfId="646"/>
    <cellStyle name="Normal 2 3 20" xfId="22242"/>
    <cellStyle name="Normal 2 3 21" xfId="22243"/>
    <cellStyle name="Normal 2 3 22" xfId="22244"/>
    <cellStyle name="Normal 2 3 23" xfId="22245"/>
    <cellStyle name="Normal 2 3 24" xfId="22246"/>
    <cellStyle name="Normal 2 3 25" xfId="22247"/>
    <cellStyle name="Normal 2 3 26" xfId="22248"/>
    <cellStyle name="Normal 2 3 27" xfId="22249"/>
    <cellStyle name="Normal 2 3 28" xfId="22250"/>
    <cellStyle name="Normal 2 3 29" xfId="22251"/>
    <cellStyle name="Normal 2 3 3" xfId="647"/>
    <cellStyle name="Normal 2 3 3 10" xfId="22252"/>
    <cellStyle name="Normal 2 3 3 10 10" xfId="22253"/>
    <cellStyle name="Normal 2 3 3 10 10 2" xfId="22254"/>
    <cellStyle name="Normal 2 3 3 10 11" xfId="22255"/>
    <cellStyle name="Normal 2 3 3 10 11 2" xfId="22256"/>
    <cellStyle name="Normal 2 3 3 10 12" xfId="22257"/>
    <cellStyle name="Normal 2 3 3 10 12 2" xfId="22258"/>
    <cellStyle name="Normal 2 3 3 10 13" xfId="22259"/>
    <cellStyle name="Normal 2 3 3 10 2" xfId="22260"/>
    <cellStyle name="Normal 2 3 3 10 2 10" xfId="22261"/>
    <cellStyle name="Normal 2 3 3 10 2 10 2" xfId="22262"/>
    <cellStyle name="Normal 2 3 3 10 2 11" xfId="22263"/>
    <cellStyle name="Normal 2 3 3 10 2 11 2" xfId="22264"/>
    <cellStyle name="Normal 2 3 3 10 2 12" xfId="22265"/>
    <cellStyle name="Normal 2 3 3 10 2 2" xfId="22266"/>
    <cellStyle name="Normal 2 3 3 10 2 2 10" xfId="22267"/>
    <cellStyle name="Normal 2 3 3 10 2 2 10 2" xfId="22268"/>
    <cellStyle name="Normal 2 3 3 10 2 2 11" xfId="22269"/>
    <cellStyle name="Normal 2 3 3 10 2 2 2" xfId="22270"/>
    <cellStyle name="Normal 2 3 3 10 2 2 2 2" xfId="22271"/>
    <cellStyle name="Normal 2 3 3 10 2 2 3" xfId="22272"/>
    <cellStyle name="Normal 2 3 3 10 2 2 3 2" xfId="22273"/>
    <cellStyle name="Normal 2 3 3 10 2 2 4" xfId="22274"/>
    <cellStyle name="Normal 2 3 3 10 2 2 4 2" xfId="22275"/>
    <cellStyle name="Normal 2 3 3 10 2 2 5" xfId="22276"/>
    <cellStyle name="Normal 2 3 3 10 2 2 5 2" xfId="22277"/>
    <cellStyle name="Normal 2 3 3 10 2 2 6" xfId="22278"/>
    <cellStyle name="Normal 2 3 3 10 2 2 6 2" xfId="22279"/>
    <cellStyle name="Normal 2 3 3 10 2 2 7" xfId="22280"/>
    <cellStyle name="Normal 2 3 3 10 2 2 7 2" xfId="22281"/>
    <cellStyle name="Normal 2 3 3 10 2 2 8" xfId="22282"/>
    <cellStyle name="Normal 2 3 3 10 2 2 8 2" xfId="22283"/>
    <cellStyle name="Normal 2 3 3 10 2 2 9" xfId="22284"/>
    <cellStyle name="Normal 2 3 3 10 2 2 9 2" xfId="22285"/>
    <cellStyle name="Normal 2 3 3 10 2 3" xfId="22286"/>
    <cellStyle name="Normal 2 3 3 10 2 3 2" xfId="22287"/>
    <cellStyle name="Normal 2 3 3 10 2 4" xfId="22288"/>
    <cellStyle name="Normal 2 3 3 10 2 4 2" xfId="22289"/>
    <cellStyle name="Normal 2 3 3 10 2 5" xfId="22290"/>
    <cellStyle name="Normal 2 3 3 10 2 5 2" xfId="22291"/>
    <cellStyle name="Normal 2 3 3 10 2 6" xfId="22292"/>
    <cellStyle name="Normal 2 3 3 10 2 6 2" xfId="22293"/>
    <cellStyle name="Normal 2 3 3 10 2 7" xfId="22294"/>
    <cellStyle name="Normal 2 3 3 10 2 7 2" xfId="22295"/>
    <cellStyle name="Normal 2 3 3 10 2 8" xfId="22296"/>
    <cellStyle name="Normal 2 3 3 10 2 8 2" xfId="22297"/>
    <cellStyle name="Normal 2 3 3 10 2 9" xfId="22298"/>
    <cellStyle name="Normal 2 3 3 10 2 9 2" xfId="22299"/>
    <cellStyle name="Normal 2 3 3 10 3" xfId="22300"/>
    <cellStyle name="Normal 2 3 3 10 3 10" xfId="22301"/>
    <cellStyle name="Normal 2 3 3 10 3 10 2" xfId="22302"/>
    <cellStyle name="Normal 2 3 3 10 3 11" xfId="22303"/>
    <cellStyle name="Normal 2 3 3 10 3 2" xfId="22304"/>
    <cellStyle name="Normal 2 3 3 10 3 2 2" xfId="22305"/>
    <cellStyle name="Normal 2 3 3 10 3 3" xfId="22306"/>
    <cellStyle name="Normal 2 3 3 10 3 3 2" xfId="22307"/>
    <cellStyle name="Normal 2 3 3 10 3 4" xfId="22308"/>
    <cellStyle name="Normal 2 3 3 10 3 4 2" xfId="22309"/>
    <cellStyle name="Normal 2 3 3 10 3 5" xfId="22310"/>
    <cellStyle name="Normal 2 3 3 10 3 5 2" xfId="22311"/>
    <cellStyle name="Normal 2 3 3 10 3 6" xfId="22312"/>
    <cellStyle name="Normal 2 3 3 10 3 6 2" xfId="22313"/>
    <cellStyle name="Normal 2 3 3 10 3 7" xfId="22314"/>
    <cellStyle name="Normal 2 3 3 10 3 7 2" xfId="22315"/>
    <cellStyle name="Normal 2 3 3 10 3 8" xfId="22316"/>
    <cellStyle name="Normal 2 3 3 10 3 8 2" xfId="22317"/>
    <cellStyle name="Normal 2 3 3 10 3 9" xfId="22318"/>
    <cellStyle name="Normal 2 3 3 10 3 9 2" xfId="22319"/>
    <cellStyle name="Normal 2 3 3 10 4" xfId="22320"/>
    <cellStyle name="Normal 2 3 3 10 4 2" xfId="22321"/>
    <cellStyle name="Normal 2 3 3 10 5" xfId="22322"/>
    <cellStyle name="Normal 2 3 3 10 5 2" xfId="22323"/>
    <cellStyle name="Normal 2 3 3 10 6" xfId="22324"/>
    <cellStyle name="Normal 2 3 3 10 6 2" xfId="22325"/>
    <cellStyle name="Normal 2 3 3 10 7" xfId="22326"/>
    <cellStyle name="Normal 2 3 3 10 7 2" xfId="22327"/>
    <cellStyle name="Normal 2 3 3 10 8" xfId="22328"/>
    <cellStyle name="Normal 2 3 3 10 8 2" xfId="22329"/>
    <cellStyle name="Normal 2 3 3 10 9" xfId="22330"/>
    <cellStyle name="Normal 2 3 3 10 9 2" xfId="22331"/>
    <cellStyle name="Normal 2 3 3 2" xfId="648"/>
    <cellStyle name="Normal 2 3 3 2 10" xfId="649"/>
    <cellStyle name="Normal 2 3 3 2 2" xfId="650"/>
    <cellStyle name="Normal 2 3 3 2 2 10" xfId="22332"/>
    <cellStyle name="Normal 2 3 3 2 2 10 2" xfId="22333"/>
    <cellStyle name="Normal 2 3 3 2 2 11" xfId="22334"/>
    <cellStyle name="Normal 2 3 3 2 2 11 2" xfId="22335"/>
    <cellStyle name="Normal 2 3 3 2 2 12" xfId="22336"/>
    <cellStyle name="Normal 2 3 3 2 2 12 2" xfId="22337"/>
    <cellStyle name="Normal 2 3 3 2 2 13" xfId="22338"/>
    <cellStyle name="Normal 2 3 3 2 2 13 2" xfId="22339"/>
    <cellStyle name="Normal 2 3 3 2 2 14" xfId="22340"/>
    <cellStyle name="Normal 2 3 3 2 2 14 2" xfId="22341"/>
    <cellStyle name="Normal 2 3 3 2 2 15" xfId="22342"/>
    <cellStyle name="Normal 2 3 3 2 2 15 2" xfId="22343"/>
    <cellStyle name="Normal 2 3 3 2 2 16" xfId="22344"/>
    <cellStyle name="Normal 2 3 3 2 2 16 2" xfId="22345"/>
    <cellStyle name="Normal 2 3 3 2 2 17" xfId="22346"/>
    <cellStyle name="Normal 2 3 3 2 2 17 2" xfId="22347"/>
    <cellStyle name="Normal 2 3 3 2 2 18" xfId="22348"/>
    <cellStyle name="Normal 2 3 3 2 2 2" xfId="651"/>
    <cellStyle name="Normal 2 3 3 2 2 2 2" xfId="652"/>
    <cellStyle name="Normal 2 3 3 2 2 2 2 10" xfId="22349"/>
    <cellStyle name="Normal 2 3 3 2 2 2 2 10 2" xfId="22350"/>
    <cellStyle name="Normal 2 3 3 2 2 2 2 11" xfId="22351"/>
    <cellStyle name="Normal 2 3 3 2 2 2 2 11 2" xfId="22352"/>
    <cellStyle name="Normal 2 3 3 2 2 2 2 12" xfId="22353"/>
    <cellStyle name="Normal 2 3 3 2 2 2 2 12 2" xfId="22354"/>
    <cellStyle name="Normal 2 3 3 2 2 2 2 13" xfId="22355"/>
    <cellStyle name="Normal 2 3 3 2 2 2 2 13 2" xfId="22356"/>
    <cellStyle name="Normal 2 3 3 2 2 2 2 14" xfId="22357"/>
    <cellStyle name="Normal 2 3 3 2 2 2 2 14 2" xfId="22358"/>
    <cellStyle name="Normal 2 3 3 2 2 2 2 15" xfId="22359"/>
    <cellStyle name="Normal 2 3 3 2 2 2 2 15 2" xfId="22360"/>
    <cellStyle name="Normal 2 3 3 2 2 2 2 16" xfId="22361"/>
    <cellStyle name="Normal 2 3 3 2 2 2 2 16 2" xfId="22362"/>
    <cellStyle name="Normal 2 3 3 2 2 2 2 17" xfId="22363"/>
    <cellStyle name="Normal 2 3 3 2 2 2 2 2" xfId="653"/>
    <cellStyle name="Normal 2 3 3 2 2 2 2 2 2" xfId="654"/>
    <cellStyle name="Normal 2 3 3 2 2 2 2 3" xfId="655"/>
    <cellStyle name="Normal 2 3 3 2 2 2 2 3 2" xfId="656"/>
    <cellStyle name="Normal 2 3 3 2 2 2 2 4" xfId="657"/>
    <cellStyle name="Normal 2 3 3 2 2 2 2 4 2" xfId="658"/>
    <cellStyle name="Normal 2 3 3 2 2 2 2 5" xfId="659"/>
    <cellStyle name="Normal 2 3 3 2 2 2 2 5 2" xfId="660"/>
    <cellStyle name="Normal 2 3 3 2 2 2 2 6" xfId="22364"/>
    <cellStyle name="Normal 2 3 3 2 2 2 2 6 10" xfId="22365"/>
    <cellStyle name="Normal 2 3 3 2 2 2 2 6 10 2" xfId="22366"/>
    <cellStyle name="Normal 2 3 3 2 2 2 2 6 11" xfId="22367"/>
    <cellStyle name="Normal 2 3 3 2 2 2 2 6 11 2" xfId="22368"/>
    <cellStyle name="Normal 2 3 3 2 2 2 2 6 12" xfId="22369"/>
    <cellStyle name="Normal 2 3 3 2 2 2 2 6 2" xfId="22370"/>
    <cellStyle name="Normal 2 3 3 2 2 2 2 6 2 10" xfId="22371"/>
    <cellStyle name="Normal 2 3 3 2 2 2 2 6 2 10 2" xfId="22372"/>
    <cellStyle name="Normal 2 3 3 2 2 2 2 6 2 11" xfId="22373"/>
    <cellStyle name="Normal 2 3 3 2 2 2 2 6 2 2" xfId="22374"/>
    <cellStyle name="Normal 2 3 3 2 2 2 2 6 2 2 2" xfId="22375"/>
    <cellStyle name="Normal 2 3 3 2 2 2 2 6 2 3" xfId="22376"/>
    <cellStyle name="Normal 2 3 3 2 2 2 2 6 2 3 2" xfId="22377"/>
    <cellStyle name="Normal 2 3 3 2 2 2 2 6 2 4" xfId="22378"/>
    <cellStyle name="Normal 2 3 3 2 2 2 2 6 2 4 2" xfId="22379"/>
    <cellStyle name="Normal 2 3 3 2 2 2 2 6 2 5" xfId="22380"/>
    <cellStyle name="Normal 2 3 3 2 2 2 2 6 2 5 2" xfId="22381"/>
    <cellStyle name="Normal 2 3 3 2 2 2 2 6 2 6" xfId="22382"/>
    <cellStyle name="Normal 2 3 3 2 2 2 2 6 2 6 2" xfId="22383"/>
    <cellStyle name="Normal 2 3 3 2 2 2 2 6 2 7" xfId="22384"/>
    <cellStyle name="Normal 2 3 3 2 2 2 2 6 2 7 2" xfId="22385"/>
    <cellStyle name="Normal 2 3 3 2 2 2 2 6 2 8" xfId="22386"/>
    <cellStyle name="Normal 2 3 3 2 2 2 2 6 2 8 2" xfId="22387"/>
    <cellStyle name="Normal 2 3 3 2 2 2 2 6 2 9" xfId="22388"/>
    <cellStyle name="Normal 2 3 3 2 2 2 2 6 2 9 2" xfId="22389"/>
    <cellStyle name="Normal 2 3 3 2 2 2 2 6 3" xfId="22390"/>
    <cellStyle name="Normal 2 3 3 2 2 2 2 6 3 2" xfId="22391"/>
    <cellStyle name="Normal 2 3 3 2 2 2 2 6 4" xfId="22392"/>
    <cellStyle name="Normal 2 3 3 2 2 2 2 6 4 2" xfId="22393"/>
    <cellStyle name="Normal 2 3 3 2 2 2 2 6 5" xfId="22394"/>
    <cellStyle name="Normal 2 3 3 2 2 2 2 6 5 2" xfId="22395"/>
    <cellStyle name="Normal 2 3 3 2 2 2 2 6 6" xfId="22396"/>
    <cellStyle name="Normal 2 3 3 2 2 2 2 6 6 2" xfId="22397"/>
    <cellStyle name="Normal 2 3 3 2 2 2 2 6 7" xfId="22398"/>
    <cellStyle name="Normal 2 3 3 2 2 2 2 6 7 2" xfId="22399"/>
    <cellStyle name="Normal 2 3 3 2 2 2 2 6 8" xfId="22400"/>
    <cellStyle name="Normal 2 3 3 2 2 2 2 6 8 2" xfId="22401"/>
    <cellStyle name="Normal 2 3 3 2 2 2 2 6 9" xfId="22402"/>
    <cellStyle name="Normal 2 3 3 2 2 2 2 6 9 2" xfId="22403"/>
    <cellStyle name="Normal 2 3 3 2 2 2 2 7" xfId="22404"/>
    <cellStyle name="Normal 2 3 3 2 2 2 2 7 10" xfId="22405"/>
    <cellStyle name="Normal 2 3 3 2 2 2 2 7 10 2" xfId="22406"/>
    <cellStyle name="Normal 2 3 3 2 2 2 2 7 11" xfId="22407"/>
    <cellStyle name="Normal 2 3 3 2 2 2 2 7 2" xfId="22408"/>
    <cellStyle name="Normal 2 3 3 2 2 2 2 7 2 2" xfId="22409"/>
    <cellStyle name="Normal 2 3 3 2 2 2 2 7 3" xfId="22410"/>
    <cellStyle name="Normal 2 3 3 2 2 2 2 7 3 2" xfId="22411"/>
    <cellStyle name="Normal 2 3 3 2 2 2 2 7 4" xfId="22412"/>
    <cellStyle name="Normal 2 3 3 2 2 2 2 7 4 2" xfId="22413"/>
    <cellStyle name="Normal 2 3 3 2 2 2 2 7 5" xfId="22414"/>
    <cellStyle name="Normal 2 3 3 2 2 2 2 7 5 2" xfId="22415"/>
    <cellStyle name="Normal 2 3 3 2 2 2 2 7 6" xfId="22416"/>
    <cellStyle name="Normal 2 3 3 2 2 2 2 7 6 2" xfId="22417"/>
    <cellStyle name="Normal 2 3 3 2 2 2 2 7 7" xfId="22418"/>
    <cellStyle name="Normal 2 3 3 2 2 2 2 7 7 2" xfId="22419"/>
    <cellStyle name="Normal 2 3 3 2 2 2 2 7 8" xfId="22420"/>
    <cellStyle name="Normal 2 3 3 2 2 2 2 7 8 2" xfId="22421"/>
    <cellStyle name="Normal 2 3 3 2 2 2 2 7 9" xfId="22422"/>
    <cellStyle name="Normal 2 3 3 2 2 2 2 7 9 2" xfId="22423"/>
    <cellStyle name="Normal 2 3 3 2 2 2 2 8" xfId="22424"/>
    <cellStyle name="Normal 2 3 3 2 2 2 2 8 2" xfId="22425"/>
    <cellStyle name="Normal 2 3 3 2 2 2 2 9" xfId="22426"/>
    <cellStyle name="Normal 2 3 3 2 2 2 2 9 2" xfId="22427"/>
    <cellStyle name="Normal 2 3 3 2 2 2 3" xfId="661"/>
    <cellStyle name="Normal 2 3 3 2 2 2 3 10" xfId="22428"/>
    <cellStyle name="Normal 2 3 3 2 2 2 3 10 2" xfId="22429"/>
    <cellStyle name="Normal 2 3 3 2 2 2 3 11" xfId="22430"/>
    <cellStyle name="Normal 2 3 3 2 2 2 3 11 2" xfId="22431"/>
    <cellStyle name="Normal 2 3 3 2 2 2 3 12" xfId="22432"/>
    <cellStyle name="Normal 2 3 3 2 2 2 3 12 2" xfId="22433"/>
    <cellStyle name="Normal 2 3 3 2 2 2 3 13" xfId="22434"/>
    <cellStyle name="Normal 2 3 3 2 2 2 3 2" xfId="22435"/>
    <cellStyle name="Normal 2 3 3 2 2 2 3 2 10" xfId="22436"/>
    <cellStyle name="Normal 2 3 3 2 2 2 3 2 10 2" xfId="22437"/>
    <cellStyle name="Normal 2 3 3 2 2 2 3 2 11" xfId="22438"/>
    <cellStyle name="Normal 2 3 3 2 2 2 3 2 11 2" xfId="22439"/>
    <cellStyle name="Normal 2 3 3 2 2 2 3 2 12" xfId="22440"/>
    <cellStyle name="Normal 2 3 3 2 2 2 3 2 2" xfId="22441"/>
    <cellStyle name="Normal 2 3 3 2 2 2 3 2 2 10" xfId="22442"/>
    <cellStyle name="Normal 2 3 3 2 2 2 3 2 2 10 2" xfId="22443"/>
    <cellStyle name="Normal 2 3 3 2 2 2 3 2 2 11" xfId="22444"/>
    <cellStyle name="Normal 2 3 3 2 2 2 3 2 2 2" xfId="22445"/>
    <cellStyle name="Normal 2 3 3 2 2 2 3 2 2 2 2" xfId="22446"/>
    <cellStyle name="Normal 2 3 3 2 2 2 3 2 2 3" xfId="22447"/>
    <cellStyle name="Normal 2 3 3 2 2 2 3 2 2 3 2" xfId="22448"/>
    <cellStyle name="Normal 2 3 3 2 2 2 3 2 2 4" xfId="22449"/>
    <cellStyle name="Normal 2 3 3 2 2 2 3 2 2 4 2" xfId="22450"/>
    <cellStyle name="Normal 2 3 3 2 2 2 3 2 2 5" xfId="22451"/>
    <cellStyle name="Normal 2 3 3 2 2 2 3 2 2 5 2" xfId="22452"/>
    <cellStyle name="Normal 2 3 3 2 2 2 3 2 2 6" xfId="22453"/>
    <cellStyle name="Normal 2 3 3 2 2 2 3 2 2 6 2" xfId="22454"/>
    <cellStyle name="Normal 2 3 3 2 2 2 3 2 2 7" xfId="22455"/>
    <cellStyle name="Normal 2 3 3 2 2 2 3 2 2 7 2" xfId="22456"/>
    <cellStyle name="Normal 2 3 3 2 2 2 3 2 2 8" xfId="22457"/>
    <cellStyle name="Normal 2 3 3 2 2 2 3 2 2 8 2" xfId="22458"/>
    <cellStyle name="Normal 2 3 3 2 2 2 3 2 2 9" xfId="22459"/>
    <cellStyle name="Normal 2 3 3 2 2 2 3 2 2 9 2" xfId="22460"/>
    <cellStyle name="Normal 2 3 3 2 2 2 3 2 3" xfId="22461"/>
    <cellStyle name="Normal 2 3 3 2 2 2 3 2 3 2" xfId="22462"/>
    <cellStyle name="Normal 2 3 3 2 2 2 3 2 4" xfId="22463"/>
    <cellStyle name="Normal 2 3 3 2 2 2 3 2 4 2" xfId="22464"/>
    <cellStyle name="Normal 2 3 3 2 2 2 3 2 5" xfId="22465"/>
    <cellStyle name="Normal 2 3 3 2 2 2 3 2 5 2" xfId="22466"/>
    <cellStyle name="Normal 2 3 3 2 2 2 3 2 6" xfId="22467"/>
    <cellStyle name="Normal 2 3 3 2 2 2 3 2 6 2" xfId="22468"/>
    <cellStyle name="Normal 2 3 3 2 2 2 3 2 7" xfId="22469"/>
    <cellStyle name="Normal 2 3 3 2 2 2 3 2 7 2" xfId="22470"/>
    <cellStyle name="Normal 2 3 3 2 2 2 3 2 8" xfId="22471"/>
    <cellStyle name="Normal 2 3 3 2 2 2 3 2 8 2" xfId="22472"/>
    <cellStyle name="Normal 2 3 3 2 2 2 3 2 9" xfId="22473"/>
    <cellStyle name="Normal 2 3 3 2 2 2 3 2 9 2" xfId="22474"/>
    <cellStyle name="Normal 2 3 3 2 2 2 3 3" xfId="22475"/>
    <cellStyle name="Normal 2 3 3 2 2 2 3 3 10" xfId="22476"/>
    <cellStyle name="Normal 2 3 3 2 2 2 3 3 10 2" xfId="22477"/>
    <cellStyle name="Normal 2 3 3 2 2 2 3 3 11" xfId="22478"/>
    <cellStyle name="Normal 2 3 3 2 2 2 3 3 2" xfId="22479"/>
    <cellStyle name="Normal 2 3 3 2 2 2 3 3 2 2" xfId="22480"/>
    <cellStyle name="Normal 2 3 3 2 2 2 3 3 3" xfId="22481"/>
    <cellStyle name="Normal 2 3 3 2 2 2 3 3 3 2" xfId="22482"/>
    <cellStyle name="Normal 2 3 3 2 2 2 3 3 4" xfId="22483"/>
    <cellStyle name="Normal 2 3 3 2 2 2 3 3 4 2" xfId="22484"/>
    <cellStyle name="Normal 2 3 3 2 2 2 3 3 5" xfId="22485"/>
    <cellStyle name="Normal 2 3 3 2 2 2 3 3 5 2" xfId="22486"/>
    <cellStyle name="Normal 2 3 3 2 2 2 3 3 6" xfId="22487"/>
    <cellStyle name="Normal 2 3 3 2 2 2 3 3 6 2" xfId="22488"/>
    <cellStyle name="Normal 2 3 3 2 2 2 3 3 7" xfId="22489"/>
    <cellStyle name="Normal 2 3 3 2 2 2 3 3 7 2" xfId="22490"/>
    <cellStyle name="Normal 2 3 3 2 2 2 3 3 8" xfId="22491"/>
    <cellStyle name="Normal 2 3 3 2 2 2 3 3 8 2" xfId="22492"/>
    <cellStyle name="Normal 2 3 3 2 2 2 3 3 9" xfId="22493"/>
    <cellStyle name="Normal 2 3 3 2 2 2 3 3 9 2" xfId="22494"/>
    <cellStyle name="Normal 2 3 3 2 2 2 3 4" xfId="22495"/>
    <cellStyle name="Normal 2 3 3 2 2 2 3 4 2" xfId="22496"/>
    <cellStyle name="Normal 2 3 3 2 2 2 3 5" xfId="22497"/>
    <cellStyle name="Normal 2 3 3 2 2 2 3 5 2" xfId="22498"/>
    <cellStyle name="Normal 2 3 3 2 2 2 3 6" xfId="22499"/>
    <cellStyle name="Normal 2 3 3 2 2 2 3 6 2" xfId="22500"/>
    <cellStyle name="Normal 2 3 3 2 2 2 3 7" xfId="22501"/>
    <cellStyle name="Normal 2 3 3 2 2 2 3 7 2" xfId="22502"/>
    <cellStyle name="Normal 2 3 3 2 2 2 3 8" xfId="22503"/>
    <cellStyle name="Normal 2 3 3 2 2 2 3 8 2" xfId="22504"/>
    <cellStyle name="Normal 2 3 3 2 2 2 3 9" xfId="22505"/>
    <cellStyle name="Normal 2 3 3 2 2 2 3 9 2" xfId="22506"/>
    <cellStyle name="Normal 2 3 3 2 2 2 4" xfId="662"/>
    <cellStyle name="Normal 2 3 3 2 2 2 4 10" xfId="22507"/>
    <cellStyle name="Normal 2 3 3 2 2 2 4 10 2" xfId="22508"/>
    <cellStyle name="Normal 2 3 3 2 2 2 4 11" xfId="22509"/>
    <cellStyle name="Normal 2 3 3 2 2 2 4 11 2" xfId="22510"/>
    <cellStyle name="Normal 2 3 3 2 2 2 4 12" xfId="22511"/>
    <cellStyle name="Normal 2 3 3 2 2 2 4 12 2" xfId="22512"/>
    <cellStyle name="Normal 2 3 3 2 2 2 4 13" xfId="22513"/>
    <cellStyle name="Normal 2 3 3 2 2 2 4 2" xfId="22514"/>
    <cellStyle name="Normal 2 3 3 2 2 2 4 2 10" xfId="22515"/>
    <cellStyle name="Normal 2 3 3 2 2 2 4 2 10 2" xfId="22516"/>
    <cellStyle name="Normal 2 3 3 2 2 2 4 2 11" xfId="22517"/>
    <cellStyle name="Normal 2 3 3 2 2 2 4 2 11 2" xfId="22518"/>
    <cellStyle name="Normal 2 3 3 2 2 2 4 2 12" xfId="22519"/>
    <cellStyle name="Normal 2 3 3 2 2 2 4 2 2" xfId="22520"/>
    <cellStyle name="Normal 2 3 3 2 2 2 4 2 2 10" xfId="22521"/>
    <cellStyle name="Normal 2 3 3 2 2 2 4 2 2 10 2" xfId="22522"/>
    <cellStyle name="Normal 2 3 3 2 2 2 4 2 2 11" xfId="22523"/>
    <cellStyle name="Normal 2 3 3 2 2 2 4 2 2 2" xfId="22524"/>
    <cellStyle name="Normal 2 3 3 2 2 2 4 2 2 2 2" xfId="22525"/>
    <cellStyle name="Normal 2 3 3 2 2 2 4 2 2 3" xfId="22526"/>
    <cellStyle name="Normal 2 3 3 2 2 2 4 2 2 3 2" xfId="22527"/>
    <cellStyle name="Normal 2 3 3 2 2 2 4 2 2 4" xfId="22528"/>
    <cellStyle name="Normal 2 3 3 2 2 2 4 2 2 4 2" xfId="22529"/>
    <cellStyle name="Normal 2 3 3 2 2 2 4 2 2 5" xfId="22530"/>
    <cellStyle name="Normal 2 3 3 2 2 2 4 2 2 5 2" xfId="22531"/>
    <cellStyle name="Normal 2 3 3 2 2 2 4 2 2 6" xfId="22532"/>
    <cellStyle name="Normal 2 3 3 2 2 2 4 2 2 6 2" xfId="22533"/>
    <cellStyle name="Normal 2 3 3 2 2 2 4 2 2 7" xfId="22534"/>
    <cellStyle name="Normal 2 3 3 2 2 2 4 2 2 7 2" xfId="22535"/>
    <cellStyle name="Normal 2 3 3 2 2 2 4 2 2 8" xfId="22536"/>
    <cellStyle name="Normal 2 3 3 2 2 2 4 2 2 8 2" xfId="22537"/>
    <cellStyle name="Normal 2 3 3 2 2 2 4 2 2 9" xfId="22538"/>
    <cellStyle name="Normal 2 3 3 2 2 2 4 2 2 9 2" xfId="22539"/>
    <cellStyle name="Normal 2 3 3 2 2 2 4 2 3" xfId="22540"/>
    <cellStyle name="Normal 2 3 3 2 2 2 4 2 3 2" xfId="22541"/>
    <cellStyle name="Normal 2 3 3 2 2 2 4 2 4" xfId="22542"/>
    <cellStyle name="Normal 2 3 3 2 2 2 4 2 4 2" xfId="22543"/>
    <cellStyle name="Normal 2 3 3 2 2 2 4 2 5" xfId="22544"/>
    <cellStyle name="Normal 2 3 3 2 2 2 4 2 5 2" xfId="22545"/>
    <cellStyle name="Normal 2 3 3 2 2 2 4 2 6" xfId="22546"/>
    <cellStyle name="Normal 2 3 3 2 2 2 4 2 6 2" xfId="22547"/>
    <cellStyle name="Normal 2 3 3 2 2 2 4 2 7" xfId="22548"/>
    <cellStyle name="Normal 2 3 3 2 2 2 4 2 7 2" xfId="22549"/>
    <cellStyle name="Normal 2 3 3 2 2 2 4 2 8" xfId="22550"/>
    <cellStyle name="Normal 2 3 3 2 2 2 4 2 8 2" xfId="22551"/>
    <cellStyle name="Normal 2 3 3 2 2 2 4 2 9" xfId="22552"/>
    <cellStyle name="Normal 2 3 3 2 2 2 4 2 9 2" xfId="22553"/>
    <cellStyle name="Normal 2 3 3 2 2 2 4 3" xfId="22554"/>
    <cellStyle name="Normal 2 3 3 2 2 2 4 3 10" xfId="22555"/>
    <cellStyle name="Normal 2 3 3 2 2 2 4 3 10 2" xfId="22556"/>
    <cellStyle name="Normal 2 3 3 2 2 2 4 3 11" xfId="22557"/>
    <cellStyle name="Normal 2 3 3 2 2 2 4 3 2" xfId="22558"/>
    <cellStyle name="Normal 2 3 3 2 2 2 4 3 2 2" xfId="22559"/>
    <cellStyle name="Normal 2 3 3 2 2 2 4 3 3" xfId="22560"/>
    <cellStyle name="Normal 2 3 3 2 2 2 4 3 3 2" xfId="22561"/>
    <cellStyle name="Normal 2 3 3 2 2 2 4 3 4" xfId="22562"/>
    <cellStyle name="Normal 2 3 3 2 2 2 4 3 4 2" xfId="22563"/>
    <cellStyle name="Normal 2 3 3 2 2 2 4 3 5" xfId="22564"/>
    <cellStyle name="Normal 2 3 3 2 2 2 4 3 5 2" xfId="22565"/>
    <cellStyle name="Normal 2 3 3 2 2 2 4 3 6" xfId="22566"/>
    <cellStyle name="Normal 2 3 3 2 2 2 4 3 6 2" xfId="22567"/>
    <cellStyle name="Normal 2 3 3 2 2 2 4 3 7" xfId="22568"/>
    <cellStyle name="Normal 2 3 3 2 2 2 4 3 7 2" xfId="22569"/>
    <cellStyle name="Normal 2 3 3 2 2 2 4 3 8" xfId="22570"/>
    <cellStyle name="Normal 2 3 3 2 2 2 4 3 8 2" xfId="22571"/>
    <cellStyle name="Normal 2 3 3 2 2 2 4 3 9" xfId="22572"/>
    <cellStyle name="Normal 2 3 3 2 2 2 4 3 9 2" xfId="22573"/>
    <cellStyle name="Normal 2 3 3 2 2 2 4 4" xfId="22574"/>
    <cellStyle name="Normal 2 3 3 2 2 2 4 4 2" xfId="22575"/>
    <cellStyle name="Normal 2 3 3 2 2 2 4 5" xfId="22576"/>
    <cellStyle name="Normal 2 3 3 2 2 2 4 5 2" xfId="22577"/>
    <cellStyle name="Normal 2 3 3 2 2 2 4 6" xfId="22578"/>
    <cellStyle name="Normal 2 3 3 2 2 2 4 6 2" xfId="22579"/>
    <cellStyle name="Normal 2 3 3 2 2 2 4 7" xfId="22580"/>
    <cellStyle name="Normal 2 3 3 2 2 2 4 7 2" xfId="22581"/>
    <cellStyle name="Normal 2 3 3 2 2 2 4 8" xfId="22582"/>
    <cellStyle name="Normal 2 3 3 2 2 2 4 8 2" xfId="22583"/>
    <cellStyle name="Normal 2 3 3 2 2 2 4 9" xfId="22584"/>
    <cellStyle name="Normal 2 3 3 2 2 2 4 9 2" xfId="22585"/>
    <cellStyle name="Normal 2 3 3 2 2 2 5" xfId="663"/>
    <cellStyle name="Normal 2 3 3 2 2 2 5 10" xfId="22586"/>
    <cellStyle name="Normal 2 3 3 2 2 2 5 10 2" xfId="22587"/>
    <cellStyle name="Normal 2 3 3 2 2 2 5 11" xfId="22588"/>
    <cellStyle name="Normal 2 3 3 2 2 2 5 11 2" xfId="22589"/>
    <cellStyle name="Normal 2 3 3 2 2 2 5 12" xfId="22590"/>
    <cellStyle name="Normal 2 3 3 2 2 2 5 12 2" xfId="22591"/>
    <cellStyle name="Normal 2 3 3 2 2 2 5 13" xfId="22592"/>
    <cellStyle name="Normal 2 3 3 2 2 2 5 2" xfId="22593"/>
    <cellStyle name="Normal 2 3 3 2 2 2 5 2 10" xfId="22594"/>
    <cellStyle name="Normal 2 3 3 2 2 2 5 2 10 2" xfId="22595"/>
    <cellStyle name="Normal 2 3 3 2 2 2 5 2 11" xfId="22596"/>
    <cellStyle name="Normal 2 3 3 2 2 2 5 2 11 2" xfId="22597"/>
    <cellStyle name="Normal 2 3 3 2 2 2 5 2 12" xfId="22598"/>
    <cellStyle name="Normal 2 3 3 2 2 2 5 2 2" xfId="22599"/>
    <cellStyle name="Normal 2 3 3 2 2 2 5 2 2 10" xfId="22600"/>
    <cellStyle name="Normal 2 3 3 2 2 2 5 2 2 10 2" xfId="22601"/>
    <cellStyle name="Normal 2 3 3 2 2 2 5 2 2 11" xfId="22602"/>
    <cellStyle name="Normal 2 3 3 2 2 2 5 2 2 2" xfId="22603"/>
    <cellStyle name="Normal 2 3 3 2 2 2 5 2 2 2 2" xfId="22604"/>
    <cellStyle name="Normal 2 3 3 2 2 2 5 2 2 3" xfId="22605"/>
    <cellStyle name="Normal 2 3 3 2 2 2 5 2 2 3 2" xfId="22606"/>
    <cellStyle name="Normal 2 3 3 2 2 2 5 2 2 4" xfId="22607"/>
    <cellStyle name="Normal 2 3 3 2 2 2 5 2 2 4 2" xfId="22608"/>
    <cellStyle name="Normal 2 3 3 2 2 2 5 2 2 5" xfId="22609"/>
    <cellStyle name="Normal 2 3 3 2 2 2 5 2 2 5 2" xfId="22610"/>
    <cellStyle name="Normal 2 3 3 2 2 2 5 2 2 6" xfId="22611"/>
    <cellStyle name="Normal 2 3 3 2 2 2 5 2 2 6 2" xfId="22612"/>
    <cellStyle name="Normal 2 3 3 2 2 2 5 2 2 7" xfId="22613"/>
    <cellStyle name="Normal 2 3 3 2 2 2 5 2 2 7 2" xfId="22614"/>
    <cellStyle name="Normal 2 3 3 2 2 2 5 2 2 8" xfId="22615"/>
    <cellStyle name="Normal 2 3 3 2 2 2 5 2 2 8 2" xfId="22616"/>
    <cellStyle name="Normal 2 3 3 2 2 2 5 2 2 9" xfId="22617"/>
    <cellStyle name="Normal 2 3 3 2 2 2 5 2 2 9 2" xfId="22618"/>
    <cellStyle name="Normal 2 3 3 2 2 2 5 2 3" xfId="22619"/>
    <cellStyle name="Normal 2 3 3 2 2 2 5 2 3 2" xfId="22620"/>
    <cellStyle name="Normal 2 3 3 2 2 2 5 2 4" xfId="22621"/>
    <cellStyle name="Normal 2 3 3 2 2 2 5 2 4 2" xfId="22622"/>
    <cellStyle name="Normal 2 3 3 2 2 2 5 2 5" xfId="22623"/>
    <cellStyle name="Normal 2 3 3 2 2 2 5 2 5 2" xfId="22624"/>
    <cellStyle name="Normal 2 3 3 2 2 2 5 2 6" xfId="22625"/>
    <cellStyle name="Normal 2 3 3 2 2 2 5 2 6 2" xfId="22626"/>
    <cellStyle name="Normal 2 3 3 2 2 2 5 2 7" xfId="22627"/>
    <cellStyle name="Normal 2 3 3 2 2 2 5 2 7 2" xfId="22628"/>
    <cellStyle name="Normal 2 3 3 2 2 2 5 2 8" xfId="22629"/>
    <cellStyle name="Normal 2 3 3 2 2 2 5 2 8 2" xfId="22630"/>
    <cellStyle name="Normal 2 3 3 2 2 2 5 2 9" xfId="22631"/>
    <cellStyle name="Normal 2 3 3 2 2 2 5 2 9 2" xfId="22632"/>
    <cellStyle name="Normal 2 3 3 2 2 2 5 3" xfId="22633"/>
    <cellStyle name="Normal 2 3 3 2 2 2 5 3 10" xfId="22634"/>
    <cellStyle name="Normal 2 3 3 2 2 2 5 3 10 2" xfId="22635"/>
    <cellStyle name="Normal 2 3 3 2 2 2 5 3 11" xfId="22636"/>
    <cellStyle name="Normal 2 3 3 2 2 2 5 3 2" xfId="22637"/>
    <cellStyle name="Normal 2 3 3 2 2 2 5 3 2 2" xfId="22638"/>
    <cellStyle name="Normal 2 3 3 2 2 2 5 3 3" xfId="22639"/>
    <cellStyle name="Normal 2 3 3 2 2 2 5 3 3 2" xfId="22640"/>
    <cellStyle name="Normal 2 3 3 2 2 2 5 3 4" xfId="22641"/>
    <cellStyle name="Normal 2 3 3 2 2 2 5 3 4 2" xfId="22642"/>
    <cellStyle name="Normal 2 3 3 2 2 2 5 3 5" xfId="22643"/>
    <cellStyle name="Normal 2 3 3 2 2 2 5 3 5 2" xfId="22644"/>
    <cellStyle name="Normal 2 3 3 2 2 2 5 3 6" xfId="22645"/>
    <cellStyle name="Normal 2 3 3 2 2 2 5 3 6 2" xfId="22646"/>
    <cellStyle name="Normal 2 3 3 2 2 2 5 3 7" xfId="22647"/>
    <cellStyle name="Normal 2 3 3 2 2 2 5 3 7 2" xfId="22648"/>
    <cellStyle name="Normal 2 3 3 2 2 2 5 3 8" xfId="22649"/>
    <cellStyle name="Normal 2 3 3 2 2 2 5 3 8 2" xfId="22650"/>
    <cellStyle name="Normal 2 3 3 2 2 2 5 3 9" xfId="22651"/>
    <cellStyle name="Normal 2 3 3 2 2 2 5 3 9 2" xfId="22652"/>
    <cellStyle name="Normal 2 3 3 2 2 2 5 4" xfId="22653"/>
    <cellStyle name="Normal 2 3 3 2 2 2 5 4 2" xfId="22654"/>
    <cellStyle name="Normal 2 3 3 2 2 2 5 5" xfId="22655"/>
    <cellStyle name="Normal 2 3 3 2 2 2 5 5 2" xfId="22656"/>
    <cellStyle name="Normal 2 3 3 2 2 2 5 6" xfId="22657"/>
    <cellStyle name="Normal 2 3 3 2 2 2 5 6 2" xfId="22658"/>
    <cellStyle name="Normal 2 3 3 2 2 2 5 7" xfId="22659"/>
    <cellStyle name="Normal 2 3 3 2 2 2 5 7 2" xfId="22660"/>
    <cellStyle name="Normal 2 3 3 2 2 2 5 8" xfId="22661"/>
    <cellStyle name="Normal 2 3 3 2 2 2 5 8 2" xfId="22662"/>
    <cellStyle name="Normal 2 3 3 2 2 2 5 9" xfId="22663"/>
    <cellStyle name="Normal 2 3 3 2 2 2 5 9 2" xfId="22664"/>
    <cellStyle name="Normal 2 3 3 2 2 2 6" xfId="664"/>
    <cellStyle name="Normal 2 3 3 2 2 3" xfId="665"/>
    <cellStyle name="Normal 2 3 3 2 2 3 2" xfId="666"/>
    <cellStyle name="Normal 2 3 3 2 2 4" xfId="667"/>
    <cellStyle name="Normal 2 3 3 2 2 4 2" xfId="668"/>
    <cellStyle name="Normal 2 3 3 2 2 5" xfId="669"/>
    <cellStyle name="Normal 2 3 3 2 2 5 2" xfId="670"/>
    <cellStyle name="Normal 2 3 3 2 2 6" xfId="671"/>
    <cellStyle name="Normal 2 3 3 2 2 6 2" xfId="672"/>
    <cellStyle name="Normal 2 3 3 2 2 7" xfId="22665"/>
    <cellStyle name="Normal 2 3 3 2 2 7 10" xfId="22666"/>
    <cellStyle name="Normal 2 3 3 2 2 7 10 2" xfId="22667"/>
    <cellStyle name="Normal 2 3 3 2 2 7 11" xfId="22668"/>
    <cellStyle name="Normal 2 3 3 2 2 7 11 2" xfId="22669"/>
    <cellStyle name="Normal 2 3 3 2 2 7 12" xfId="22670"/>
    <cellStyle name="Normal 2 3 3 2 2 7 2" xfId="22671"/>
    <cellStyle name="Normal 2 3 3 2 2 7 2 10" xfId="22672"/>
    <cellStyle name="Normal 2 3 3 2 2 7 2 10 2" xfId="22673"/>
    <cellStyle name="Normal 2 3 3 2 2 7 2 11" xfId="22674"/>
    <cellStyle name="Normal 2 3 3 2 2 7 2 2" xfId="22675"/>
    <cellStyle name="Normal 2 3 3 2 2 7 2 2 2" xfId="22676"/>
    <cellStyle name="Normal 2 3 3 2 2 7 2 3" xfId="22677"/>
    <cellStyle name="Normal 2 3 3 2 2 7 2 3 2" xfId="22678"/>
    <cellStyle name="Normal 2 3 3 2 2 7 2 4" xfId="22679"/>
    <cellStyle name="Normal 2 3 3 2 2 7 2 4 2" xfId="22680"/>
    <cellStyle name="Normal 2 3 3 2 2 7 2 5" xfId="22681"/>
    <cellStyle name="Normal 2 3 3 2 2 7 2 5 2" xfId="22682"/>
    <cellStyle name="Normal 2 3 3 2 2 7 2 6" xfId="22683"/>
    <cellStyle name="Normal 2 3 3 2 2 7 2 6 2" xfId="22684"/>
    <cellStyle name="Normal 2 3 3 2 2 7 2 7" xfId="22685"/>
    <cellStyle name="Normal 2 3 3 2 2 7 2 7 2" xfId="22686"/>
    <cellStyle name="Normal 2 3 3 2 2 7 2 8" xfId="22687"/>
    <cellStyle name="Normal 2 3 3 2 2 7 2 8 2" xfId="22688"/>
    <cellStyle name="Normal 2 3 3 2 2 7 2 9" xfId="22689"/>
    <cellStyle name="Normal 2 3 3 2 2 7 2 9 2" xfId="22690"/>
    <cellStyle name="Normal 2 3 3 2 2 7 3" xfId="22691"/>
    <cellStyle name="Normal 2 3 3 2 2 7 3 2" xfId="22692"/>
    <cellStyle name="Normal 2 3 3 2 2 7 4" xfId="22693"/>
    <cellStyle name="Normal 2 3 3 2 2 7 4 2" xfId="22694"/>
    <cellStyle name="Normal 2 3 3 2 2 7 5" xfId="22695"/>
    <cellStyle name="Normal 2 3 3 2 2 7 5 2" xfId="22696"/>
    <cellStyle name="Normal 2 3 3 2 2 7 6" xfId="22697"/>
    <cellStyle name="Normal 2 3 3 2 2 7 6 2" xfId="22698"/>
    <cellStyle name="Normal 2 3 3 2 2 7 7" xfId="22699"/>
    <cellStyle name="Normal 2 3 3 2 2 7 7 2" xfId="22700"/>
    <cellStyle name="Normal 2 3 3 2 2 7 8" xfId="22701"/>
    <cellStyle name="Normal 2 3 3 2 2 7 8 2" xfId="22702"/>
    <cellStyle name="Normal 2 3 3 2 2 7 9" xfId="22703"/>
    <cellStyle name="Normal 2 3 3 2 2 7 9 2" xfId="22704"/>
    <cellStyle name="Normal 2 3 3 2 2 8" xfId="22705"/>
    <cellStyle name="Normal 2 3 3 2 2 8 10" xfId="22706"/>
    <cellStyle name="Normal 2 3 3 2 2 8 10 2" xfId="22707"/>
    <cellStyle name="Normal 2 3 3 2 2 8 11" xfId="22708"/>
    <cellStyle name="Normal 2 3 3 2 2 8 2" xfId="22709"/>
    <cellStyle name="Normal 2 3 3 2 2 8 2 2" xfId="22710"/>
    <cellStyle name="Normal 2 3 3 2 2 8 3" xfId="22711"/>
    <cellStyle name="Normal 2 3 3 2 2 8 3 2" xfId="22712"/>
    <cellStyle name="Normal 2 3 3 2 2 8 4" xfId="22713"/>
    <cellStyle name="Normal 2 3 3 2 2 8 4 2" xfId="22714"/>
    <cellStyle name="Normal 2 3 3 2 2 8 5" xfId="22715"/>
    <cellStyle name="Normal 2 3 3 2 2 8 5 2" xfId="22716"/>
    <cellStyle name="Normal 2 3 3 2 2 8 6" xfId="22717"/>
    <cellStyle name="Normal 2 3 3 2 2 8 6 2" xfId="22718"/>
    <cellStyle name="Normal 2 3 3 2 2 8 7" xfId="22719"/>
    <cellStyle name="Normal 2 3 3 2 2 8 7 2" xfId="22720"/>
    <cellStyle name="Normal 2 3 3 2 2 8 8" xfId="22721"/>
    <cellStyle name="Normal 2 3 3 2 2 8 8 2" xfId="22722"/>
    <cellStyle name="Normal 2 3 3 2 2 8 9" xfId="22723"/>
    <cellStyle name="Normal 2 3 3 2 2 8 9 2" xfId="22724"/>
    <cellStyle name="Normal 2 3 3 2 2 9" xfId="22725"/>
    <cellStyle name="Normal 2 3 3 2 2 9 2" xfId="22726"/>
    <cellStyle name="Normal 2 3 3 2 3" xfId="673"/>
    <cellStyle name="Normal 2 3 3 2 3 2" xfId="674"/>
    <cellStyle name="Normal 2 3 3 2 4" xfId="675"/>
    <cellStyle name="Normal 2 3 3 2 4 2" xfId="676"/>
    <cellStyle name="Normal 2 3 3 2 5" xfId="677"/>
    <cellStyle name="Normal 2 3 3 2 5 2" xfId="678"/>
    <cellStyle name="Normal 2 3 3 2 6" xfId="679"/>
    <cellStyle name="Normal 2 3 3 2 6 10" xfId="22727"/>
    <cellStyle name="Normal 2 3 3 2 6 10 2" xfId="22728"/>
    <cellStyle name="Normal 2 3 3 2 6 11" xfId="22729"/>
    <cellStyle name="Normal 2 3 3 2 6 11 2" xfId="22730"/>
    <cellStyle name="Normal 2 3 3 2 6 12" xfId="22731"/>
    <cellStyle name="Normal 2 3 3 2 6 12 2" xfId="22732"/>
    <cellStyle name="Normal 2 3 3 2 6 13" xfId="22733"/>
    <cellStyle name="Normal 2 3 3 2 6 13 2" xfId="22734"/>
    <cellStyle name="Normal 2 3 3 2 6 14" xfId="22735"/>
    <cellStyle name="Normal 2 3 3 2 6 14 2" xfId="22736"/>
    <cellStyle name="Normal 2 3 3 2 6 15" xfId="22737"/>
    <cellStyle name="Normal 2 3 3 2 6 15 2" xfId="22738"/>
    <cellStyle name="Normal 2 3 3 2 6 16" xfId="22739"/>
    <cellStyle name="Normal 2 3 3 2 6 16 2" xfId="22740"/>
    <cellStyle name="Normal 2 3 3 2 6 17" xfId="22741"/>
    <cellStyle name="Normal 2 3 3 2 6 2" xfId="680"/>
    <cellStyle name="Normal 2 3 3 2 6 2 2" xfId="681"/>
    <cellStyle name="Normal 2 3 3 2 6 3" xfId="682"/>
    <cellStyle name="Normal 2 3 3 2 6 3 2" xfId="683"/>
    <cellStyle name="Normal 2 3 3 2 6 4" xfId="684"/>
    <cellStyle name="Normal 2 3 3 2 6 4 2" xfId="685"/>
    <cellStyle name="Normal 2 3 3 2 6 5" xfId="686"/>
    <cellStyle name="Normal 2 3 3 2 6 5 2" xfId="687"/>
    <cellStyle name="Normal 2 3 3 2 6 6" xfId="22742"/>
    <cellStyle name="Normal 2 3 3 2 6 6 10" xfId="22743"/>
    <cellStyle name="Normal 2 3 3 2 6 6 10 2" xfId="22744"/>
    <cellStyle name="Normal 2 3 3 2 6 6 11" xfId="22745"/>
    <cellStyle name="Normal 2 3 3 2 6 6 11 2" xfId="22746"/>
    <cellStyle name="Normal 2 3 3 2 6 6 12" xfId="22747"/>
    <cellStyle name="Normal 2 3 3 2 6 6 2" xfId="22748"/>
    <cellStyle name="Normal 2 3 3 2 6 6 2 10" xfId="22749"/>
    <cellStyle name="Normal 2 3 3 2 6 6 2 10 2" xfId="22750"/>
    <cellStyle name="Normal 2 3 3 2 6 6 2 11" xfId="22751"/>
    <cellStyle name="Normal 2 3 3 2 6 6 2 2" xfId="22752"/>
    <cellStyle name="Normal 2 3 3 2 6 6 2 2 2" xfId="22753"/>
    <cellStyle name="Normal 2 3 3 2 6 6 2 3" xfId="22754"/>
    <cellStyle name="Normal 2 3 3 2 6 6 2 3 2" xfId="22755"/>
    <cellStyle name="Normal 2 3 3 2 6 6 2 4" xfId="22756"/>
    <cellStyle name="Normal 2 3 3 2 6 6 2 4 2" xfId="22757"/>
    <cellStyle name="Normal 2 3 3 2 6 6 2 5" xfId="22758"/>
    <cellStyle name="Normal 2 3 3 2 6 6 2 5 2" xfId="22759"/>
    <cellStyle name="Normal 2 3 3 2 6 6 2 6" xfId="22760"/>
    <cellStyle name="Normal 2 3 3 2 6 6 2 6 2" xfId="22761"/>
    <cellStyle name="Normal 2 3 3 2 6 6 2 7" xfId="22762"/>
    <cellStyle name="Normal 2 3 3 2 6 6 2 7 2" xfId="22763"/>
    <cellStyle name="Normal 2 3 3 2 6 6 2 8" xfId="22764"/>
    <cellStyle name="Normal 2 3 3 2 6 6 2 8 2" xfId="22765"/>
    <cellStyle name="Normal 2 3 3 2 6 6 2 9" xfId="22766"/>
    <cellStyle name="Normal 2 3 3 2 6 6 2 9 2" xfId="22767"/>
    <cellStyle name="Normal 2 3 3 2 6 6 3" xfId="22768"/>
    <cellStyle name="Normal 2 3 3 2 6 6 3 2" xfId="22769"/>
    <cellStyle name="Normal 2 3 3 2 6 6 4" xfId="22770"/>
    <cellStyle name="Normal 2 3 3 2 6 6 4 2" xfId="22771"/>
    <cellStyle name="Normal 2 3 3 2 6 6 5" xfId="22772"/>
    <cellStyle name="Normal 2 3 3 2 6 6 5 2" xfId="22773"/>
    <cellStyle name="Normal 2 3 3 2 6 6 6" xfId="22774"/>
    <cellStyle name="Normal 2 3 3 2 6 6 6 2" xfId="22775"/>
    <cellStyle name="Normal 2 3 3 2 6 6 7" xfId="22776"/>
    <cellStyle name="Normal 2 3 3 2 6 6 7 2" xfId="22777"/>
    <cellStyle name="Normal 2 3 3 2 6 6 8" xfId="22778"/>
    <cellStyle name="Normal 2 3 3 2 6 6 8 2" xfId="22779"/>
    <cellStyle name="Normal 2 3 3 2 6 6 9" xfId="22780"/>
    <cellStyle name="Normal 2 3 3 2 6 6 9 2" xfId="22781"/>
    <cellStyle name="Normal 2 3 3 2 6 7" xfId="22782"/>
    <cellStyle name="Normal 2 3 3 2 6 7 10" xfId="22783"/>
    <cellStyle name="Normal 2 3 3 2 6 7 10 2" xfId="22784"/>
    <cellStyle name="Normal 2 3 3 2 6 7 11" xfId="22785"/>
    <cellStyle name="Normal 2 3 3 2 6 7 2" xfId="22786"/>
    <cellStyle name="Normal 2 3 3 2 6 7 2 2" xfId="22787"/>
    <cellStyle name="Normal 2 3 3 2 6 7 3" xfId="22788"/>
    <cellStyle name="Normal 2 3 3 2 6 7 3 2" xfId="22789"/>
    <cellStyle name="Normal 2 3 3 2 6 7 4" xfId="22790"/>
    <cellStyle name="Normal 2 3 3 2 6 7 4 2" xfId="22791"/>
    <cellStyle name="Normal 2 3 3 2 6 7 5" xfId="22792"/>
    <cellStyle name="Normal 2 3 3 2 6 7 5 2" xfId="22793"/>
    <cellStyle name="Normal 2 3 3 2 6 7 6" xfId="22794"/>
    <cellStyle name="Normal 2 3 3 2 6 7 6 2" xfId="22795"/>
    <cellStyle name="Normal 2 3 3 2 6 7 7" xfId="22796"/>
    <cellStyle name="Normal 2 3 3 2 6 7 7 2" xfId="22797"/>
    <cellStyle name="Normal 2 3 3 2 6 7 8" xfId="22798"/>
    <cellStyle name="Normal 2 3 3 2 6 7 8 2" xfId="22799"/>
    <cellStyle name="Normal 2 3 3 2 6 7 9" xfId="22800"/>
    <cellStyle name="Normal 2 3 3 2 6 7 9 2" xfId="22801"/>
    <cellStyle name="Normal 2 3 3 2 6 8" xfId="22802"/>
    <cellStyle name="Normal 2 3 3 2 6 8 2" xfId="22803"/>
    <cellStyle name="Normal 2 3 3 2 6 9" xfId="22804"/>
    <cellStyle name="Normal 2 3 3 2 6 9 2" xfId="22805"/>
    <cellStyle name="Normal 2 3 3 2 7" xfId="688"/>
    <cellStyle name="Normal 2 3 3 2 7 10" xfId="22806"/>
    <cellStyle name="Normal 2 3 3 2 7 10 2" xfId="22807"/>
    <cellStyle name="Normal 2 3 3 2 7 11" xfId="22808"/>
    <cellStyle name="Normal 2 3 3 2 7 11 2" xfId="22809"/>
    <cellStyle name="Normal 2 3 3 2 7 12" xfId="22810"/>
    <cellStyle name="Normal 2 3 3 2 7 12 2" xfId="22811"/>
    <cellStyle name="Normal 2 3 3 2 7 13" xfId="22812"/>
    <cellStyle name="Normal 2 3 3 2 7 2" xfId="22813"/>
    <cellStyle name="Normal 2 3 3 2 7 2 10" xfId="22814"/>
    <cellStyle name="Normal 2 3 3 2 7 2 10 2" xfId="22815"/>
    <cellStyle name="Normal 2 3 3 2 7 2 11" xfId="22816"/>
    <cellStyle name="Normal 2 3 3 2 7 2 11 2" xfId="22817"/>
    <cellStyle name="Normal 2 3 3 2 7 2 12" xfId="22818"/>
    <cellStyle name="Normal 2 3 3 2 7 2 2" xfId="22819"/>
    <cellStyle name="Normal 2 3 3 2 7 2 2 10" xfId="22820"/>
    <cellStyle name="Normal 2 3 3 2 7 2 2 10 2" xfId="22821"/>
    <cellStyle name="Normal 2 3 3 2 7 2 2 11" xfId="22822"/>
    <cellStyle name="Normal 2 3 3 2 7 2 2 2" xfId="22823"/>
    <cellStyle name="Normal 2 3 3 2 7 2 2 2 2" xfId="22824"/>
    <cellStyle name="Normal 2 3 3 2 7 2 2 3" xfId="22825"/>
    <cellStyle name="Normal 2 3 3 2 7 2 2 3 2" xfId="22826"/>
    <cellStyle name="Normal 2 3 3 2 7 2 2 4" xfId="22827"/>
    <cellStyle name="Normal 2 3 3 2 7 2 2 4 2" xfId="22828"/>
    <cellStyle name="Normal 2 3 3 2 7 2 2 5" xfId="22829"/>
    <cellStyle name="Normal 2 3 3 2 7 2 2 5 2" xfId="22830"/>
    <cellStyle name="Normal 2 3 3 2 7 2 2 6" xfId="22831"/>
    <cellStyle name="Normal 2 3 3 2 7 2 2 6 2" xfId="22832"/>
    <cellStyle name="Normal 2 3 3 2 7 2 2 7" xfId="22833"/>
    <cellStyle name="Normal 2 3 3 2 7 2 2 7 2" xfId="22834"/>
    <cellStyle name="Normal 2 3 3 2 7 2 2 8" xfId="22835"/>
    <cellStyle name="Normal 2 3 3 2 7 2 2 8 2" xfId="22836"/>
    <cellStyle name="Normal 2 3 3 2 7 2 2 9" xfId="22837"/>
    <cellStyle name="Normal 2 3 3 2 7 2 2 9 2" xfId="22838"/>
    <cellStyle name="Normal 2 3 3 2 7 2 3" xfId="22839"/>
    <cellStyle name="Normal 2 3 3 2 7 2 3 2" xfId="22840"/>
    <cellStyle name="Normal 2 3 3 2 7 2 4" xfId="22841"/>
    <cellStyle name="Normal 2 3 3 2 7 2 4 2" xfId="22842"/>
    <cellStyle name="Normal 2 3 3 2 7 2 5" xfId="22843"/>
    <cellStyle name="Normal 2 3 3 2 7 2 5 2" xfId="22844"/>
    <cellStyle name="Normal 2 3 3 2 7 2 6" xfId="22845"/>
    <cellStyle name="Normal 2 3 3 2 7 2 6 2" xfId="22846"/>
    <cellStyle name="Normal 2 3 3 2 7 2 7" xfId="22847"/>
    <cellStyle name="Normal 2 3 3 2 7 2 7 2" xfId="22848"/>
    <cellStyle name="Normal 2 3 3 2 7 2 8" xfId="22849"/>
    <cellStyle name="Normal 2 3 3 2 7 2 8 2" xfId="22850"/>
    <cellStyle name="Normal 2 3 3 2 7 2 9" xfId="22851"/>
    <cellStyle name="Normal 2 3 3 2 7 2 9 2" xfId="22852"/>
    <cellStyle name="Normal 2 3 3 2 7 3" xfId="22853"/>
    <cellStyle name="Normal 2 3 3 2 7 3 10" xfId="22854"/>
    <cellStyle name="Normal 2 3 3 2 7 3 10 2" xfId="22855"/>
    <cellStyle name="Normal 2 3 3 2 7 3 11" xfId="22856"/>
    <cellStyle name="Normal 2 3 3 2 7 3 2" xfId="22857"/>
    <cellStyle name="Normal 2 3 3 2 7 3 2 2" xfId="22858"/>
    <cellStyle name="Normal 2 3 3 2 7 3 3" xfId="22859"/>
    <cellStyle name="Normal 2 3 3 2 7 3 3 2" xfId="22860"/>
    <cellStyle name="Normal 2 3 3 2 7 3 4" xfId="22861"/>
    <cellStyle name="Normal 2 3 3 2 7 3 4 2" xfId="22862"/>
    <cellStyle name="Normal 2 3 3 2 7 3 5" xfId="22863"/>
    <cellStyle name="Normal 2 3 3 2 7 3 5 2" xfId="22864"/>
    <cellStyle name="Normal 2 3 3 2 7 3 6" xfId="22865"/>
    <cellStyle name="Normal 2 3 3 2 7 3 6 2" xfId="22866"/>
    <cellStyle name="Normal 2 3 3 2 7 3 7" xfId="22867"/>
    <cellStyle name="Normal 2 3 3 2 7 3 7 2" xfId="22868"/>
    <cellStyle name="Normal 2 3 3 2 7 3 8" xfId="22869"/>
    <cellStyle name="Normal 2 3 3 2 7 3 8 2" xfId="22870"/>
    <cellStyle name="Normal 2 3 3 2 7 3 9" xfId="22871"/>
    <cellStyle name="Normal 2 3 3 2 7 3 9 2" xfId="22872"/>
    <cellStyle name="Normal 2 3 3 2 7 4" xfId="22873"/>
    <cellStyle name="Normal 2 3 3 2 7 4 2" xfId="22874"/>
    <cellStyle name="Normal 2 3 3 2 7 5" xfId="22875"/>
    <cellStyle name="Normal 2 3 3 2 7 5 2" xfId="22876"/>
    <cellStyle name="Normal 2 3 3 2 7 6" xfId="22877"/>
    <cellStyle name="Normal 2 3 3 2 7 6 2" xfId="22878"/>
    <cellStyle name="Normal 2 3 3 2 7 7" xfId="22879"/>
    <cellStyle name="Normal 2 3 3 2 7 7 2" xfId="22880"/>
    <cellStyle name="Normal 2 3 3 2 7 8" xfId="22881"/>
    <cellStyle name="Normal 2 3 3 2 7 8 2" xfId="22882"/>
    <cellStyle name="Normal 2 3 3 2 7 9" xfId="22883"/>
    <cellStyle name="Normal 2 3 3 2 7 9 2" xfId="22884"/>
    <cellStyle name="Normal 2 3 3 2 8" xfId="689"/>
    <cellStyle name="Normal 2 3 3 2 8 10" xfId="22885"/>
    <cellStyle name="Normal 2 3 3 2 8 10 2" xfId="22886"/>
    <cellStyle name="Normal 2 3 3 2 8 11" xfId="22887"/>
    <cellStyle name="Normal 2 3 3 2 8 11 2" xfId="22888"/>
    <cellStyle name="Normal 2 3 3 2 8 12" xfId="22889"/>
    <cellStyle name="Normal 2 3 3 2 8 12 2" xfId="22890"/>
    <cellStyle name="Normal 2 3 3 2 8 13" xfId="22891"/>
    <cellStyle name="Normal 2 3 3 2 8 2" xfId="22892"/>
    <cellStyle name="Normal 2 3 3 2 8 2 10" xfId="22893"/>
    <cellStyle name="Normal 2 3 3 2 8 2 10 2" xfId="22894"/>
    <cellStyle name="Normal 2 3 3 2 8 2 11" xfId="22895"/>
    <cellStyle name="Normal 2 3 3 2 8 2 11 2" xfId="22896"/>
    <cellStyle name="Normal 2 3 3 2 8 2 12" xfId="22897"/>
    <cellStyle name="Normal 2 3 3 2 8 2 2" xfId="22898"/>
    <cellStyle name="Normal 2 3 3 2 8 2 2 10" xfId="22899"/>
    <cellStyle name="Normal 2 3 3 2 8 2 2 10 2" xfId="22900"/>
    <cellStyle name="Normal 2 3 3 2 8 2 2 11" xfId="22901"/>
    <cellStyle name="Normal 2 3 3 2 8 2 2 2" xfId="22902"/>
    <cellStyle name="Normal 2 3 3 2 8 2 2 2 2" xfId="22903"/>
    <cellStyle name="Normal 2 3 3 2 8 2 2 3" xfId="22904"/>
    <cellStyle name="Normal 2 3 3 2 8 2 2 3 2" xfId="22905"/>
    <cellStyle name="Normal 2 3 3 2 8 2 2 4" xfId="22906"/>
    <cellStyle name="Normal 2 3 3 2 8 2 2 4 2" xfId="22907"/>
    <cellStyle name="Normal 2 3 3 2 8 2 2 5" xfId="22908"/>
    <cellStyle name="Normal 2 3 3 2 8 2 2 5 2" xfId="22909"/>
    <cellStyle name="Normal 2 3 3 2 8 2 2 6" xfId="22910"/>
    <cellStyle name="Normal 2 3 3 2 8 2 2 6 2" xfId="22911"/>
    <cellStyle name="Normal 2 3 3 2 8 2 2 7" xfId="22912"/>
    <cellStyle name="Normal 2 3 3 2 8 2 2 7 2" xfId="22913"/>
    <cellStyle name="Normal 2 3 3 2 8 2 2 8" xfId="22914"/>
    <cellStyle name="Normal 2 3 3 2 8 2 2 8 2" xfId="22915"/>
    <cellStyle name="Normal 2 3 3 2 8 2 2 9" xfId="22916"/>
    <cellStyle name="Normal 2 3 3 2 8 2 2 9 2" xfId="22917"/>
    <cellStyle name="Normal 2 3 3 2 8 2 3" xfId="22918"/>
    <cellStyle name="Normal 2 3 3 2 8 2 3 2" xfId="22919"/>
    <cellStyle name="Normal 2 3 3 2 8 2 4" xfId="22920"/>
    <cellStyle name="Normal 2 3 3 2 8 2 4 2" xfId="22921"/>
    <cellStyle name="Normal 2 3 3 2 8 2 5" xfId="22922"/>
    <cellStyle name="Normal 2 3 3 2 8 2 5 2" xfId="22923"/>
    <cellStyle name="Normal 2 3 3 2 8 2 6" xfId="22924"/>
    <cellStyle name="Normal 2 3 3 2 8 2 6 2" xfId="22925"/>
    <cellStyle name="Normal 2 3 3 2 8 2 7" xfId="22926"/>
    <cellStyle name="Normal 2 3 3 2 8 2 7 2" xfId="22927"/>
    <cellStyle name="Normal 2 3 3 2 8 2 8" xfId="22928"/>
    <cellStyle name="Normal 2 3 3 2 8 2 8 2" xfId="22929"/>
    <cellStyle name="Normal 2 3 3 2 8 2 9" xfId="22930"/>
    <cellStyle name="Normal 2 3 3 2 8 2 9 2" xfId="22931"/>
    <cellStyle name="Normal 2 3 3 2 8 3" xfId="22932"/>
    <cellStyle name="Normal 2 3 3 2 8 3 10" xfId="22933"/>
    <cellStyle name="Normal 2 3 3 2 8 3 10 2" xfId="22934"/>
    <cellStyle name="Normal 2 3 3 2 8 3 11" xfId="22935"/>
    <cellStyle name="Normal 2 3 3 2 8 3 2" xfId="22936"/>
    <cellStyle name="Normal 2 3 3 2 8 3 2 2" xfId="22937"/>
    <cellStyle name="Normal 2 3 3 2 8 3 3" xfId="22938"/>
    <cellStyle name="Normal 2 3 3 2 8 3 3 2" xfId="22939"/>
    <cellStyle name="Normal 2 3 3 2 8 3 4" xfId="22940"/>
    <cellStyle name="Normal 2 3 3 2 8 3 4 2" xfId="22941"/>
    <cellStyle name="Normal 2 3 3 2 8 3 5" xfId="22942"/>
    <cellStyle name="Normal 2 3 3 2 8 3 5 2" xfId="22943"/>
    <cellStyle name="Normal 2 3 3 2 8 3 6" xfId="22944"/>
    <cellStyle name="Normal 2 3 3 2 8 3 6 2" xfId="22945"/>
    <cellStyle name="Normal 2 3 3 2 8 3 7" xfId="22946"/>
    <cellStyle name="Normal 2 3 3 2 8 3 7 2" xfId="22947"/>
    <cellStyle name="Normal 2 3 3 2 8 3 8" xfId="22948"/>
    <cellStyle name="Normal 2 3 3 2 8 3 8 2" xfId="22949"/>
    <cellStyle name="Normal 2 3 3 2 8 3 9" xfId="22950"/>
    <cellStyle name="Normal 2 3 3 2 8 3 9 2" xfId="22951"/>
    <cellStyle name="Normal 2 3 3 2 8 4" xfId="22952"/>
    <cellStyle name="Normal 2 3 3 2 8 4 2" xfId="22953"/>
    <cellStyle name="Normal 2 3 3 2 8 5" xfId="22954"/>
    <cellStyle name="Normal 2 3 3 2 8 5 2" xfId="22955"/>
    <cellStyle name="Normal 2 3 3 2 8 6" xfId="22956"/>
    <cellStyle name="Normal 2 3 3 2 8 6 2" xfId="22957"/>
    <cellStyle name="Normal 2 3 3 2 8 7" xfId="22958"/>
    <cellStyle name="Normal 2 3 3 2 8 7 2" xfId="22959"/>
    <cellStyle name="Normal 2 3 3 2 8 8" xfId="22960"/>
    <cellStyle name="Normal 2 3 3 2 8 8 2" xfId="22961"/>
    <cellStyle name="Normal 2 3 3 2 8 9" xfId="22962"/>
    <cellStyle name="Normal 2 3 3 2 8 9 2" xfId="22963"/>
    <cellStyle name="Normal 2 3 3 2 9" xfId="690"/>
    <cellStyle name="Normal 2 3 3 2 9 10" xfId="22964"/>
    <cellStyle name="Normal 2 3 3 2 9 10 2" xfId="22965"/>
    <cellStyle name="Normal 2 3 3 2 9 11" xfId="22966"/>
    <cellStyle name="Normal 2 3 3 2 9 11 2" xfId="22967"/>
    <cellStyle name="Normal 2 3 3 2 9 12" xfId="22968"/>
    <cellStyle name="Normal 2 3 3 2 9 12 2" xfId="22969"/>
    <cellStyle name="Normal 2 3 3 2 9 13" xfId="22970"/>
    <cellStyle name="Normal 2 3 3 2 9 2" xfId="22971"/>
    <cellStyle name="Normal 2 3 3 2 9 2 10" xfId="22972"/>
    <cellStyle name="Normal 2 3 3 2 9 2 10 2" xfId="22973"/>
    <cellStyle name="Normal 2 3 3 2 9 2 11" xfId="22974"/>
    <cellStyle name="Normal 2 3 3 2 9 2 11 2" xfId="22975"/>
    <cellStyle name="Normal 2 3 3 2 9 2 12" xfId="22976"/>
    <cellStyle name="Normal 2 3 3 2 9 2 2" xfId="22977"/>
    <cellStyle name="Normal 2 3 3 2 9 2 2 10" xfId="22978"/>
    <cellStyle name="Normal 2 3 3 2 9 2 2 10 2" xfId="22979"/>
    <cellStyle name="Normal 2 3 3 2 9 2 2 11" xfId="22980"/>
    <cellStyle name="Normal 2 3 3 2 9 2 2 2" xfId="22981"/>
    <cellStyle name="Normal 2 3 3 2 9 2 2 2 2" xfId="22982"/>
    <cellStyle name="Normal 2 3 3 2 9 2 2 3" xfId="22983"/>
    <cellStyle name="Normal 2 3 3 2 9 2 2 3 2" xfId="22984"/>
    <cellStyle name="Normal 2 3 3 2 9 2 2 4" xfId="22985"/>
    <cellStyle name="Normal 2 3 3 2 9 2 2 4 2" xfId="22986"/>
    <cellStyle name="Normal 2 3 3 2 9 2 2 5" xfId="22987"/>
    <cellStyle name="Normal 2 3 3 2 9 2 2 5 2" xfId="22988"/>
    <cellStyle name="Normal 2 3 3 2 9 2 2 6" xfId="22989"/>
    <cellStyle name="Normal 2 3 3 2 9 2 2 6 2" xfId="22990"/>
    <cellStyle name="Normal 2 3 3 2 9 2 2 7" xfId="22991"/>
    <cellStyle name="Normal 2 3 3 2 9 2 2 7 2" xfId="22992"/>
    <cellStyle name="Normal 2 3 3 2 9 2 2 8" xfId="22993"/>
    <cellStyle name="Normal 2 3 3 2 9 2 2 8 2" xfId="22994"/>
    <cellStyle name="Normal 2 3 3 2 9 2 2 9" xfId="22995"/>
    <cellStyle name="Normal 2 3 3 2 9 2 2 9 2" xfId="22996"/>
    <cellStyle name="Normal 2 3 3 2 9 2 3" xfId="22997"/>
    <cellStyle name="Normal 2 3 3 2 9 2 3 2" xfId="22998"/>
    <cellStyle name="Normal 2 3 3 2 9 2 4" xfId="22999"/>
    <cellStyle name="Normal 2 3 3 2 9 2 4 2" xfId="23000"/>
    <cellStyle name="Normal 2 3 3 2 9 2 5" xfId="23001"/>
    <cellStyle name="Normal 2 3 3 2 9 2 5 2" xfId="23002"/>
    <cellStyle name="Normal 2 3 3 2 9 2 6" xfId="23003"/>
    <cellStyle name="Normal 2 3 3 2 9 2 6 2" xfId="23004"/>
    <cellStyle name="Normal 2 3 3 2 9 2 7" xfId="23005"/>
    <cellStyle name="Normal 2 3 3 2 9 2 7 2" xfId="23006"/>
    <cellStyle name="Normal 2 3 3 2 9 2 8" xfId="23007"/>
    <cellStyle name="Normal 2 3 3 2 9 2 8 2" xfId="23008"/>
    <cellStyle name="Normal 2 3 3 2 9 2 9" xfId="23009"/>
    <cellStyle name="Normal 2 3 3 2 9 2 9 2" xfId="23010"/>
    <cellStyle name="Normal 2 3 3 2 9 3" xfId="23011"/>
    <cellStyle name="Normal 2 3 3 2 9 3 10" xfId="23012"/>
    <cellStyle name="Normal 2 3 3 2 9 3 10 2" xfId="23013"/>
    <cellStyle name="Normal 2 3 3 2 9 3 11" xfId="23014"/>
    <cellStyle name="Normal 2 3 3 2 9 3 2" xfId="23015"/>
    <cellStyle name="Normal 2 3 3 2 9 3 2 2" xfId="23016"/>
    <cellStyle name="Normal 2 3 3 2 9 3 3" xfId="23017"/>
    <cellStyle name="Normal 2 3 3 2 9 3 3 2" xfId="23018"/>
    <cellStyle name="Normal 2 3 3 2 9 3 4" xfId="23019"/>
    <cellStyle name="Normal 2 3 3 2 9 3 4 2" xfId="23020"/>
    <cellStyle name="Normal 2 3 3 2 9 3 5" xfId="23021"/>
    <cellStyle name="Normal 2 3 3 2 9 3 5 2" xfId="23022"/>
    <cellStyle name="Normal 2 3 3 2 9 3 6" xfId="23023"/>
    <cellStyle name="Normal 2 3 3 2 9 3 6 2" xfId="23024"/>
    <cellStyle name="Normal 2 3 3 2 9 3 7" xfId="23025"/>
    <cellStyle name="Normal 2 3 3 2 9 3 7 2" xfId="23026"/>
    <cellStyle name="Normal 2 3 3 2 9 3 8" xfId="23027"/>
    <cellStyle name="Normal 2 3 3 2 9 3 8 2" xfId="23028"/>
    <cellStyle name="Normal 2 3 3 2 9 3 9" xfId="23029"/>
    <cellStyle name="Normal 2 3 3 2 9 3 9 2" xfId="23030"/>
    <cellStyle name="Normal 2 3 3 2 9 4" xfId="23031"/>
    <cellStyle name="Normal 2 3 3 2 9 4 2" xfId="23032"/>
    <cellStyle name="Normal 2 3 3 2 9 5" xfId="23033"/>
    <cellStyle name="Normal 2 3 3 2 9 5 2" xfId="23034"/>
    <cellStyle name="Normal 2 3 3 2 9 6" xfId="23035"/>
    <cellStyle name="Normal 2 3 3 2 9 6 2" xfId="23036"/>
    <cellStyle name="Normal 2 3 3 2 9 7" xfId="23037"/>
    <cellStyle name="Normal 2 3 3 2 9 7 2" xfId="23038"/>
    <cellStyle name="Normal 2 3 3 2 9 8" xfId="23039"/>
    <cellStyle name="Normal 2 3 3 2 9 8 2" xfId="23040"/>
    <cellStyle name="Normal 2 3 3 2 9 9" xfId="23041"/>
    <cellStyle name="Normal 2 3 3 2 9 9 2" xfId="23042"/>
    <cellStyle name="Normal 2 3 3 3" xfId="691"/>
    <cellStyle name="Normal 2 3 3 3 2" xfId="692"/>
    <cellStyle name="Normal 2 3 3 3 2 10" xfId="23043"/>
    <cellStyle name="Normal 2 3 3 3 2 10 2" xfId="23044"/>
    <cellStyle name="Normal 2 3 3 3 2 11" xfId="23045"/>
    <cellStyle name="Normal 2 3 3 3 2 11 2" xfId="23046"/>
    <cellStyle name="Normal 2 3 3 3 2 12" xfId="23047"/>
    <cellStyle name="Normal 2 3 3 3 2 12 2" xfId="23048"/>
    <cellStyle name="Normal 2 3 3 3 2 13" xfId="23049"/>
    <cellStyle name="Normal 2 3 3 3 2 13 2" xfId="23050"/>
    <cellStyle name="Normal 2 3 3 3 2 14" xfId="23051"/>
    <cellStyle name="Normal 2 3 3 3 2 14 2" xfId="23052"/>
    <cellStyle name="Normal 2 3 3 3 2 15" xfId="23053"/>
    <cellStyle name="Normal 2 3 3 3 2 15 2" xfId="23054"/>
    <cellStyle name="Normal 2 3 3 3 2 16" xfId="23055"/>
    <cellStyle name="Normal 2 3 3 3 2 16 2" xfId="23056"/>
    <cellStyle name="Normal 2 3 3 3 2 17" xfId="23057"/>
    <cellStyle name="Normal 2 3 3 3 2 2" xfId="693"/>
    <cellStyle name="Normal 2 3 3 3 2 2 2" xfId="694"/>
    <cellStyle name="Normal 2 3 3 3 2 2 2 10" xfId="23058"/>
    <cellStyle name="Normal 2 3 3 3 2 2 2 10 2" xfId="23059"/>
    <cellStyle name="Normal 2 3 3 3 2 2 2 11" xfId="23060"/>
    <cellStyle name="Normal 2 3 3 3 2 2 2 11 2" xfId="23061"/>
    <cellStyle name="Normal 2 3 3 3 2 2 2 12" xfId="23062"/>
    <cellStyle name="Normal 2 3 3 3 2 2 2 12 2" xfId="23063"/>
    <cellStyle name="Normal 2 3 3 3 2 2 2 13" xfId="23064"/>
    <cellStyle name="Normal 2 3 3 3 2 2 2 2" xfId="23065"/>
    <cellStyle name="Normal 2 3 3 3 2 2 2 2 10" xfId="23066"/>
    <cellStyle name="Normal 2 3 3 3 2 2 2 2 10 2" xfId="23067"/>
    <cellStyle name="Normal 2 3 3 3 2 2 2 2 11" xfId="23068"/>
    <cellStyle name="Normal 2 3 3 3 2 2 2 2 11 2" xfId="23069"/>
    <cellStyle name="Normal 2 3 3 3 2 2 2 2 12" xfId="23070"/>
    <cellStyle name="Normal 2 3 3 3 2 2 2 2 2" xfId="23071"/>
    <cellStyle name="Normal 2 3 3 3 2 2 2 2 2 10" xfId="23072"/>
    <cellStyle name="Normal 2 3 3 3 2 2 2 2 2 10 2" xfId="23073"/>
    <cellStyle name="Normal 2 3 3 3 2 2 2 2 2 11" xfId="23074"/>
    <cellStyle name="Normal 2 3 3 3 2 2 2 2 2 2" xfId="23075"/>
    <cellStyle name="Normal 2 3 3 3 2 2 2 2 2 2 2" xfId="23076"/>
    <cellStyle name="Normal 2 3 3 3 2 2 2 2 2 3" xfId="23077"/>
    <cellStyle name="Normal 2 3 3 3 2 2 2 2 2 3 2" xfId="23078"/>
    <cellStyle name="Normal 2 3 3 3 2 2 2 2 2 4" xfId="23079"/>
    <cellStyle name="Normal 2 3 3 3 2 2 2 2 2 4 2" xfId="23080"/>
    <cellStyle name="Normal 2 3 3 3 2 2 2 2 2 5" xfId="23081"/>
    <cellStyle name="Normal 2 3 3 3 2 2 2 2 2 5 2" xfId="23082"/>
    <cellStyle name="Normal 2 3 3 3 2 2 2 2 2 6" xfId="23083"/>
    <cellStyle name="Normal 2 3 3 3 2 2 2 2 2 6 2" xfId="23084"/>
    <cellStyle name="Normal 2 3 3 3 2 2 2 2 2 7" xfId="23085"/>
    <cellStyle name="Normal 2 3 3 3 2 2 2 2 2 7 2" xfId="23086"/>
    <cellStyle name="Normal 2 3 3 3 2 2 2 2 2 8" xfId="23087"/>
    <cellStyle name="Normal 2 3 3 3 2 2 2 2 2 8 2" xfId="23088"/>
    <cellStyle name="Normal 2 3 3 3 2 2 2 2 2 9" xfId="23089"/>
    <cellStyle name="Normal 2 3 3 3 2 2 2 2 2 9 2" xfId="23090"/>
    <cellStyle name="Normal 2 3 3 3 2 2 2 2 3" xfId="23091"/>
    <cellStyle name="Normal 2 3 3 3 2 2 2 2 3 2" xfId="23092"/>
    <cellStyle name="Normal 2 3 3 3 2 2 2 2 4" xfId="23093"/>
    <cellStyle name="Normal 2 3 3 3 2 2 2 2 4 2" xfId="23094"/>
    <cellStyle name="Normal 2 3 3 3 2 2 2 2 5" xfId="23095"/>
    <cellStyle name="Normal 2 3 3 3 2 2 2 2 5 2" xfId="23096"/>
    <cellStyle name="Normal 2 3 3 3 2 2 2 2 6" xfId="23097"/>
    <cellStyle name="Normal 2 3 3 3 2 2 2 2 6 2" xfId="23098"/>
    <cellStyle name="Normal 2 3 3 3 2 2 2 2 7" xfId="23099"/>
    <cellStyle name="Normal 2 3 3 3 2 2 2 2 7 2" xfId="23100"/>
    <cellStyle name="Normal 2 3 3 3 2 2 2 2 8" xfId="23101"/>
    <cellStyle name="Normal 2 3 3 3 2 2 2 2 8 2" xfId="23102"/>
    <cellStyle name="Normal 2 3 3 3 2 2 2 2 9" xfId="23103"/>
    <cellStyle name="Normal 2 3 3 3 2 2 2 2 9 2" xfId="23104"/>
    <cellStyle name="Normal 2 3 3 3 2 2 2 3" xfId="23105"/>
    <cellStyle name="Normal 2 3 3 3 2 2 2 3 10" xfId="23106"/>
    <cellStyle name="Normal 2 3 3 3 2 2 2 3 10 2" xfId="23107"/>
    <cellStyle name="Normal 2 3 3 3 2 2 2 3 11" xfId="23108"/>
    <cellStyle name="Normal 2 3 3 3 2 2 2 3 2" xfId="23109"/>
    <cellStyle name="Normal 2 3 3 3 2 2 2 3 2 2" xfId="23110"/>
    <cellStyle name="Normal 2 3 3 3 2 2 2 3 3" xfId="23111"/>
    <cellStyle name="Normal 2 3 3 3 2 2 2 3 3 2" xfId="23112"/>
    <cellStyle name="Normal 2 3 3 3 2 2 2 3 4" xfId="23113"/>
    <cellStyle name="Normal 2 3 3 3 2 2 2 3 4 2" xfId="23114"/>
    <cellStyle name="Normal 2 3 3 3 2 2 2 3 5" xfId="23115"/>
    <cellStyle name="Normal 2 3 3 3 2 2 2 3 5 2" xfId="23116"/>
    <cellStyle name="Normal 2 3 3 3 2 2 2 3 6" xfId="23117"/>
    <cellStyle name="Normal 2 3 3 3 2 2 2 3 6 2" xfId="23118"/>
    <cellStyle name="Normal 2 3 3 3 2 2 2 3 7" xfId="23119"/>
    <cellStyle name="Normal 2 3 3 3 2 2 2 3 7 2" xfId="23120"/>
    <cellStyle name="Normal 2 3 3 3 2 2 2 3 8" xfId="23121"/>
    <cellStyle name="Normal 2 3 3 3 2 2 2 3 8 2" xfId="23122"/>
    <cellStyle name="Normal 2 3 3 3 2 2 2 3 9" xfId="23123"/>
    <cellStyle name="Normal 2 3 3 3 2 2 2 3 9 2" xfId="23124"/>
    <cellStyle name="Normal 2 3 3 3 2 2 2 4" xfId="23125"/>
    <cellStyle name="Normal 2 3 3 3 2 2 2 4 2" xfId="23126"/>
    <cellStyle name="Normal 2 3 3 3 2 2 2 5" xfId="23127"/>
    <cellStyle name="Normal 2 3 3 3 2 2 2 5 2" xfId="23128"/>
    <cellStyle name="Normal 2 3 3 3 2 2 2 6" xfId="23129"/>
    <cellStyle name="Normal 2 3 3 3 2 2 2 6 2" xfId="23130"/>
    <cellStyle name="Normal 2 3 3 3 2 2 2 7" xfId="23131"/>
    <cellStyle name="Normal 2 3 3 3 2 2 2 7 2" xfId="23132"/>
    <cellStyle name="Normal 2 3 3 3 2 2 2 8" xfId="23133"/>
    <cellStyle name="Normal 2 3 3 3 2 2 2 8 2" xfId="23134"/>
    <cellStyle name="Normal 2 3 3 3 2 2 2 9" xfId="23135"/>
    <cellStyle name="Normal 2 3 3 3 2 2 2 9 2" xfId="23136"/>
    <cellStyle name="Normal 2 3 3 3 2 2 3" xfId="695"/>
    <cellStyle name="Normal 2 3 3 3 2 2 3 10" xfId="23137"/>
    <cellStyle name="Normal 2 3 3 3 2 2 3 10 2" xfId="23138"/>
    <cellStyle name="Normal 2 3 3 3 2 2 3 11" xfId="23139"/>
    <cellStyle name="Normal 2 3 3 3 2 2 3 11 2" xfId="23140"/>
    <cellStyle name="Normal 2 3 3 3 2 2 3 12" xfId="23141"/>
    <cellStyle name="Normal 2 3 3 3 2 2 3 12 2" xfId="23142"/>
    <cellStyle name="Normal 2 3 3 3 2 2 3 13" xfId="23143"/>
    <cellStyle name="Normal 2 3 3 3 2 2 3 2" xfId="23144"/>
    <cellStyle name="Normal 2 3 3 3 2 2 3 2 10" xfId="23145"/>
    <cellStyle name="Normal 2 3 3 3 2 2 3 2 10 2" xfId="23146"/>
    <cellStyle name="Normal 2 3 3 3 2 2 3 2 11" xfId="23147"/>
    <cellStyle name="Normal 2 3 3 3 2 2 3 2 11 2" xfId="23148"/>
    <cellStyle name="Normal 2 3 3 3 2 2 3 2 12" xfId="23149"/>
    <cellStyle name="Normal 2 3 3 3 2 2 3 2 2" xfId="23150"/>
    <cellStyle name="Normal 2 3 3 3 2 2 3 2 2 10" xfId="23151"/>
    <cellStyle name="Normal 2 3 3 3 2 2 3 2 2 10 2" xfId="23152"/>
    <cellStyle name="Normal 2 3 3 3 2 2 3 2 2 11" xfId="23153"/>
    <cellStyle name="Normal 2 3 3 3 2 2 3 2 2 2" xfId="23154"/>
    <cellStyle name="Normal 2 3 3 3 2 2 3 2 2 2 2" xfId="23155"/>
    <cellStyle name="Normal 2 3 3 3 2 2 3 2 2 3" xfId="23156"/>
    <cellStyle name="Normal 2 3 3 3 2 2 3 2 2 3 2" xfId="23157"/>
    <cellStyle name="Normal 2 3 3 3 2 2 3 2 2 4" xfId="23158"/>
    <cellStyle name="Normal 2 3 3 3 2 2 3 2 2 4 2" xfId="23159"/>
    <cellStyle name="Normal 2 3 3 3 2 2 3 2 2 5" xfId="23160"/>
    <cellStyle name="Normal 2 3 3 3 2 2 3 2 2 5 2" xfId="23161"/>
    <cellStyle name="Normal 2 3 3 3 2 2 3 2 2 6" xfId="23162"/>
    <cellStyle name="Normal 2 3 3 3 2 2 3 2 2 6 2" xfId="23163"/>
    <cellStyle name="Normal 2 3 3 3 2 2 3 2 2 7" xfId="23164"/>
    <cellStyle name="Normal 2 3 3 3 2 2 3 2 2 7 2" xfId="23165"/>
    <cellStyle name="Normal 2 3 3 3 2 2 3 2 2 8" xfId="23166"/>
    <cellStyle name="Normal 2 3 3 3 2 2 3 2 2 8 2" xfId="23167"/>
    <cellStyle name="Normal 2 3 3 3 2 2 3 2 2 9" xfId="23168"/>
    <cellStyle name="Normal 2 3 3 3 2 2 3 2 2 9 2" xfId="23169"/>
    <cellStyle name="Normal 2 3 3 3 2 2 3 2 3" xfId="23170"/>
    <cellStyle name="Normal 2 3 3 3 2 2 3 2 3 2" xfId="23171"/>
    <cellStyle name="Normal 2 3 3 3 2 2 3 2 4" xfId="23172"/>
    <cellStyle name="Normal 2 3 3 3 2 2 3 2 4 2" xfId="23173"/>
    <cellStyle name="Normal 2 3 3 3 2 2 3 2 5" xfId="23174"/>
    <cellStyle name="Normal 2 3 3 3 2 2 3 2 5 2" xfId="23175"/>
    <cellStyle name="Normal 2 3 3 3 2 2 3 2 6" xfId="23176"/>
    <cellStyle name="Normal 2 3 3 3 2 2 3 2 6 2" xfId="23177"/>
    <cellStyle name="Normal 2 3 3 3 2 2 3 2 7" xfId="23178"/>
    <cellStyle name="Normal 2 3 3 3 2 2 3 2 7 2" xfId="23179"/>
    <cellStyle name="Normal 2 3 3 3 2 2 3 2 8" xfId="23180"/>
    <cellStyle name="Normal 2 3 3 3 2 2 3 2 8 2" xfId="23181"/>
    <cellStyle name="Normal 2 3 3 3 2 2 3 2 9" xfId="23182"/>
    <cellStyle name="Normal 2 3 3 3 2 2 3 2 9 2" xfId="23183"/>
    <cellStyle name="Normal 2 3 3 3 2 2 3 3" xfId="23184"/>
    <cellStyle name="Normal 2 3 3 3 2 2 3 3 10" xfId="23185"/>
    <cellStyle name="Normal 2 3 3 3 2 2 3 3 10 2" xfId="23186"/>
    <cellStyle name="Normal 2 3 3 3 2 2 3 3 11" xfId="23187"/>
    <cellStyle name="Normal 2 3 3 3 2 2 3 3 2" xfId="23188"/>
    <cellStyle name="Normal 2 3 3 3 2 2 3 3 2 2" xfId="23189"/>
    <cellStyle name="Normal 2 3 3 3 2 2 3 3 3" xfId="23190"/>
    <cellStyle name="Normal 2 3 3 3 2 2 3 3 3 2" xfId="23191"/>
    <cellStyle name="Normal 2 3 3 3 2 2 3 3 4" xfId="23192"/>
    <cellStyle name="Normal 2 3 3 3 2 2 3 3 4 2" xfId="23193"/>
    <cellStyle name="Normal 2 3 3 3 2 2 3 3 5" xfId="23194"/>
    <cellStyle name="Normal 2 3 3 3 2 2 3 3 5 2" xfId="23195"/>
    <cellStyle name="Normal 2 3 3 3 2 2 3 3 6" xfId="23196"/>
    <cellStyle name="Normal 2 3 3 3 2 2 3 3 6 2" xfId="23197"/>
    <cellStyle name="Normal 2 3 3 3 2 2 3 3 7" xfId="23198"/>
    <cellStyle name="Normal 2 3 3 3 2 2 3 3 7 2" xfId="23199"/>
    <cellStyle name="Normal 2 3 3 3 2 2 3 3 8" xfId="23200"/>
    <cellStyle name="Normal 2 3 3 3 2 2 3 3 8 2" xfId="23201"/>
    <cellStyle name="Normal 2 3 3 3 2 2 3 3 9" xfId="23202"/>
    <cellStyle name="Normal 2 3 3 3 2 2 3 3 9 2" xfId="23203"/>
    <cellStyle name="Normal 2 3 3 3 2 2 3 4" xfId="23204"/>
    <cellStyle name="Normal 2 3 3 3 2 2 3 4 2" xfId="23205"/>
    <cellStyle name="Normal 2 3 3 3 2 2 3 5" xfId="23206"/>
    <cellStyle name="Normal 2 3 3 3 2 2 3 5 2" xfId="23207"/>
    <cellStyle name="Normal 2 3 3 3 2 2 3 6" xfId="23208"/>
    <cellStyle name="Normal 2 3 3 3 2 2 3 6 2" xfId="23209"/>
    <cellStyle name="Normal 2 3 3 3 2 2 3 7" xfId="23210"/>
    <cellStyle name="Normal 2 3 3 3 2 2 3 7 2" xfId="23211"/>
    <cellStyle name="Normal 2 3 3 3 2 2 3 8" xfId="23212"/>
    <cellStyle name="Normal 2 3 3 3 2 2 3 8 2" xfId="23213"/>
    <cellStyle name="Normal 2 3 3 3 2 2 3 9" xfId="23214"/>
    <cellStyle name="Normal 2 3 3 3 2 2 3 9 2" xfId="23215"/>
    <cellStyle name="Normal 2 3 3 3 2 2 4" xfId="696"/>
    <cellStyle name="Normal 2 3 3 3 2 2 4 10" xfId="23216"/>
    <cellStyle name="Normal 2 3 3 3 2 2 4 10 2" xfId="23217"/>
    <cellStyle name="Normal 2 3 3 3 2 2 4 11" xfId="23218"/>
    <cellStyle name="Normal 2 3 3 3 2 2 4 11 2" xfId="23219"/>
    <cellStyle name="Normal 2 3 3 3 2 2 4 12" xfId="23220"/>
    <cellStyle name="Normal 2 3 3 3 2 2 4 12 2" xfId="23221"/>
    <cellStyle name="Normal 2 3 3 3 2 2 4 13" xfId="23222"/>
    <cellStyle name="Normal 2 3 3 3 2 2 4 2" xfId="23223"/>
    <cellStyle name="Normal 2 3 3 3 2 2 4 2 10" xfId="23224"/>
    <cellStyle name="Normal 2 3 3 3 2 2 4 2 10 2" xfId="23225"/>
    <cellStyle name="Normal 2 3 3 3 2 2 4 2 11" xfId="23226"/>
    <cellStyle name="Normal 2 3 3 3 2 2 4 2 11 2" xfId="23227"/>
    <cellStyle name="Normal 2 3 3 3 2 2 4 2 12" xfId="23228"/>
    <cellStyle name="Normal 2 3 3 3 2 2 4 2 2" xfId="23229"/>
    <cellStyle name="Normal 2 3 3 3 2 2 4 2 2 10" xfId="23230"/>
    <cellStyle name="Normal 2 3 3 3 2 2 4 2 2 10 2" xfId="23231"/>
    <cellStyle name="Normal 2 3 3 3 2 2 4 2 2 11" xfId="23232"/>
    <cellStyle name="Normal 2 3 3 3 2 2 4 2 2 2" xfId="23233"/>
    <cellStyle name="Normal 2 3 3 3 2 2 4 2 2 2 2" xfId="23234"/>
    <cellStyle name="Normal 2 3 3 3 2 2 4 2 2 3" xfId="23235"/>
    <cellStyle name="Normal 2 3 3 3 2 2 4 2 2 3 2" xfId="23236"/>
    <cellStyle name="Normal 2 3 3 3 2 2 4 2 2 4" xfId="23237"/>
    <cellStyle name="Normal 2 3 3 3 2 2 4 2 2 4 2" xfId="23238"/>
    <cellStyle name="Normal 2 3 3 3 2 2 4 2 2 5" xfId="23239"/>
    <cellStyle name="Normal 2 3 3 3 2 2 4 2 2 5 2" xfId="23240"/>
    <cellStyle name="Normal 2 3 3 3 2 2 4 2 2 6" xfId="23241"/>
    <cellStyle name="Normal 2 3 3 3 2 2 4 2 2 6 2" xfId="23242"/>
    <cellStyle name="Normal 2 3 3 3 2 2 4 2 2 7" xfId="23243"/>
    <cellStyle name="Normal 2 3 3 3 2 2 4 2 2 7 2" xfId="23244"/>
    <cellStyle name="Normal 2 3 3 3 2 2 4 2 2 8" xfId="23245"/>
    <cellStyle name="Normal 2 3 3 3 2 2 4 2 2 8 2" xfId="23246"/>
    <cellStyle name="Normal 2 3 3 3 2 2 4 2 2 9" xfId="23247"/>
    <cellStyle name="Normal 2 3 3 3 2 2 4 2 2 9 2" xfId="23248"/>
    <cellStyle name="Normal 2 3 3 3 2 2 4 2 3" xfId="23249"/>
    <cellStyle name="Normal 2 3 3 3 2 2 4 2 3 2" xfId="23250"/>
    <cellStyle name="Normal 2 3 3 3 2 2 4 2 4" xfId="23251"/>
    <cellStyle name="Normal 2 3 3 3 2 2 4 2 4 2" xfId="23252"/>
    <cellStyle name="Normal 2 3 3 3 2 2 4 2 5" xfId="23253"/>
    <cellStyle name="Normal 2 3 3 3 2 2 4 2 5 2" xfId="23254"/>
    <cellStyle name="Normal 2 3 3 3 2 2 4 2 6" xfId="23255"/>
    <cellStyle name="Normal 2 3 3 3 2 2 4 2 6 2" xfId="23256"/>
    <cellStyle name="Normal 2 3 3 3 2 2 4 2 7" xfId="23257"/>
    <cellStyle name="Normal 2 3 3 3 2 2 4 2 7 2" xfId="23258"/>
    <cellStyle name="Normal 2 3 3 3 2 2 4 2 8" xfId="23259"/>
    <cellStyle name="Normal 2 3 3 3 2 2 4 2 8 2" xfId="23260"/>
    <cellStyle name="Normal 2 3 3 3 2 2 4 2 9" xfId="23261"/>
    <cellStyle name="Normal 2 3 3 3 2 2 4 2 9 2" xfId="23262"/>
    <cellStyle name="Normal 2 3 3 3 2 2 4 3" xfId="23263"/>
    <cellStyle name="Normal 2 3 3 3 2 2 4 3 10" xfId="23264"/>
    <cellStyle name="Normal 2 3 3 3 2 2 4 3 10 2" xfId="23265"/>
    <cellStyle name="Normal 2 3 3 3 2 2 4 3 11" xfId="23266"/>
    <cellStyle name="Normal 2 3 3 3 2 2 4 3 2" xfId="23267"/>
    <cellStyle name="Normal 2 3 3 3 2 2 4 3 2 2" xfId="23268"/>
    <cellStyle name="Normal 2 3 3 3 2 2 4 3 3" xfId="23269"/>
    <cellStyle name="Normal 2 3 3 3 2 2 4 3 3 2" xfId="23270"/>
    <cellStyle name="Normal 2 3 3 3 2 2 4 3 4" xfId="23271"/>
    <cellStyle name="Normal 2 3 3 3 2 2 4 3 4 2" xfId="23272"/>
    <cellStyle name="Normal 2 3 3 3 2 2 4 3 5" xfId="23273"/>
    <cellStyle name="Normal 2 3 3 3 2 2 4 3 5 2" xfId="23274"/>
    <cellStyle name="Normal 2 3 3 3 2 2 4 3 6" xfId="23275"/>
    <cellStyle name="Normal 2 3 3 3 2 2 4 3 6 2" xfId="23276"/>
    <cellStyle name="Normal 2 3 3 3 2 2 4 3 7" xfId="23277"/>
    <cellStyle name="Normal 2 3 3 3 2 2 4 3 7 2" xfId="23278"/>
    <cellStyle name="Normal 2 3 3 3 2 2 4 3 8" xfId="23279"/>
    <cellStyle name="Normal 2 3 3 3 2 2 4 3 8 2" xfId="23280"/>
    <cellStyle name="Normal 2 3 3 3 2 2 4 3 9" xfId="23281"/>
    <cellStyle name="Normal 2 3 3 3 2 2 4 3 9 2" xfId="23282"/>
    <cellStyle name="Normal 2 3 3 3 2 2 4 4" xfId="23283"/>
    <cellStyle name="Normal 2 3 3 3 2 2 4 4 2" xfId="23284"/>
    <cellStyle name="Normal 2 3 3 3 2 2 4 5" xfId="23285"/>
    <cellStyle name="Normal 2 3 3 3 2 2 4 5 2" xfId="23286"/>
    <cellStyle name="Normal 2 3 3 3 2 2 4 6" xfId="23287"/>
    <cellStyle name="Normal 2 3 3 3 2 2 4 6 2" xfId="23288"/>
    <cellStyle name="Normal 2 3 3 3 2 2 4 7" xfId="23289"/>
    <cellStyle name="Normal 2 3 3 3 2 2 4 7 2" xfId="23290"/>
    <cellStyle name="Normal 2 3 3 3 2 2 4 8" xfId="23291"/>
    <cellStyle name="Normal 2 3 3 3 2 2 4 8 2" xfId="23292"/>
    <cellStyle name="Normal 2 3 3 3 2 2 4 9" xfId="23293"/>
    <cellStyle name="Normal 2 3 3 3 2 2 4 9 2" xfId="23294"/>
    <cellStyle name="Normal 2 3 3 3 2 2 5" xfId="697"/>
    <cellStyle name="Normal 2 3 3 3 2 2 5 10" xfId="23295"/>
    <cellStyle name="Normal 2 3 3 3 2 2 5 10 2" xfId="23296"/>
    <cellStyle name="Normal 2 3 3 3 2 2 5 11" xfId="23297"/>
    <cellStyle name="Normal 2 3 3 3 2 2 5 11 2" xfId="23298"/>
    <cellStyle name="Normal 2 3 3 3 2 2 5 12" xfId="23299"/>
    <cellStyle name="Normal 2 3 3 3 2 2 5 12 2" xfId="23300"/>
    <cellStyle name="Normal 2 3 3 3 2 2 5 13" xfId="23301"/>
    <cellStyle name="Normal 2 3 3 3 2 2 5 2" xfId="23302"/>
    <cellStyle name="Normal 2 3 3 3 2 2 5 2 10" xfId="23303"/>
    <cellStyle name="Normal 2 3 3 3 2 2 5 2 10 2" xfId="23304"/>
    <cellStyle name="Normal 2 3 3 3 2 2 5 2 11" xfId="23305"/>
    <cellStyle name="Normal 2 3 3 3 2 2 5 2 11 2" xfId="23306"/>
    <cellStyle name="Normal 2 3 3 3 2 2 5 2 12" xfId="23307"/>
    <cellStyle name="Normal 2 3 3 3 2 2 5 2 2" xfId="23308"/>
    <cellStyle name="Normal 2 3 3 3 2 2 5 2 2 10" xfId="23309"/>
    <cellStyle name="Normal 2 3 3 3 2 2 5 2 2 10 2" xfId="23310"/>
    <cellStyle name="Normal 2 3 3 3 2 2 5 2 2 11" xfId="23311"/>
    <cellStyle name="Normal 2 3 3 3 2 2 5 2 2 2" xfId="23312"/>
    <cellStyle name="Normal 2 3 3 3 2 2 5 2 2 2 2" xfId="23313"/>
    <cellStyle name="Normal 2 3 3 3 2 2 5 2 2 3" xfId="23314"/>
    <cellStyle name="Normal 2 3 3 3 2 2 5 2 2 3 2" xfId="23315"/>
    <cellStyle name="Normal 2 3 3 3 2 2 5 2 2 4" xfId="23316"/>
    <cellStyle name="Normal 2 3 3 3 2 2 5 2 2 4 2" xfId="23317"/>
    <cellStyle name="Normal 2 3 3 3 2 2 5 2 2 5" xfId="23318"/>
    <cellStyle name="Normal 2 3 3 3 2 2 5 2 2 5 2" xfId="23319"/>
    <cellStyle name="Normal 2 3 3 3 2 2 5 2 2 6" xfId="23320"/>
    <cellStyle name="Normal 2 3 3 3 2 2 5 2 2 6 2" xfId="23321"/>
    <cellStyle name="Normal 2 3 3 3 2 2 5 2 2 7" xfId="23322"/>
    <cellStyle name="Normal 2 3 3 3 2 2 5 2 2 7 2" xfId="23323"/>
    <cellStyle name="Normal 2 3 3 3 2 2 5 2 2 8" xfId="23324"/>
    <cellStyle name="Normal 2 3 3 3 2 2 5 2 2 8 2" xfId="23325"/>
    <cellStyle name="Normal 2 3 3 3 2 2 5 2 2 9" xfId="23326"/>
    <cellStyle name="Normal 2 3 3 3 2 2 5 2 2 9 2" xfId="23327"/>
    <cellStyle name="Normal 2 3 3 3 2 2 5 2 3" xfId="23328"/>
    <cellStyle name="Normal 2 3 3 3 2 2 5 2 3 2" xfId="23329"/>
    <cellStyle name="Normal 2 3 3 3 2 2 5 2 4" xfId="23330"/>
    <cellStyle name="Normal 2 3 3 3 2 2 5 2 4 2" xfId="23331"/>
    <cellStyle name="Normal 2 3 3 3 2 2 5 2 5" xfId="23332"/>
    <cellStyle name="Normal 2 3 3 3 2 2 5 2 5 2" xfId="23333"/>
    <cellStyle name="Normal 2 3 3 3 2 2 5 2 6" xfId="23334"/>
    <cellStyle name="Normal 2 3 3 3 2 2 5 2 6 2" xfId="23335"/>
    <cellStyle name="Normal 2 3 3 3 2 2 5 2 7" xfId="23336"/>
    <cellStyle name="Normal 2 3 3 3 2 2 5 2 7 2" xfId="23337"/>
    <cellStyle name="Normal 2 3 3 3 2 2 5 2 8" xfId="23338"/>
    <cellStyle name="Normal 2 3 3 3 2 2 5 2 8 2" xfId="23339"/>
    <cellStyle name="Normal 2 3 3 3 2 2 5 2 9" xfId="23340"/>
    <cellStyle name="Normal 2 3 3 3 2 2 5 2 9 2" xfId="23341"/>
    <cellStyle name="Normal 2 3 3 3 2 2 5 3" xfId="23342"/>
    <cellStyle name="Normal 2 3 3 3 2 2 5 3 10" xfId="23343"/>
    <cellStyle name="Normal 2 3 3 3 2 2 5 3 10 2" xfId="23344"/>
    <cellStyle name="Normal 2 3 3 3 2 2 5 3 11" xfId="23345"/>
    <cellStyle name="Normal 2 3 3 3 2 2 5 3 2" xfId="23346"/>
    <cellStyle name="Normal 2 3 3 3 2 2 5 3 2 2" xfId="23347"/>
    <cellStyle name="Normal 2 3 3 3 2 2 5 3 3" xfId="23348"/>
    <cellStyle name="Normal 2 3 3 3 2 2 5 3 3 2" xfId="23349"/>
    <cellStyle name="Normal 2 3 3 3 2 2 5 3 4" xfId="23350"/>
    <cellStyle name="Normal 2 3 3 3 2 2 5 3 4 2" xfId="23351"/>
    <cellStyle name="Normal 2 3 3 3 2 2 5 3 5" xfId="23352"/>
    <cellStyle name="Normal 2 3 3 3 2 2 5 3 5 2" xfId="23353"/>
    <cellStyle name="Normal 2 3 3 3 2 2 5 3 6" xfId="23354"/>
    <cellStyle name="Normal 2 3 3 3 2 2 5 3 6 2" xfId="23355"/>
    <cellStyle name="Normal 2 3 3 3 2 2 5 3 7" xfId="23356"/>
    <cellStyle name="Normal 2 3 3 3 2 2 5 3 7 2" xfId="23357"/>
    <cellStyle name="Normal 2 3 3 3 2 2 5 3 8" xfId="23358"/>
    <cellStyle name="Normal 2 3 3 3 2 2 5 3 8 2" xfId="23359"/>
    <cellStyle name="Normal 2 3 3 3 2 2 5 3 9" xfId="23360"/>
    <cellStyle name="Normal 2 3 3 3 2 2 5 3 9 2" xfId="23361"/>
    <cellStyle name="Normal 2 3 3 3 2 2 5 4" xfId="23362"/>
    <cellStyle name="Normal 2 3 3 3 2 2 5 4 2" xfId="23363"/>
    <cellStyle name="Normal 2 3 3 3 2 2 5 5" xfId="23364"/>
    <cellStyle name="Normal 2 3 3 3 2 2 5 5 2" xfId="23365"/>
    <cellStyle name="Normal 2 3 3 3 2 2 5 6" xfId="23366"/>
    <cellStyle name="Normal 2 3 3 3 2 2 5 6 2" xfId="23367"/>
    <cellStyle name="Normal 2 3 3 3 2 2 5 7" xfId="23368"/>
    <cellStyle name="Normal 2 3 3 3 2 2 5 7 2" xfId="23369"/>
    <cellStyle name="Normal 2 3 3 3 2 2 5 8" xfId="23370"/>
    <cellStyle name="Normal 2 3 3 3 2 2 5 8 2" xfId="23371"/>
    <cellStyle name="Normal 2 3 3 3 2 2 5 9" xfId="23372"/>
    <cellStyle name="Normal 2 3 3 3 2 2 5 9 2" xfId="23373"/>
    <cellStyle name="Normal 2 3 3 3 2 2 6" xfId="698"/>
    <cellStyle name="Normal 2 3 3 3 2 3" xfId="699"/>
    <cellStyle name="Normal 2 3 3 3 2 3 2" xfId="700"/>
    <cellStyle name="Normal 2 3 3 3 2 4" xfId="701"/>
    <cellStyle name="Normal 2 3 3 3 2 4 2" xfId="702"/>
    <cellStyle name="Normal 2 3 3 3 2 5" xfId="703"/>
    <cellStyle name="Normal 2 3 3 3 2 5 2" xfId="704"/>
    <cellStyle name="Normal 2 3 3 3 2 6" xfId="23374"/>
    <cellStyle name="Normal 2 3 3 3 2 6 10" xfId="23375"/>
    <cellStyle name="Normal 2 3 3 3 2 6 10 2" xfId="23376"/>
    <cellStyle name="Normal 2 3 3 3 2 6 11" xfId="23377"/>
    <cellStyle name="Normal 2 3 3 3 2 6 11 2" xfId="23378"/>
    <cellStyle name="Normal 2 3 3 3 2 6 12" xfId="23379"/>
    <cellStyle name="Normal 2 3 3 3 2 6 2" xfId="23380"/>
    <cellStyle name="Normal 2 3 3 3 2 6 2 10" xfId="23381"/>
    <cellStyle name="Normal 2 3 3 3 2 6 2 10 2" xfId="23382"/>
    <cellStyle name="Normal 2 3 3 3 2 6 2 11" xfId="23383"/>
    <cellStyle name="Normal 2 3 3 3 2 6 2 2" xfId="23384"/>
    <cellStyle name="Normal 2 3 3 3 2 6 2 2 2" xfId="23385"/>
    <cellStyle name="Normal 2 3 3 3 2 6 2 3" xfId="23386"/>
    <cellStyle name="Normal 2 3 3 3 2 6 2 3 2" xfId="23387"/>
    <cellStyle name="Normal 2 3 3 3 2 6 2 4" xfId="23388"/>
    <cellStyle name="Normal 2 3 3 3 2 6 2 4 2" xfId="23389"/>
    <cellStyle name="Normal 2 3 3 3 2 6 2 5" xfId="23390"/>
    <cellStyle name="Normal 2 3 3 3 2 6 2 5 2" xfId="23391"/>
    <cellStyle name="Normal 2 3 3 3 2 6 2 6" xfId="23392"/>
    <cellStyle name="Normal 2 3 3 3 2 6 2 6 2" xfId="23393"/>
    <cellStyle name="Normal 2 3 3 3 2 6 2 7" xfId="23394"/>
    <cellStyle name="Normal 2 3 3 3 2 6 2 7 2" xfId="23395"/>
    <cellStyle name="Normal 2 3 3 3 2 6 2 8" xfId="23396"/>
    <cellStyle name="Normal 2 3 3 3 2 6 2 8 2" xfId="23397"/>
    <cellStyle name="Normal 2 3 3 3 2 6 2 9" xfId="23398"/>
    <cellStyle name="Normal 2 3 3 3 2 6 2 9 2" xfId="23399"/>
    <cellStyle name="Normal 2 3 3 3 2 6 3" xfId="23400"/>
    <cellStyle name="Normal 2 3 3 3 2 6 3 2" xfId="23401"/>
    <cellStyle name="Normal 2 3 3 3 2 6 4" xfId="23402"/>
    <cellStyle name="Normal 2 3 3 3 2 6 4 2" xfId="23403"/>
    <cellStyle name="Normal 2 3 3 3 2 6 5" xfId="23404"/>
    <cellStyle name="Normal 2 3 3 3 2 6 5 2" xfId="23405"/>
    <cellStyle name="Normal 2 3 3 3 2 6 6" xfId="23406"/>
    <cellStyle name="Normal 2 3 3 3 2 6 6 2" xfId="23407"/>
    <cellStyle name="Normal 2 3 3 3 2 6 7" xfId="23408"/>
    <cellStyle name="Normal 2 3 3 3 2 6 7 2" xfId="23409"/>
    <cellStyle name="Normal 2 3 3 3 2 6 8" xfId="23410"/>
    <cellStyle name="Normal 2 3 3 3 2 6 8 2" xfId="23411"/>
    <cellStyle name="Normal 2 3 3 3 2 6 9" xfId="23412"/>
    <cellStyle name="Normal 2 3 3 3 2 6 9 2" xfId="23413"/>
    <cellStyle name="Normal 2 3 3 3 2 7" xfId="23414"/>
    <cellStyle name="Normal 2 3 3 3 2 7 10" xfId="23415"/>
    <cellStyle name="Normal 2 3 3 3 2 7 10 2" xfId="23416"/>
    <cellStyle name="Normal 2 3 3 3 2 7 11" xfId="23417"/>
    <cellStyle name="Normal 2 3 3 3 2 7 2" xfId="23418"/>
    <cellStyle name="Normal 2 3 3 3 2 7 2 2" xfId="23419"/>
    <cellStyle name="Normal 2 3 3 3 2 7 3" xfId="23420"/>
    <cellStyle name="Normal 2 3 3 3 2 7 3 2" xfId="23421"/>
    <cellStyle name="Normal 2 3 3 3 2 7 4" xfId="23422"/>
    <cellStyle name="Normal 2 3 3 3 2 7 4 2" xfId="23423"/>
    <cellStyle name="Normal 2 3 3 3 2 7 5" xfId="23424"/>
    <cellStyle name="Normal 2 3 3 3 2 7 5 2" xfId="23425"/>
    <cellStyle name="Normal 2 3 3 3 2 7 6" xfId="23426"/>
    <cellStyle name="Normal 2 3 3 3 2 7 6 2" xfId="23427"/>
    <cellStyle name="Normal 2 3 3 3 2 7 7" xfId="23428"/>
    <cellStyle name="Normal 2 3 3 3 2 7 7 2" xfId="23429"/>
    <cellStyle name="Normal 2 3 3 3 2 7 8" xfId="23430"/>
    <cellStyle name="Normal 2 3 3 3 2 7 8 2" xfId="23431"/>
    <cellStyle name="Normal 2 3 3 3 2 7 9" xfId="23432"/>
    <cellStyle name="Normal 2 3 3 3 2 7 9 2" xfId="23433"/>
    <cellStyle name="Normal 2 3 3 3 2 8" xfId="23434"/>
    <cellStyle name="Normal 2 3 3 3 2 8 2" xfId="23435"/>
    <cellStyle name="Normal 2 3 3 3 2 9" xfId="23436"/>
    <cellStyle name="Normal 2 3 3 3 2 9 2" xfId="23437"/>
    <cellStyle name="Normal 2 3 3 3 3" xfId="705"/>
    <cellStyle name="Normal 2 3 3 3 3 10" xfId="23438"/>
    <cellStyle name="Normal 2 3 3 3 3 10 2" xfId="23439"/>
    <cellStyle name="Normal 2 3 3 3 3 11" xfId="23440"/>
    <cellStyle name="Normal 2 3 3 3 3 11 2" xfId="23441"/>
    <cellStyle name="Normal 2 3 3 3 3 12" xfId="23442"/>
    <cellStyle name="Normal 2 3 3 3 3 12 2" xfId="23443"/>
    <cellStyle name="Normal 2 3 3 3 3 13" xfId="23444"/>
    <cellStyle name="Normal 2 3 3 3 3 2" xfId="23445"/>
    <cellStyle name="Normal 2 3 3 3 3 2 10" xfId="23446"/>
    <cellStyle name="Normal 2 3 3 3 3 2 10 2" xfId="23447"/>
    <cellStyle name="Normal 2 3 3 3 3 2 11" xfId="23448"/>
    <cellStyle name="Normal 2 3 3 3 3 2 11 2" xfId="23449"/>
    <cellStyle name="Normal 2 3 3 3 3 2 12" xfId="23450"/>
    <cellStyle name="Normal 2 3 3 3 3 2 2" xfId="23451"/>
    <cellStyle name="Normal 2 3 3 3 3 2 2 10" xfId="23452"/>
    <cellStyle name="Normal 2 3 3 3 3 2 2 10 2" xfId="23453"/>
    <cellStyle name="Normal 2 3 3 3 3 2 2 11" xfId="23454"/>
    <cellStyle name="Normal 2 3 3 3 3 2 2 2" xfId="23455"/>
    <cellStyle name="Normal 2 3 3 3 3 2 2 2 2" xfId="23456"/>
    <cellStyle name="Normal 2 3 3 3 3 2 2 3" xfId="23457"/>
    <cellStyle name="Normal 2 3 3 3 3 2 2 3 2" xfId="23458"/>
    <cellStyle name="Normal 2 3 3 3 3 2 2 4" xfId="23459"/>
    <cellStyle name="Normal 2 3 3 3 3 2 2 4 2" xfId="23460"/>
    <cellStyle name="Normal 2 3 3 3 3 2 2 5" xfId="23461"/>
    <cellStyle name="Normal 2 3 3 3 3 2 2 5 2" xfId="23462"/>
    <cellStyle name="Normal 2 3 3 3 3 2 2 6" xfId="23463"/>
    <cellStyle name="Normal 2 3 3 3 3 2 2 6 2" xfId="23464"/>
    <cellStyle name="Normal 2 3 3 3 3 2 2 7" xfId="23465"/>
    <cellStyle name="Normal 2 3 3 3 3 2 2 7 2" xfId="23466"/>
    <cellStyle name="Normal 2 3 3 3 3 2 2 8" xfId="23467"/>
    <cellStyle name="Normal 2 3 3 3 3 2 2 8 2" xfId="23468"/>
    <cellStyle name="Normal 2 3 3 3 3 2 2 9" xfId="23469"/>
    <cellStyle name="Normal 2 3 3 3 3 2 2 9 2" xfId="23470"/>
    <cellStyle name="Normal 2 3 3 3 3 2 3" xfId="23471"/>
    <cellStyle name="Normal 2 3 3 3 3 2 3 2" xfId="23472"/>
    <cellStyle name="Normal 2 3 3 3 3 2 4" xfId="23473"/>
    <cellStyle name="Normal 2 3 3 3 3 2 4 2" xfId="23474"/>
    <cellStyle name="Normal 2 3 3 3 3 2 5" xfId="23475"/>
    <cellStyle name="Normal 2 3 3 3 3 2 5 2" xfId="23476"/>
    <cellStyle name="Normal 2 3 3 3 3 2 6" xfId="23477"/>
    <cellStyle name="Normal 2 3 3 3 3 2 6 2" xfId="23478"/>
    <cellStyle name="Normal 2 3 3 3 3 2 7" xfId="23479"/>
    <cellStyle name="Normal 2 3 3 3 3 2 7 2" xfId="23480"/>
    <cellStyle name="Normal 2 3 3 3 3 2 8" xfId="23481"/>
    <cellStyle name="Normal 2 3 3 3 3 2 8 2" xfId="23482"/>
    <cellStyle name="Normal 2 3 3 3 3 2 9" xfId="23483"/>
    <cellStyle name="Normal 2 3 3 3 3 2 9 2" xfId="23484"/>
    <cellStyle name="Normal 2 3 3 3 3 3" xfId="23485"/>
    <cellStyle name="Normal 2 3 3 3 3 3 10" xfId="23486"/>
    <cellStyle name="Normal 2 3 3 3 3 3 10 2" xfId="23487"/>
    <cellStyle name="Normal 2 3 3 3 3 3 11" xfId="23488"/>
    <cellStyle name="Normal 2 3 3 3 3 3 2" xfId="23489"/>
    <cellStyle name="Normal 2 3 3 3 3 3 2 2" xfId="23490"/>
    <cellStyle name="Normal 2 3 3 3 3 3 3" xfId="23491"/>
    <cellStyle name="Normal 2 3 3 3 3 3 3 2" xfId="23492"/>
    <cellStyle name="Normal 2 3 3 3 3 3 4" xfId="23493"/>
    <cellStyle name="Normal 2 3 3 3 3 3 4 2" xfId="23494"/>
    <cellStyle name="Normal 2 3 3 3 3 3 5" xfId="23495"/>
    <cellStyle name="Normal 2 3 3 3 3 3 5 2" xfId="23496"/>
    <cellStyle name="Normal 2 3 3 3 3 3 6" xfId="23497"/>
    <cellStyle name="Normal 2 3 3 3 3 3 6 2" xfId="23498"/>
    <cellStyle name="Normal 2 3 3 3 3 3 7" xfId="23499"/>
    <cellStyle name="Normal 2 3 3 3 3 3 7 2" xfId="23500"/>
    <cellStyle name="Normal 2 3 3 3 3 3 8" xfId="23501"/>
    <cellStyle name="Normal 2 3 3 3 3 3 8 2" xfId="23502"/>
    <cellStyle name="Normal 2 3 3 3 3 3 9" xfId="23503"/>
    <cellStyle name="Normal 2 3 3 3 3 3 9 2" xfId="23504"/>
    <cellStyle name="Normal 2 3 3 3 3 4" xfId="23505"/>
    <cellStyle name="Normal 2 3 3 3 3 4 2" xfId="23506"/>
    <cellStyle name="Normal 2 3 3 3 3 5" xfId="23507"/>
    <cellStyle name="Normal 2 3 3 3 3 5 2" xfId="23508"/>
    <cellStyle name="Normal 2 3 3 3 3 6" xfId="23509"/>
    <cellStyle name="Normal 2 3 3 3 3 6 2" xfId="23510"/>
    <cellStyle name="Normal 2 3 3 3 3 7" xfId="23511"/>
    <cellStyle name="Normal 2 3 3 3 3 7 2" xfId="23512"/>
    <cellStyle name="Normal 2 3 3 3 3 8" xfId="23513"/>
    <cellStyle name="Normal 2 3 3 3 3 8 2" xfId="23514"/>
    <cellStyle name="Normal 2 3 3 3 3 9" xfId="23515"/>
    <cellStyle name="Normal 2 3 3 3 3 9 2" xfId="23516"/>
    <cellStyle name="Normal 2 3 3 3 4" xfId="706"/>
    <cellStyle name="Normal 2 3 3 3 4 10" xfId="23517"/>
    <cellStyle name="Normal 2 3 3 3 4 10 2" xfId="23518"/>
    <cellStyle name="Normal 2 3 3 3 4 11" xfId="23519"/>
    <cellStyle name="Normal 2 3 3 3 4 11 2" xfId="23520"/>
    <cellStyle name="Normal 2 3 3 3 4 12" xfId="23521"/>
    <cellStyle name="Normal 2 3 3 3 4 12 2" xfId="23522"/>
    <cellStyle name="Normal 2 3 3 3 4 13" xfId="23523"/>
    <cellStyle name="Normal 2 3 3 3 4 2" xfId="23524"/>
    <cellStyle name="Normal 2 3 3 3 4 2 10" xfId="23525"/>
    <cellStyle name="Normal 2 3 3 3 4 2 10 2" xfId="23526"/>
    <cellStyle name="Normal 2 3 3 3 4 2 11" xfId="23527"/>
    <cellStyle name="Normal 2 3 3 3 4 2 11 2" xfId="23528"/>
    <cellStyle name="Normal 2 3 3 3 4 2 12" xfId="23529"/>
    <cellStyle name="Normal 2 3 3 3 4 2 2" xfId="23530"/>
    <cellStyle name="Normal 2 3 3 3 4 2 2 10" xfId="23531"/>
    <cellStyle name="Normal 2 3 3 3 4 2 2 10 2" xfId="23532"/>
    <cellStyle name="Normal 2 3 3 3 4 2 2 11" xfId="23533"/>
    <cellStyle name="Normal 2 3 3 3 4 2 2 2" xfId="23534"/>
    <cellStyle name="Normal 2 3 3 3 4 2 2 2 2" xfId="23535"/>
    <cellStyle name="Normal 2 3 3 3 4 2 2 3" xfId="23536"/>
    <cellStyle name="Normal 2 3 3 3 4 2 2 3 2" xfId="23537"/>
    <cellStyle name="Normal 2 3 3 3 4 2 2 4" xfId="23538"/>
    <cellStyle name="Normal 2 3 3 3 4 2 2 4 2" xfId="23539"/>
    <cellStyle name="Normal 2 3 3 3 4 2 2 5" xfId="23540"/>
    <cellStyle name="Normal 2 3 3 3 4 2 2 5 2" xfId="23541"/>
    <cellStyle name="Normal 2 3 3 3 4 2 2 6" xfId="23542"/>
    <cellStyle name="Normal 2 3 3 3 4 2 2 6 2" xfId="23543"/>
    <cellStyle name="Normal 2 3 3 3 4 2 2 7" xfId="23544"/>
    <cellStyle name="Normal 2 3 3 3 4 2 2 7 2" xfId="23545"/>
    <cellStyle name="Normal 2 3 3 3 4 2 2 8" xfId="23546"/>
    <cellStyle name="Normal 2 3 3 3 4 2 2 8 2" xfId="23547"/>
    <cellStyle name="Normal 2 3 3 3 4 2 2 9" xfId="23548"/>
    <cellStyle name="Normal 2 3 3 3 4 2 2 9 2" xfId="23549"/>
    <cellStyle name="Normal 2 3 3 3 4 2 3" xfId="23550"/>
    <cellStyle name="Normal 2 3 3 3 4 2 3 2" xfId="23551"/>
    <cellStyle name="Normal 2 3 3 3 4 2 4" xfId="23552"/>
    <cellStyle name="Normal 2 3 3 3 4 2 4 2" xfId="23553"/>
    <cellStyle name="Normal 2 3 3 3 4 2 5" xfId="23554"/>
    <cellStyle name="Normal 2 3 3 3 4 2 5 2" xfId="23555"/>
    <cellStyle name="Normal 2 3 3 3 4 2 6" xfId="23556"/>
    <cellStyle name="Normal 2 3 3 3 4 2 6 2" xfId="23557"/>
    <cellStyle name="Normal 2 3 3 3 4 2 7" xfId="23558"/>
    <cellStyle name="Normal 2 3 3 3 4 2 7 2" xfId="23559"/>
    <cellStyle name="Normal 2 3 3 3 4 2 8" xfId="23560"/>
    <cellStyle name="Normal 2 3 3 3 4 2 8 2" xfId="23561"/>
    <cellStyle name="Normal 2 3 3 3 4 2 9" xfId="23562"/>
    <cellStyle name="Normal 2 3 3 3 4 2 9 2" xfId="23563"/>
    <cellStyle name="Normal 2 3 3 3 4 3" xfId="23564"/>
    <cellStyle name="Normal 2 3 3 3 4 3 10" xfId="23565"/>
    <cellStyle name="Normal 2 3 3 3 4 3 10 2" xfId="23566"/>
    <cellStyle name="Normal 2 3 3 3 4 3 11" xfId="23567"/>
    <cellStyle name="Normal 2 3 3 3 4 3 2" xfId="23568"/>
    <cellStyle name="Normal 2 3 3 3 4 3 2 2" xfId="23569"/>
    <cellStyle name="Normal 2 3 3 3 4 3 3" xfId="23570"/>
    <cellStyle name="Normal 2 3 3 3 4 3 3 2" xfId="23571"/>
    <cellStyle name="Normal 2 3 3 3 4 3 4" xfId="23572"/>
    <cellStyle name="Normal 2 3 3 3 4 3 4 2" xfId="23573"/>
    <cellStyle name="Normal 2 3 3 3 4 3 5" xfId="23574"/>
    <cellStyle name="Normal 2 3 3 3 4 3 5 2" xfId="23575"/>
    <cellStyle name="Normal 2 3 3 3 4 3 6" xfId="23576"/>
    <cellStyle name="Normal 2 3 3 3 4 3 6 2" xfId="23577"/>
    <cellStyle name="Normal 2 3 3 3 4 3 7" xfId="23578"/>
    <cellStyle name="Normal 2 3 3 3 4 3 7 2" xfId="23579"/>
    <cellStyle name="Normal 2 3 3 3 4 3 8" xfId="23580"/>
    <cellStyle name="Normal 2 3 3 3 4 3 8 2" xfId="23581"/>
    <cellStyle name="Normal 2 3 3 3 4 3 9" xfId="23582"/>
    <cellStyle name="Normal 2 3 3 3 4 3 9 2" xfId="23583"/>
    <cellStyle name="Normal 2 3 3 3 4 4" xfId="23584"/>
    <cellStyle name="Normal 2 3 3 3 4 4 2" xfId="23585"/>
    <cellStyle name="Normal 2 3 3 3 4 5" xfId="23586"/>
    <cellStyle name="Normal 2 3 3 3 4 5 2" xfId="23587"/>
    <cellStyle name="Normal 2 3 3 3 4 6" xfId="23588"/>
    <cellStyle name="Normal 2 3 3 3 4 6 2" xfId="23589"/>
    <cellStyle name="Normal 2 3 3 3 4 7" xfId="23590"/>
    <cellStyle name="Normal 2 3 3 3 4 7 2" xfId="23591"/>
    <cellStyle name="Normal 2 3 3 3 4 8" xfId="23592"/>
    <cellStyle name="Normal 2 3 3 3 4 8 2" xfId="23593"/>
    <cellStyle name="Normal 2 3 3 3 4 9" xfId="23594"/>
    <cellStyle name="Normal 2 3 3 3 4 9 2" xfId="23595"/>
    <cellStyle name="Normal 2 3 3 3 5" xfId="707"/>
    <cellStyle name="Normal 2 3 3 3 5 10" xfId="23596"/>
    <cellStyle name="Normal 2 3 3 3 5 10 2" xfId="23597"/>
    <cellStyle name="Normal 2 3 3 3 5 11" xfId="23598"/>
    <cellStyle name="Normal 2 3 3 3 5 11 2" xfId="23599"/>
    <cellStyle name="Normal 2 3 3 3 5 12" xfId="23600"/>
    <cellStyle name="Normal 2 3 3 3 5 12 2" xfId="23601"/>
    <cellStyle name="Normal 2 3 3 3 5 13" xfId="23602"/>
    <cellStyle name="Normal 2 3 3 3 5 2" xfId="23603"/>
    <cellStyle name="Normal 2 3 3 3 5 2 10" xfId="23604"/>
    <cellStyle name="Normal 2 3 3 3 5 2 10 2" xfId="23605"/>
    <cellStyle name="Normal 2 3 3 3 5 2 11" xfId="23606"/>
    <cellStyle name="Normal 2 3 3 3 5 2 11 2" xfId="23607"/>
    <cellStyle name="Normal 2 3 3 3 5 2 12" xfId="23608"/>
    <cellStyle name="Normal 2 3 3 3 5 2 2" xfId="23609"/>
    <cellStyle name="Normal 2 3 3 3 5 2 2 10" xfId="23610"/>
    <cellStyle name="Normal 2 3 3 3 5 2 2 10 2" xfId="23611"/>
    <cellStyle name="Normal 2 3 3 3 5 2 2 11" xfId="23612"/>
    <cellStyle name="Normal 2 3 3 3 5 2 2 2" xfId="23613"/>
    <cellStyle name="Normal 2 3 3 3 5 2 2 2 2" xfId="23614"/>
    <cellStyle name="Normal 2 3 3 3 5 2 2 3" xfId="23615"/>
    <cellStyle name="Normal 2 3 3 3 5 2 2 3 2" xfId="23616"/>
    <cellStyle name="Normal 2 3 3 3 5 2 2 4" xfId="23617"/>
    <cellStyle name="Normal 2 3 3 3 5 2 2 4 2" xfId="23618"/>
    <cellStyle name="Normal 2 3 3 3 5 2 2 5" xfId="23619"/>
    <cellStyle name="Normal 2 3 3 3 5 2 2 5 2" xfId="23620"/>
    <cellStyle name="Normal 2 3 3 3 5 2 2 6" xfId="23621"/>
    <cellStyle name="Normal 2 3 3 3 5 2 2 6 2" xfId="23622"/>
    <cellStyle name="Normal 2 3 3 3 5 2 2 7" xfId="23623"/>
    <cellStyle name="Normal 2 3 3 3 5 2 2 7 2" xfId="23624"/>
    <cellStyle name="Normal 2 3 3 3 5 2 2 8" xfId="23625"/>
    <cellStyle name="Normal 2 3 3 3 5 2 2 8 2" xfId="23626"/>
    <cellStyle name="Normal 2 3 3 3 5 2 2 9" xfId="23627"/>
    <cellStyle name="Normal 2 3 3 3 5 2 2 9 2" xfId="23628"/>
    <cellStyle name="Normal 2 3 3 3 5 2 3" xfId="23629"/>
    <cellStyle name="Normal 2 3 3 3 5 2 3 2" xfId="23630"/>
    <cellStyle name="Normal 2 3 3 3 5 2 4" xfId="23631"/>
    <cellStyle name="Normal 2 3 3 3 5 2 4 2" xfId="23632"/>
    <cellStyle name="Normal 2 3 3 3 5 2 5" xfId="23633"/>
    <cellStyle name="Normal 2 3 3 3 5 2 5 2" xfId="23634"/>
    <cellStyle name="Normal 2 3 3 3 5 2 6" xfId="23635"/>
    <cellStyle name="Normal 2 3 3 3 5 2 6 2" xfId="23636"/>
    <cellStyle name="Normal 2 3 3 3 5 2 7" xfId="23637"/>
    <cellStyle name="Normal 2 3 3 3 5 2 7 2" xfId="23638"/>
    <cellStyle name="Normal 2 3 3 3 5 2 8" xfId="23639"/>
    <cellStyle name="Normal 2 3 3 3 5 2 8 2" xfId="23640"/>
    <cellStyle name="Normal 2 3 3 3 5 2 9" xfId="23641"/>
    <cellStyle name="Normal 2 3 3 3 5 2 9 2" xfId="23642"/>
    <cellStyle name="Normal 2 3 3 3 5 3" xfId="23643"/>
    <cellStyle name="Normal 2 3 3 3 5 3 10" xfId="23644"/>
    <cellStyle name="Normal 2 3 3 3 5 3 10 2" xfId="23645"/>
    <cellStyle name="Normal 2 3 3 3 5 3 11" xfId="23646"/>
    <cellStyle name="Normal 2 3 3 3 5 3 2" xfId="23647"/>
    <cellStyle name="Normal 2 3 3 3 5 3 2 2" xfId="23648"/>
    <cellStyle name="Normal 2 3 3 3 5 3 3" xfId="23649"/>
    <cellStyle name="Normal 2 3 3 3 5 3 3 2" xfId="23650"/>
    <cellStyle name="Normal 2 3 3 3 5 3 4" xfId="23651"/>
    <cellStyle name="Normal 2 3 3 3 5 3 4 2" xfId="23652"/>
    <cellStyle name="Normal 2 3 3 3 5 3 5" xfId="23653"/>
    <cellStyle name="Normal 2 3 3 3 5 3 5 2" xfId="23654"/>
    <cellStyle name="Normal 2 3 3 3 5 3 6" xfId="23655"/>
    <cellStyle name="Normal 2 3 3 3 5 3 6 2" xfId="23656"/>
    <cellStyle name="Normal 2 3 3 3 5 3 7" xfId="23657"/>
    <cellStyle name="Normal 2 3 3 3 5 3 7 2" xfId="23658"/>
    <cellStyle name="Normal 2 3 3 3 5 3 8" xfId="23659"/>
    <cellStyle name="Normal 2 3 3 3 5 3 8 2" xfId="23660"/>
    <cellStyle name="Normal 2 3 3 3 5 3 9" xfId="23661"/>
    <cellStyle name="Normal 2 3 3 3 5 3 9 2" xfId="23662"/>
    <cellStyle name="Normal 2 3 3 3 5 4" xfId="23663"/>
    <cellStyle name="Normal 2 3 3 3 5 4 2" xfId="23664"/>
    <cellStyle name="Normal 2 3 3 3 5 5" xfId="23665"/>
    <cellStyle name="Normal 2 3 3 3 5 5 2" xfId="23666"/>
    <cellStyle name="Normal 2 3 3 3 5 6" xfId="23667"/>
    <cellStyle name="Normal 2 3 3 3 5 6 2" xfId="23668"/>
    <cellStyle name="Normal 2 3 3 3 5 7" xfId="23669"/>
    <cellStyle name="Normal 2 3 3 3 5 7 2" xfId="23670"/>
    <cellStyle name="Normal 2 3 3 3 5 8" xfId="23671"/>
    <cellStyle name="Normal 2 3 3 3 5 8 2" xfId="23672"/>
    <cellStyle name="Normal 2 3 3 3 5 9" xfId="23673"/>
    <cellStyle name="Normal 2 3 3 3 5 9 2" xfId="23674"/>
    <cellStyle name="Normal 2 3 3 3 6" xfId="708"/>
    <cellStyle name="Normal 2 3 3 3 6 10" xfId="23675"/>
    <cellStyle name="Normal 2 3 3 3 6 10 2" xfId="23676"/>
    <cellStyle name="Normal 2 3 3 3 6 11" xfId="23677"/>
    <cellStyle name="Normal 2 3 3 3 6 11 2" xfId="23678"/>
    <cellStyle name="Normal 2 3 3 3 6 12" xfId="23679"/>
    <cellStyle name="Normal 2 3 3 3 6 12 2" xfId="23680"/>
    <cellStyle name="Normal 2 3 3 3 6 13" xfId="23681"/>
    <cellStyle name="Normal 2 3 3 3 6 2" xfId="23682"/>
    <cellStyle name="Normal 2 3 3 3 6 2 10" xfId="23683"/>
    <cellStyle name="Normal 2 3 3 3 6 2 10 2" xfId="23684"/>
    <cellStyle name="Normal 2 3 3 3 6 2 11" xfId="23685"/>
    <cellStyle name="Normal 2 3 3 3 6 2 11 2" xfId="23686"/>
    <cellStyle name="Normal 2 3 3 3 6 2 12" xfId="23687"/>
    <cellStyle name="Normal 2 3 3 3 6 2 2" xfId="23688"/>
    <cellStyle name="Normal 2 3 3 3 6 2 2 10" xfId="23689"/>
    <cellStyle name="Normal 2 3 3 3 6 2 2 10 2" xfId="23690"/>
    <cellStyle name="Normal 2 3 3 3 6 2 2 11" xfId="23691"/>
    <cellStyle name="Normal 2 3 3 3 6 2 2 2" xfId="23692"/>
    <cellStyle name="Normal 2 3 3 3 6 2 2 2 2" xfId="23693"/>
    <cellStyle name="Normal 2 3 3 3 6 2 2 3" xfId="23694"/>
    <cellStyle name="Normal 2 3 3 3 6 2 2 3 2" xfId="23695"/>
    <cellStyle name="Normal 2 3 3 3 6 2 2 4" xfId="23696"/>
    <cellStyle name="Normal 2 3 3 3 6 2 2 4 2" xfId="23697"/>
    <cellStyle name="Normal 2 3 3 3 6 2 2 5" xfId="23698"/>
    <cellStyle name="Normal 2 3 3 3 6 2 2 5 2" xfId="23699"/>
    <cellStyle name="Normal 2 3 3 3 6 2 2 6" xfId="23700"/>
    <cellStyle name="Normal 2 3 3 3 6 2 2 6 2" xfId="23701"/>
    <cellStyle name="Normal 2 3 3 3 6 2 2 7" xfId="23702"/>
    <cellStyle name="Normal 2 3 3 3 6 2 2 7 2" xfId="23703"/>
    <cellStyle name="Normal 2 3 3 3 6 2 2 8" xfId="23704"/>
    <cellStyle name="Normal 2 3 3 3 6 2 2 8 2" xfId="23705"/>
    <cellStyle name="Normal 2 3 3 3 6 2 2 9" xfId="23706"/>
    <cellStyle name="Normal 2 3 3 3 6 2 2 9 2" xfId="23707"/>
    <cellStyle name="Normal 2 3 3 3 6 2 3" xfId="23708"/>
    <cellStyle name="Normal 2 3 3 3 6 2 3 2" xfId="23709"/>
    <cellStyle name="Normal 2 3 3 3 6 2 4" xfId="23710"/>
    <cellStyle name="Normal 2 3 3 3 6 2 4 2" xfId="23711"/>
    <cellStyle name="Normal 2 3 3 3 6 2 5" xfId="23712"/>
    <cellStyle name="Normal 2 3 3 3 6 2 5 2" xfId="23713"/>
    <cellStyle name="Normal 2 3 3 3 6 2 6" xfId="23714"/>
    <cellStyle name="Normal 2 3 3 3 6 2 6 2" xfId="23715"/>
    <cellStyle name="Normal 2 3 3 3 6 2 7" xfId="23716"/>
    <cellStyle name="Normal 2 3 3 3 6 2 7 2" xfId="23717"/>
    <cellStyle name="Normal 2 3 3 3 6 2 8" xfId="23718"/>
    <cellStyle name="Normal 2 3 3 3 6 2 8 2" xfId="23719"/>
    <cellStyle name="Normal 2 3 3 3 6 2 9" xfId="23720"/>
    <cellStyle name="Normal 2 3 3 3 6 2 9 2" xfId="23721"/>
    <cellStyle name="Normal 2 3 3 3 6 3" xfId="23722"/>
    <cellStyle name="Normal 2 3 3 3 6 3 10" xfId="23723"/>
    <cellStyle name="Normal 2 3 3 3 6 3 10 2" xfId="23724"/>
    <cellStyle name="Normal 2 3 3 3 6 3 11" xfId="23725"/>
    <cellStyle name="Normal 2 3 3 3 6 3 2" xfId="23726"/>
    <cellStyle name="Normal 2 3 3 3 6 3 2 2" xfId="23727"/>
    <cellStyle name="Normal 2 3 3 3 6 3 3" xfId="23728"/>
    <cellStyle name="Normal 2 3 3 3 6 3 3 2" xfId="23729"/>
    <cellStyle name="Normal 2 3 3 3 6 3 4" xfId="23730"/>
    <cellStyle name="Normal 2 3 3 3 6 3 4 2" xfId="23731"/>
    <cellStyle name="Normal 2 3 3 3 6 3 5" xfId="23732"/>
    <cellStyle name="Normal 2 3 3 3 6 3 5 2" xfId="23733"/>
    <cellStyle name="Normal 2 3 3 3 6 3 6" xfId="23734"/>
    <cellStyle name="Normal 2 3 3 3 6 3 6 2" xfId="23735"/>
    <cellStyle name="Normal 2 3 3 3 6 3 7" xfId="23736"/>
    <cellStyle name="Normal 2 3 3 3 6 3 7 2" xfId="23737"/>
    <cellStyle name="Normal 2 3 3 3 6 3 8" xfId="23738"/>
    <cellStyle name="Normal 2 3 3 3 6 3 8 2" xfId="23739"/>
    <cellStyle name="Normal 2 3 3 3 6 3 9" xfId="23740"/>
    <cellStyle name="Normal 2 3 3 3 6 3 9 2" xfId="23741"/>
    <cellStyle name="Normal 2 3 3 3 6 4" xfId="23742"/>
    <cellStyle name="Normal 2 3 3 3 6 4 2" xfId="23743"/>
    <cellStyle name="Normal 2 3 3 3 6 5" xfId="23744"/>
    <cellStyle name="Normal 2 3 3 3 6 5 2" xfId="23745"/>
    <cellStyle name="Normal 2 3 3 3 6 6" xfId="23746"/>
    <cellStyle name="Normal 2 3 3 3 6 6 2" xfId="23747"/>
    <cellStyle name="Normal 2 3 3 3 6 7" xfId="23748"/>
    <cellStyle name="Normal 2 3 3 3 6 7 2" xfId="23749"/>
    <cellStyle name="Normal 2 3 3 3 6 8" xfId="23750"/>
    <cellStyle name="Normal 2 3 3 3 6 8 2" xfId="23751"/>
    <cellStyle name="Normal 2 3 3 3 6 9" xfId="23752"/>
    <cellStyle name="Normal 2 3 3 3 6 9 2" xfId="23753"/>
    <cellStyle name="Normal 2 3 3 3 7" xfId="709"/>
    <cellStyle name="Normal 2 3 3 4" xfId="710"/>
    <cellStyle name="Normal 2 3 3 4 10" xfId="23754"/>
    <cellStyle name="Normal 2 3 3 4 10 2" xfId="23755"/>
    <cellStyle name="Normal 2 3 3 4 11" xfId="23756"/>
    <cellStyle name="Normal 2 3 3 4 11 2" xfId="23757"/>
    <cellStyle name="Normal 2 3 3 4 12" xfId="23758"/>
    <cellStyle name="Normal 2 3 3 4 12 2" xfId="23759"/>
    <cellStyle name="Normal 2 3 3 4 13" xfId="23760"/>
    <cellStyle name="Normal 2 3 3 4 2" xfId="23761"/>
    <cellStyle name="Normal 2 3 3 4 2 10" xfId="23762"/>
    <cellStyle name="Normal 2 3 3 4 2 10 2" xfId="23763"/>
    <cellStyle name="Normal 2 3 3 4 2 11" xfId="23764"/>
    <cellStyle name="Normal 2 3 3 4 2 11 2" xfId="23765"/>
    <cellStyle name="Normal 2 3 3 4 2 12" xfId="23766"/>
    <cellStyle name="Normal 2 3 3 4 2 2" xfId="23767"/>
    <cellStyle name="Normal 2 3 3 4 2 2 10" xfId="23768"/>
    <cellStyle name="Normal 2 3 3 4 2 2 10 2" xfId="23769"/>
    <cellStyle name="Normal 2 3 3 4 2 2 11" xfId="23770"/>
    <cellStyle name="Normal 2 3 3 4 2 2 2" xfId="23771"/>
    <cellStyle name="Normal 2 3 3 4 2 2 2 2" xfId="23772"/>
    <cellStyle name="Normal 2 3 3 4 2 2 3" xfId="23773"/>
    <cellStyle name="Normal 2 3 3 4 2 2 3 2" xfId="23774"/>
    <cellStyle name="Normal 2 3 3 4 2 2 4" xfId="23775"/>
    <cellStyle name="Normal 2 3 3 4 2 2 4 2" xfId="23776"/>
    <cellStyle name="Normal 2 3 3 4 2 2 5" xfId="23777"/>
    <cellStyle name="Normal 2 3 3 4 2 2 5 2" xfId="23778"/>
    <cellStyle name="Normal 2 3 3 4 2 2 6" xfId="23779"/>
    <cellStyle name="Normal 2 3 3 4 2 2 6 2" xfId="23780"/>
    <cellStyle name="Normal 2 3 3 4 2 2 7" xfId="23781"/>
    <cellStyle name="Normal 2 3 3 4 2 2 7 2" xfId="23782"/>
    <cellStyle name="Normal 2 3 3 4 2 2 8" xfId="23783"/>
    <cellStyle name="Normal 2 3 3 4 2 2 8 2" xfId="23784"/>
    <cellStyle name="Normal 2 3 3 4 2 2 9" xfId="23785"/>
    <cellStyle name="Normal 2 3 3 4 2 2 9 2" xfId="23786"/>
    <cellStyle name="Normal 2 3 3 4 2 3" xfId="23787"/>
    <cellStyle name="Normal 2 3 3 4 2 3 2" xfId="23788"/>
    <cellStyle name="Normal 2 3 3 4 2 4" xfId="23789"/>
    <cellStyle name="Normal 2 3 3 4 2 4 2" xfId="23790"/>
    <cellStyle name="Normal 2 3 3 4 2 5" xfId="23791"/>
    <cellStyle name="Normal 2 3 3 4 2 5 2" xfId="23792"/>
    <cellStyle name="Normal 2 3 3 4 2 6" xfId="23793"/>
    <cellStyle name="Normal 2 3 3 4 2 6 2" xfId="23794"/>
    <cellStyle name="Normal 2 3 3 4 2 7" xfId="23795"/>
    <cellStyle name="Normal 2 3 3 4 2 7 2" xfId="23796"/>
    <cellStyle name="Normal 2 3 3 4 2 8" xfId="23797"/>
    <cellStyle name="Normal 2 3 3 4 2 8 2" xfId="23798"/>
    <cellStyle name="Normal 2 3 3 4 2 9" xfId="23799"/>
    <cellStyle name="Normal 2 3 3 4 2 9 2" xfId="23800"/>
    <cellStyle name="Normal 2 3 3 4 3" xfId="23801"/>
    <cellStyle name="Normal 2 3 3 4 3 10" xfId="23802"/>
    <cellStyle name="Normal 2 3 3 4 3 10 2" xfId="23803"/>
    <cellStyle name="Normal 2 3 3 4 3 11" xfId="23804"/>
    <cellStyle name="Normal 2 3 3 4 3 2" xfId="23805"/>
    <cellStyle name="Normal 2 3 3 4 3 2 2" xfId="23806"/>
    <cellStyle name="Normal 2 3 3 4 3 3" xfId="23807"/>
    <cellStyle name="Normal 2 3 3 4 3 3 2" xfId="23808"/>
    <cellStyle name="Normal 2 3 3 4 3 4" xfId="23809"/>
    <cellStyle name="Normal 2 3 3 4 3 4 2" xfId="23810"/>
    <cellStyle name="Normal 2 3 3 4 3 5" xfId="23811"/>
    <cellStyle name="Normal 2 3 3 4 3 5 2" xfId="23812"/>
    <cellStyle name="Normal 2 3 3 4 3 6" xfId="23813"/>
    <cellStyle name="Normal 2 3 3 4 3 6 2" xfId="23814"/>
    <cellStyle name="Normal 2 3 3 4 3 7" xfId="23815"/>
    <cellStyle name="Normal 2 3 3 4 3 7 2" xfId="23816"/>
    <cellStyle name="Normal 2 3 3 4 3 8" xfId="23817"/>
    <cellStyle name="Normal 2 3 3 4 3 8 2" xfId="23818"/>
    <cellStyle name="Normal 2 3 3 4 3 9" xfId="23819"/>
    <cellStyle name="Normal 2 3 3 4 3 9 2" xfId="23820"/>
    <cellStyle name="Normal 2 3 3 4 4" xfId="23821"/>
    <cellStyle name="Normal 2 3 3 4 4 2" xfId="23822"/>
    <cellStyle name="Normal 2 3 3 4 5" xfId="23823"/>
    <cellStyle name="Normal 2 3 3 4 5 2" xfId="23824"/>
    <cellStyle name="Normal 2 3 3 4 6" xfId="23825"/>
    <cellStyle name="Normal 2 3 3 4 6 2" xfId="23826"/>
    <cellStyle name="Normal 2 3 3 4 7" xfId="23827"/>
    <cellStyle name="Normal 2 3 3 4 7 2" xfId="23828"/>
    <cellStyle name="Normal 2 3 3 4 8" xfId="23829"/>
    <cellStyle name="Normal 2 3 3 4 8 2" xfId="23830"/>
    <cellStyle name="Normal 2 3 3 4 9" xfId="23831"/>
    <cellStyle name="Normal 2 3 3 4 9 2" xfId="23832"/>
    <cellStyle name="Normal 2 3 3 5" xfId="711"/>
    <cellStyle name="Normal 2 3 3 5 10" xfId="23833"/>
    <cellStyle name="Normal 2 3 3 5 10 2" xfId="23834"/>
    <cellStyle name="Normal 2 3 3 5 11" xfId="23835"/>
    <cellStyle name="Normal 2 3 3 5 11 2" xfId="23836"/>
    <cellStyle name="Normal 2 3 3 5 12" xfId="23837"/>
    <cellStyle name="Normal 2 3 3 5 12 2" xfId="23838"/>
    <cellStyle name="Normal 2 3 3 5 13" xfId="23839"/>
    <cellStyle name="Normal 2 3 3 5 2" xfId="23840"/>
    <cellStyle name="Normal 2 3 3 5 2 10" xfId="23841"/>
    <cellStyle name="Normal 2 3 3 5 2 10 2" xfId="23842"/>
    <cellStyle name="Normal 2 3 3 5 2 11" xfId="23843"/>
    <cellStyle name="Normal 2 3 3 5 2 11 2" xfId="23844"/>
    <cellStyle name="Normal 2 3 3 5 2 12" xfId="23845"/>
    <cellStyle name="Normal 2 3 3 5 2 2" xfId="23846"/>
    <cellStyle name="Normal 2 3 3 5 2 2 10" xfId="23847"/>
    <cellStyle name="Normal 2 3 3 5 2 2 10 2" xfId="23848"/>
    <cellStyle name="Normal 2 3 3 5 2 2 11" xfId="23849"/>
    <cellStyle name="Normal 2 3 3 5 2 2 2" xfId="23850"/>
    <cellStyle name="Normal 2 3 3 5 2 2 2 2" xfId="23851"/>
    <cellStyle name="Normal 2 3 3 5 2 2 3" xfId="23852"/>
    <cellStyle name="Normal 2 3 3 5 2 2 3 2" xfId="23853"/>
    <cellStyle name="Normal 2 3 3 5 2 2 4" xfId="23854"/>
    <cellStyle name="Normal 2 3 3 5 2 2 4 2" xfId="23855"/>
    <cellStyle name="Normal 2 3 3 5 2 2 5" xfId="23856"/>
    <cellStyle name="Normal 2 3 3 5 2 2 5 2" xfId="23857"/>
    <cellStyle name="Normal 2 3 3 5 2 2 6" xfId="23858"/>
    <cellStyle name="Normal 2 3 3 5 2 2 6 2" xfId="23859"/>
    <cellStyle name="Normal 2 3 3 5 2 2 7" xfId="23860"/>
    <cellStyle name="Normal 2 3 3 5 2 2 7 2" xfId="23861"/>
    <cellStyle name="Normal 2 3 3 5 2 2 8" xfId="23862"/>
    <cellStyle name="Normal 2 3 3 5 2 2 8 2" xfId="23863"/>
    <cellStyle name="Normal 2 3 3 5 2 2 9" xfId="23864"/>
    <cellStyle name="Normal 2 3 3 5 2 2 9 2" xfId="23865"/>
    <cellStyle name="Normal 2 3 3 5 2 3" xfId="23866"/>
    <cellStyle name="Normal 2 3 3 5 2 3 2" xfId="23867"/>
    <cellStyle name="Normal 2 3 3 5 2 4" xfId="23868"/>
    <cellStyle name="Normal 2 3 3 5 2 4 2" xfId="23869"/>
    <cellStyle name="Normal 2 3 3 5 2 5" xfId="23870"/>
    <cellStyle name="Normal 2 3 3 5 2 5 2" xfId="23871"/>
    <cellStyle name="Normal 2 3 3 5 2 6" xfId="23872"/>
    <cellStyle name="Normal 2 3 3 5 2 6 2" xfId="23873"/>
    <cellStyle name="Normal 2 3 3 5 2 7" xfId="23874"/>
    <cellStyle name="Normal 2 3 3 5 2 7 2" xfId="23875"/>
    <cellStyle name="Normal 2 3 3 5 2 8" xfId="23876"/>
    <cellStyle name="Normal 2 3 3 5 2 8 2" xfId="23877"/>
    <cellStyle name="Normal 2 3 3 5 2 9" xfId="23878"/>
    <cellStyle name="Normal 2 3 3 5 2 9 2" xfId="23879"/>
    <cellStyle name="Normal 2 3 3 5 3" xfId="23880"/>
    <cellStyle name="Normal 2 3 3 5 3 10" xfId="23881"/>
    <cellStyle name="Normal 2 3 3 5 3 10 2" xfId="23882"/>
    <cellStyle name="Normal 2 3 3 5 3 11" xfId="23883"/>
    <cellStyle name="Normal 2 3 3 5 3 2" xfId="23884"/>
    <cellStyle name="Normal 2 3 3 5 3 2 2" xfId="23885"/>
    <cellStyle name="Normal 2 3 3 5 3 3" xfId="23886"/>
    <cellStyle name="Normal 2 3 3 5 3 3 2" xfId="23887"/>
    <cellStyle name="Normal 2 3 3 5 3 4" xfId="23888"/>
    <cellStyle name="Normal 2 3 3 5 3 4 2" xfId="23889"/>
    <cellStyle name="Normal 2 3 3 5 3 5" xfId="23890"/>
    <cellStyle name="Normal 2 3 3 5 3 5 2" xfId="23891"/>
    <cellStyle name="Normal 2 3 3 5 3 6" xfId="23892"/>
    <cellStyle name="Normal 2 3 3 5 3 6 2" xfId="23893"/>
    <cellStyle name="Normal 2 3 3 5 3 7" xfId="23894"/>
    <cellStyle name="Normal 2 3 3 5 3 7 2" xfId="23895"/>
    <cellStyle name="Normal 2 3 3 5 3 8" xfId="23896"/>
    <cellStyle name="Normal 2 3 3 5 3 8 2" xfId="23897"/>
    <cellStyle name="Normal 2 3 3 5 3 9" xfId="23898"/>
    <cellStyle name="Normal 2 3 3 5 3 9 2" xfId="23899"/>
    <cellStyle name="Normal 2 3 3 5 4" xfId="23900"/>
    <cellStyle name="Normal 2 3 3 5 4 2" xfId="23901"/>
    <cellStyle name="Normal 2 3 3 5 5" xfId="23902"/>
    <cellStyle name="Normal 2 3 3 5 5 2" xfId="23903"/>
    <cellStyle name="Normal 2 3 3 5 6" xfId="23904"/>
    <cellStyle name="Normal 2 3 3 5 6 2" xfId="23905"/>
    <cellStyle name="Normal 2 3 3 5 7" xfId="23906"/>
    <cellStyle name="Normal 2 3 3 5 7 2" xfId="23907"/>
    <cellStyle name="Normal 2 3 3 5 8" xfId="23908"/>
    <cellStyle name="Normal 2 3 3 5 8 2" xfId="23909"/>
    <cellStyle name="Normal 2 3 3 5 9" xfId="23910"/>
    <cellStyle name="Normal 2 3 3 5 9 2" xfId="23911"/>
    <cellStyle name="Normal 2 3 3 6" xfId="712"/>
    <cellStyle name="Normal 2 3 3 6 2" xfId="713"/>
    <cellStyle name="Normal 2 3 3 6 2 10" xfId="23912"/>
    <cellStyle name="Normal 2 3 3 6 2 10 2" xfId="23913"/>
    <cellStyle name="Normal 2 3 3 6 2 11" xfId="23914"/>
    <cellStyle name="Normal 2 3 3 6 2 11 2" xfId="23915"/>
    <cellStyle name="Normal 2 3 3 6 2 12" xfId="23916"/>
    <cellStyle name="Normal 2 3 3 6 2 12 2" xfId="23917"/>
    <cellStyle name="Normal 2 3 3 6 2 13" xfId="23918"/>
    <cellStyle name="Normal 2 3 3 6 2 2" xfId="23919"/>
    <cellStyle name="Normal 2 3 3 6 2 2 10" xfId="23920"/>
    <cellStyle name="Normal 2 3 3 6 2 2 10 2" xfId="23921"/>
    <cellStyle name="Normal 2 3 3 6 2 2 11" xfId="23922"/>
    <cellStyle name="Normal 2 3 3 6 2 2 11 2" xfId="23923"/>
    <cellStyle name="Normal 2 3 3 6 2 2 12" xfId="23924"/>
    <cellStyle name="Normal 2 3 3 6 2 2 2" xfId="23925"/>
    <cellStyle name="Normal 2 3 3 6 2 2 2 10" xfId="23926"/>
    <cellStyle name="Normal 2 3 3 6 2 2 2 10 2" xfId="23927"/>
    <cellStyle name="Normal 2 3 3 6 2 2 2 11" xfId="23928"/>
    <cellStyle name="Normal 2 3 3 6 2 2 2 2" xfId="23929"/>
    <cellStyle name="Normal 2 3 3 6 2 2 2 2 2" xfId="23930"/>
    <cellStyle name="Normal 2 3 3 6 2 2 2 3" xfId="23931"/>
    <cellStyle name="Normal 2 3 3 6 2 2 2 3 2" xfId="23932"/>
    <cellStyle name="Normal 2 3 3 6 2 2 2 4" xfId="23933"/>
    <cellStyle name="Normal 2 3 3 6 2 2 2 4 2" xfId="23934"/>
    <cellStyle name="Normal 2 3 3 6 2 2 2 5" xfId="23935"/>
    <cellStyle name="Normal 2 3 3 6 2 2 2 5 2" xfId="23936"/>
    <cellStyle name="Normal 2 3 3 6 2 2 2 6" xfId="23937"/>
    <cellStyle name="Normal 2 3 3 6 2 2 2 6 2" xfId="23938"/>
    <cellStyle name="Normal 2 3 3 6 2 2 2 7" xfId="23939"/>
    <cellStyle name="Normal 2 3 3 6 2 2 2 7 2" xfId="23940"/>
    <cellStyle name="Normal 2 3 3 6 2 2 2 8" xfId="23941"/>
    <cellStyle name="Normal 2 3 3 6 2 2 2 8 2" xfId="23942"/>
    <cellStyle name="Normal 2 3 3 6 2 2 2 9" xfId="23943"/>
    <cellStyle name="Normal 2 3 3 6 2 2 2 9 2" xfId="23944"/>
    <cellStyle name="Normal 2 3 3 6 2 2 3" xfId="23945"/>
    <cellStyle name="Normal 2 3 3 6 2 2 3 2" xfId="23946"/>
    <cellStyle name="Normal 2 3 3 6 2 2 4" xfId="23947"/>
    <cellStyle name="Normal 2 3 3 6 2 2 4 2" xfId="23948"/>
    <cellStyle name="Normal 2 3 3 6 2 2 5" xfId="23949"/>
    <cellStyle name="Normal 2 3 3 6 2 2 5 2" xfId="23950"/>
    <cellStyle name="Normal 2 3 3 6 2 2 6" xfId="23951"/>
    <cellStyle name="Normal 2 3 3 6 2 2 6 2" xfId="23952"/>
    <cellStyle name="Normal 2 3 3 6 2 2 7" xfId="23953"/>
    <cellStyle name="Normal 2 3 3 6 2 2 7 2" xfId="23954"/>
    <cellStyle name="Normal 2 3 3 6 2 2 8" xfId="23955"/>
    <cellStyle name="Normal 2 3 3 6 2 2 8 2" xfId="23956"/>
    <cellStyle name="Normal 2 3 3 6 2 2 9" xfId="23957"/>
    <cellStyle name="Normal 2 3 3 6 2 2 9 2" xfId="23958"/>
    <cellStyle name="Normal 2 3 3 6 2 3" xfId="23959"/>
    <cellStyle name="Normal 2 3 3 6 2 3 10" xfId="23960"/>
    <cellStyle name="Normal 2 3 3 6 2 3 10 2" xfId="23961"/>
    <cellStyle name="Normal 2 3 3 6 2 3 11" xfId="23962"/>
    <cellStyle name="Normal 2 3 3 6 2 3 2" xfId="23963"/>
    <cellStyle name="Normal 2 3 3 6 2 3 2 2" xfId="23964"/>
    <cellStyle name="Normal 2 3 3 6 2 3 3" xfId="23965"/>
    <cellStyle name="Normal 2 3 3 6 2 3 3 2" xfId="23966"/>
    <cellStyle name="Normal 2 3 3 6 2 3 4" xfId="23967"/>
    <cellStyle name="Normal 2 3 3 6 2 3 4 2" xfId="23968"/>
    <cellStyle name="Normal 2 3 3 6 2 3 5" xfId="23969"/>
    <cellStyle name="Normal 2 3 3 6 2 3 5 2" xfId="23970"/>
    <cellStyle name="Normal 2 3 3 6 2 3 6" xfId="23971"/>
    <cellStyle name="Normal 2 3 3 6 2 3 6 2" xfId="23972"/>
    <cellStyle name="Normal 2 3 3 6 2 3 7" xfId="23973"/>
    <cellStyle name="Normal 2 3 3 6 2 3 7 2" xfId="23974"/>
    <cellStyle name="Normal 2 3 3 6 2 3 8" xfId="23975"/>
    <cellStyle name="Normal 2 3 3 6 2 3 8 2" xfId="23976"/>
    <cellStyle name="Normal 2 3 3 6 2 3 9" xfId="23977"/>
    <cellStyle name="Normal 2 3 3 6 2 3 9 2" xfId="23978"/>
    <cellStyle name="Normal 2 3 3 6 2 4" xfId="23979"/>
    <cellStyle name="Normal 2 3 3 6 2 4 2" xfId="23980"/>
    <cellStyle name="Normal 2 3 3 6 2 5" xfId="23981"/>
    <cellStyle name="Normal 2 3 3 6 2 5 2" xfId="23982"/>
    <cellStyle name="Normal 2 3 3 6 2 6" xfId="23983"/>
    <cellStyle name="Normal 2 3 3 6 2 6 2" xfId="23984"/>
    <cellStyle name="Normal 2 3 3 6 2 7" xfId="23985"/>
    <cellStyle name="Normal 2 3 3 6 2 7 2" xfId="23986"/>
    <cellStyle name="Normal 2 3 3 6 2 8" xfId="23987"/>
    <cellStyle name="Normal 2 3 3 6 2 8 2" xfId="23988"/>
    <cellStyle name="Normal 2 3 3 6 2 9" xfId="23989"/>
    <cellStyle name="Normal 2 3 3 6 2 9 2" xfId="23990"/>
    <cellStyle name="Normal 2 3 3 6 3" xfId="714"/>
    <cellStyle name="Normal 2 3 3 6 3 10" xfId="23991"/>
    <cellStyle name="Normal 2 3 3 6 3 10 2" xfId="23992"/>
    <cellStyle name="Normal 2 3 3 6 3 11" xfId="23993"/>
    <cellStyle name="Normal 2 3 3 6 3 11 2" xfId="23994"/>
    <cellStyle name="Normal 2 3 3 6 3 12" xfId="23995"/>
    <cellStyle name="Normal 2 3 3 6 3 12 2" xfId="23996"/>
    <cellStyle name="Normal 2 3 3 6 3 13" xfId="23997"/>
    <cellStyle name="Normal 2 3 3 6 3 2" xfId="23998"/>
    <cellStyle name="Normal 2 3 3 6 3 2 10" xfId="23999"/>
    <cellStyle name="Normal 2 3 3 6 3 2 10 2" xfId="24000"/>
    <cellStyle name="Normal 2 3 3 6 3 2 11" xfId="24001"/>
    <cellStyle name="Normal 2 3 3 6 3 2 11 2" xfId="24002"/>
    <cellStyle name="Normal 2 3 3 6 3 2 12" xfId="24003"/>
    <cellStyle name="Normal 2 3 3 6 3 2 2" xfId="24004"/>
    <cellStyle name="Normal 2 3 3 6 3 2 2 10" xfId="24005"/>
    <cellStyle name="Normal 2 3 3 6 3 2 2 10 2" xfId="24006"/>
    <cellStyle name="Normal 2 3 3 6 3 2 2 11" xfId="24007"/>
    <cellStyle name="Normal 2 3 3 6 3 2 2 2" xfId="24008"/>
    <cellStyle name="Normal 2 3 3 6 3 2 2 2 2" xfId="24009"/>
    <cellStyle name="Normal 2 3 3 6 3 2 2 3" xfId="24010"/>
    <cellStyle name="Normal 2 3 3 6 3 2 2 3 2" xfId="24011"/>
    <cellStyle name="Normal 2 3 3 6 3 2 2 4" xfId="24012"/>
    <cellStyle name="Normal 2 3 3 6 3 2 2 4 2" xfId="24013"/>
    <cellStyle name="Normal 2 3 3 6 3 2 2 5" xfId="24014"/>
    <cellStyle name="Normal 2 3 3 6 3 2 2 5 2" xfId="24015"/>
    <cellStyle name="Normal 2 3 3 6 3 2 2 6" xfId="24016"/>
    <cellStyle name="Normal 2 3 3 6 3 2 2 6 2" xfId="24017"/>
    <cellStyle name="Normal 2 3 3 6 3 2 2 7" xfId="24018"/>
    <cellStyle name="Normal 2 3 3 6 3 2 2 7 2" xfId="24019"/>
    <cellStyle name="Normal 2 3 3 6 3 2 2 8" xfId="24020"/>
    <cellStyle name="Normal 2 3 3 6 3 2 2 8 2" xfId="24021"/>
    <cellStyle name="Normal 2 3 3 6 3 2 2 9" xfId="24022"/>
    <cellStyle name="Normal 2 3 3 6 3 2 2 9 2" xfId="24023"/>
    <cellStyle name="Normal 2 3 3 6 3 2 3" xfId="24024"/>
    <cellStyle name="Normal 2 3 3 6 3 2 3 2" xfId="24025"/>
    <cellStyle name="Normal 2 3 3 6 3 2 4" xfId="24026"/>
    <cellStyle name="Normal 2 3 3 6 3 2 4 2" xfId="24027"/>
    <cellStyle name="Normal 2 3 3 6 3 2 5" xfId="24028"/>
    <cellStyle name="Normal 2 3 3 6 3 2 5 2" xfId="24029"/>
    <cellStyle name="Normal 2 3 3 6 3 2 6" xfId="24030"/>
    <cellStyle name="Normal 2 3 3 6 3 2 6 2" xfId="24031"/>
    <cellStyle name="Normal 2 3 3 6 3 2 7" xfId="24032"/>
    <cellStyle name="Normal 2 3 3 6 3 2 7 2" xfId="24033"/>
    <cellStyle name="Normal 2 3 3 6 3 2 8" xfId="24034"/>
    <cellStyle name="Normal 2 3 3 6 3 2 8 2" xfId="24035"/>
    <cellStyle name="Normal 2 3 3 6 3 2 9" xfId="24036"/>
    <cellStyle name="Normal 2 3 3 6 3 2 9 2" xfId="24037"/>
    <cellStyle name="Normal 2 3 3 6 3 3" xfId="24038"/>
    <cellStyle name="Normal 2 3 3 6 3 3 10" xfId="24039"/>
    <cellStyle name="Normal 2 3 3 6 3 3 10 2" xfId="24040"/>
    <cellStyle name="Normal 2 3 3 6 3 3 11" xfId="24041"/>
    <cellStyle name="Normal 2 3 3 6 3 3 2" xfId="24042"/>
    <cellStyle name="Normal 2 3 3 6 3 3 2 2" xfId="24043"/>
    <cellStyle name="Normal 2 3 3 6 3 3 3" xfId="24044"/>
    <cellStyle name="Normal 2 3 3 6 3 3 3 2" xfId="24045"/>
    <cellStyle name="Normal 2 3 3 6 3 3 4" xfId="24046"/>
    <cellStyle name="Normal 2 3 3 6 3 3 4 2" xfId="24047"/>
    <cellStyle name="Normal 2 3 3 6 3 3 5" xfId="24048"/>
    <cellStyle name="Normal 2 3 3 6 3 3 5 2" xfId="24049"/>
    <cellStyle name="Normal 2 3 3 6 3 3 6" xfId="24050"/>
    <cellStyle name="Normal 2 3 3 6 3 3 6 2" xfId="24051"/>
    <cellStyle name="Normal 2 3 3 6 3 3 7" xfId="24052"/>
    <cellStyle name="Normal 2 3 3 6 3 3 7 2" xfId="24053"/>
    <cellStyle name="Normal 2 3 3 6 3 3 8" xfId="24054"/>
    <cellStyle name="Normal 2 3 3 6 3 3 8 2" xfId="24055"/>
    <cellStyle name="Normal 2 3 3 6 3 3 9" xfId="24056"/>
    <cellStyle name="Normal 2 3 3 6 3 3 9 2" xfId="24057"/>
    <cellStyle name="Normal 2 3 3 6 3 4" xfId="24058"/>
    <cellStyle name="Normal 2 3 3 6 3 4 2" xfId="24059"/>
    <cellStyle name="Normal 2 3 3 6 3 5" xfId="24060"/>
    <cellStyle name="Normal 2 3 3 6 3 5 2" xfId="24061"/>
    <cellStyle name="Normal 2 3 3 6 3 6" xfId="24062"/>
    <cellStyle name="Normal 2 3 3 6 3 6 2" xfId="24063"/>
    <cellStyle name="Normal 2 3 3 6 3 7" xfId="24064"/>
    <cellStyle name="Normal 2 3 3 6 3 7 2" xfId="24065"/>
    <cellStyle name="Normal 2 3 3 6 3 8" xfId="24066"/>
    <cellStyle name="Normal 2 3 3 6 3 8 2" xfId="24067"/>
    <cellStyle name="Normal 2 3 3 6 3 9" xfId="24068"/>
    <cellStyle name="Normal 2 3 3 6 3 9 2" xfId="24069"/>
    <cellStyle name="Normal 2 3 3 6 4" xfId="715"/>
    <cellStyle name="Normal 2 3 3 6 4 10" xfId="24070"/>
    <cellStyle name="Normal 2 3 3 6 4 10 2" xfId="24071"/>
    <cellStyle name="Normal 2 3 3 6 4 11" xfId="24072"/>
    <cellStyle name="Normal 2 3 3 6 4 11 2" xfId="24073"/>
    <cellStyle name="Normal 2 3 3 6 4 12" xfId="24074"/>
    <cellStyle name="Normal 2 3 3 6 4 12 2" xfId="24075"/>
    <cellStyle name="Normal 2 3 3 6 4 13" xfId="24076"/>
    <cellStyle name="Normal 2 3 3 6 4 2" xfId="24077"/>
    <cellStyle name="Normal 2 3 3 6 4 2 10" xfId="24078"/>
    <cellStyle name="Normal 2 3 3 6 4 2 10 2" xfId="24079"/>
    <cellStyle name="Normal 2 3 3 6 4 2 11" xfId="24080"/>
    <cellStyle name="Normal 2 3 3 6 4 2 11 2" xfId="24081"/>
    <cellStyle name="Normal 2 3 3 6 4 2 12" xfId="24082"/>
    <cellStyle name="Normal 2 3 3 6 4 2 2" xfId="24083"/>
    <cellStyle name="Normal 2 3 3 6 4 2 2 10" xfId="24084"/>
    <cellStyle name="Normal 2 3 3 6 4 2 2 10 2" xfId="24085"/>
    <cellStyle name="Normal 2 3 3 6 4 2 2 11" xfId="24086"/>
    <cellStyle name="Normal 2 3 3 6 4 2 2 2" xfId="24087"/>
    <cellStyle name="Normal 2 3 3 6 4 2 2 2 2" xfId="24088"/>
    <cellStyle name="Normal 2 3 3 6 4 2 2 3" xfId="24089"/>
    <cellStyle name="Normal 2 3 3 6 4 2 2 3 2" xfId="24090"/>
    <cellStyle name="Normal 2 3 3 6 4 2 2 4" xfId="24091"/>
    <cellStyle name="Normal 2 3 3 6 4 2 2 4 2" xfId="24092"/>
    <cellStyle name="Normal 2 3 3 6 4 2 2 5" xfId="24093"/>
    <cellStyle name="Normal 2 3 3 6 4 2 2 5 2" xfId="24094"/>
    <cellStyle name="Normal 2 3 3 6 4 2 2 6" xfId="24095"/>
    <cellStyle name="Normal 2 3 3 6 4 2 2 6 2" xfId="24096"/>
    <cellStyle name="Normal 2 3 3 6 4 2 2 7" xfId="24097"/>
    <cellStyle name="Normal 2 3 3 6 4 2 2 7 2" xfId="24098"/>
    <cellStyle name="Normal 2 3 3 6 4 2 2 8" xfId="24099"/>
    <cellStyle name="Normal 2 3 3 6 4 2 2 8 2" xfId="24100"/>
    <cellStyle name="Normal 2 3 3 6 4 2 2 9" xfId="24101"/>
    <cellStyle name="Normal 2 3 3 6 4 2 2 9 2" xfId="24102"/>
    <cellStyle name="Normal 2 3 3 6 4 2 3" xfId="24103"/>
    <cellStyle name="Normal 2 3 3 6 4 2 3 2" xfId="24104"/>
    <cellStyle name="Normal 2 3 3 6 4 2 4" xfId="24105"/>
    <cellStyle name="Normal 2 3 3 6 4 2 4 2" xfId="24106"/>
    <cellStyle name="Normal 2 3 3 6 4 2 5" xfId="24107"/>
    <cellStyle name="Normal 2 3 3 6 4 2 5 2" xfId="24108"/>
    <cellStyle name="Normal 2 3 3 6 4 2 6" xfId="24109"/>
    <cellStyle name="Normal 2 3 3 6 4 2 6 2" xfId="24110"/>
    <cellStyle name="Normal 2 3 3 6 4 2 7" xfId="24111"/>
    <cellStyle name="Normal 2 3 3 6 4 2 7 2" xfId="24112"/>
    <cellStyle name="Normal 2 3 3 6 4 2 8" xfId="24113"/>
    <cellStyle name="Normal 2 3 3 6 4 2 8 2" xfId="24114"/>
    <cellStyle name="Normal 2 3 3 6 4 2 9" xfId="24115"/>
    <cellStyle name="Normal 2 3 3 6 4 2 9 2" xfId="24116"/>
    <cellStyle name="Normal 2 3 3 6 4 3" xfId="24117"/>
    <cellStyle name="Normal 2 3 3 6 4 3 10" xfId="24118"/>
    <cellStyle name="Normal 2 3 3 6 4 3 10 2" xfId="24119"/>
    <cellStyle name="Normal 2 3 3 6 4 3 11" xfId="24120"/>
    <cellStyle name="Normal 2 3 3 6 4 3 2" xfId="24121"/>
    <cellStyle name="Normal 2 3 3 6 4 3 2 2" xfId="24122"/>
    <cellStyle name="Normal 2 3 3 6 4 3 3" xfId="24123"/>
    <cellStyle name="Normal 2 3 3 6 4 3 3 2" xfId="24124"/>
    <cellStyle name="Normal 2 3 3 6 4 3 4" xfId="24125"/>
    <cellStyle name="Normal 2 3 3 6 4 3 4 2" xfId="24126"/>
    <cellStyle name="Normal 2 3 3 6 4 3 5" xfId="24127"/>
    <cellStyle name="Normal 2 3 3 6 4 3 5 2" xfId="24128"/>
    <cellStyle name="Normal 2 3 3 6 4 3 6" xfId="24129"/>
    <cellStyle name="Normal 2 3 3 6 4 3 6 2" xfId="24130"/>
    <cellStyle name="Normal 2 3 3 6 4 3 7" xfId="24131"/>
    <cellStyle name="Normal 2 3 3 6 4 3 7 2" xfId="24132"/>
    <cellStyle name="Normal 2 3 3 6 4 3 8" xfId="24133"/>
    <cellStyle name="Normal 2 3 3 6 4 3 8 2" xfId="24134"/>
    <cellStyle name="Normal 2 3 3 6 4 3 9" xfId="24135"/>
    <cellStyle name="Normal 2 3 3 6 4 3 9 2" xfId="24136"/>
    <cellStyle name="Normal 2 3 3 6 4 4" xfId="24137"/>
    <cellStyle name="Normal 2 3 3 6 4 4 2" xfId="24138"/>
    <cellStyle name="Normal 2 3 3 6 4 5" xfId="24139"/>
    <cellStyle name="Normal 2 3 3 6 4 5 2" xfId="24140"/>
    <cellStyle name="Normal 2 3 3 6 4 6" xfId="24141"/>
    <cellStyle name="Normal 2 3 3 6 4 6 2" xfId="24142"/>
    <cellStyle name="Normal 2 3 3 6 4 7" xfId="24143"/>
    <cellStyle name="Normal 2 3 3 6 4 7 2" xfId="24144"/>
    <cellStyle name="Normal 2 3 3 6 4 8" xfId="24145"/>
    <cellStyle name="Normal 2 3 3 6 4 8 2" xfId="24146"/>
    <cellStyle name="Normal 2 3 3 6 4 9" xfId="24147"/>
    <cellStyle name="Normal 2 3 3 6 4 9 2" xfId="24148"/>
    <cellStyle name="Normal 2 3 3 6 5" xfId="716"/>
    <cellStyle name="Normal 2 3 3 6 5 10" xfId="24149"/>
    <cellStyle name="Normal 2 3 3 6 5 10 2" xfId="24150"/>
    <cellStyle name="Normal 2 3 3 6 5 11" xfId="24151"/>
    <cellStyle name="Normal 2 3 3 6 5 11 2" xfId="24152"/>
    <cellStyle name="Normal 2 3 3 6 5 12" xfId="24153"/>
    <cellStyle name="Normal 2 3 3 6 5 12 2" xfId="24154"/>
    <cellStyle name="Normal 2 3 3 6 5 13" xfId="24155"/>
    <cellStyle name="Normal 2 3 3 6 5 2" xfId="24156"/>
    <cellStyle name="Normal 2 3 3 6 5 2 10" xfId="24157"/>
    <cellStyle name="Normal 2 3 3 6 5 2 10 2" xfId="24158"/>
    <cellStyle name="Normal 2 3 3 6 5 2 11" xfId="24159"/>
    <cellStyle name="Normal 2 3 3 6 5 2 11 2" xfId="24160"/>
    <cellStyle name="Normal 2 3 3 6 5 2 12" xfId="24161"/>
    <cellStyle name="Normal 2 3 3 6 5 2 2" xfId="24162"/>
    <cellStyle name="Normal 2 3 3 6 5 2 2 10" xfId="24163"/>
    <cellStyle name="Normal 2 3 3 6 5 2 2 10 2" xfId="24164"/>
    <cellStyle name="Normal 2 3 3 6 5 2 2 11" xfId="24165"/>
    <cellStyle name="Normal 2 3 3 6 5 2 2 2" xfId="24166"/>
    <cellStyle name="Normal 2 3 3 6 5 2 2 2 2" xfId="24167"/>
    <cellStyle name="Normal 2 3 3 6 5 2 2 3" xfId="24168"/>
    <cellStyle name="Normal 2 3 3 6 5 2 2 3 2" xfId="24169"/>
    <cellStyle name="Normal 2 3 3 6 5 2 2 4" xfId="24170"/>
    <cellStyle name="Normal 2 3 3 6 5 2 2 4 2" xfId="24171"/>
    <cellStyle name="Normal 2 3 3 6 5 2 2 5" xfId="24172"/>
    <cellStyle name="Normal 2 3 3 6 5 2 2 5 2" xfId="24173"/>
    <cellStyle name="Normal 2 3 3 6 5 2 2 6" xfId="24174"/>
    <cellStyle name="Normal 2 3 3 6 5 2 2 6 2" xfId="24175"/>
    <cellStyle name="Normal 2 3 3 6 5 2 2 7" xfId="24176"/>
    <cellStyle name="Normal 2 3 3 6 5 2 2 7 2" xfId="24177"/>
    <cellStyle name="Normal 2 3 3 6 5 2 2 8" xfId="24178"/>
    <cellStyle name="Normal 2 3 3 6 5 2 2 8 2" xfId="24179"/>
    <cellStyle name="Normal 2 3 3 6 5 2 2 9" xfId="24180"/>
    <cellStyle name="Normal 2 3 3 6 5 2 2 9 2" xfId="24181"/>
    <cellStyle name="Normal 2 3 3 6 5 2 3" xfId="24182"/>
    <cellStyle name="Normal 2 3 3 6 5 2 3 2" xfId="24183"/>
    <cellStyle name="Normal 2 3 3 6 5 2 4" xfId="24184"/>
    <cellStyle name="Normal 2 3 3 6 5 2 4 2" xfId="24185"/>
    <cellStyle name="Normal 2 3 3 6 5 2 5" xfId="24186"/>
    <cellStyle name="Normal 2 3 3 6 5 2 5 2" xfId="24187"/>
    <cellStyle name="Normal 2 3 3 6 5 2 6" xfId="24188"/>
    <cellStyle name="Normal 2 3 3 6 5 2 6 2" xfId="24189"/>
    <cellStyle name="Normal 2 3 3 6 5 2 7" xfId="24190"/>
    <cellStyle name="Normal 2 3 3 6 5 2 7 2" xfId="24191"/>
    <cellStyle name="Normal 2 3 3 6 5 2 8" xfId="24192"/>
    <cellStyle name="Normal 2 3 3 6 5 2 8 2" xfId="24193"/>
    <cellStyle name="Normal 2 3 3 6 5 2 9" xfId="24194"/>
    <cellStyle name="Normal 2 3 3 6 5 2 9 2" xfId="24195"/>
    <cellStyle name="Normal 2 3 3 6 5 3" xfId="24196"/>
    <cellStyle name="Normal 2 3 3 6 5 3 10" xfId="24197"/>
    <cellStyle name="Normal 2 3 3 6 5 3 10 2" xfId="24198"/>
    <cellStyle name="Normal 2 3 3 6 5 3 11" xfId="24199"/>
    <cellStyle name="Normal 2 3 3 6 5 3 2" xfId="24200"/>
    <cellStyle name="Normal 2 3 3 6 5 3 2 2" xfId="24201"/>
    <cellStyle name="Normal 2 3 3 6 5 3 3" xfId="24202"/>
    <cellStyle name="Normal 2 3 3 6 5 3 3 2" xfId="24203"/>
    <cellStyle name="Normal 2 3 3 6 5 3 4" xfId="24204"/>
    <cellStyle name="Normal 2 3 3 6 5 3 4 2" xfId="24205"/>
    <cellStyle name="Normal 2 3 3 6 5 3 5" xfId="24206"/>
    <cellStyle name="Normal 2 3 3 6 5 3 5 2" xfId="24207"/>
    <cellStyle name="Normal 2 3 3 6 5 3 6" xfId="24208"/>
    <cellStyle name="Normal 2 3 3 6 5 3 6 2" xfId="24209"/>
    <cellStyle name="Normal 2 3 3 6 5 3 7" xfId="24210"/>
    <cellStyle name="Normal 2 3 3 6 5 3 7 2" xfId="24211"/>
    <cellStyle name="Normal 2 3 3 6 5 3 8" xfId="24212"/>
    <cellStyle name="Normal 2 3 3 6 5 3 8 2" xfId="24213"/>
    <cellStyle name="Normal 2 3 3 6 5 3 9" xfId="24214"/>
    <cellStyle name="Normal 2 3 3 6 5 3 9 2" xfId="24215"/>
    <cellStyle name="Normal 2 3 3 6 5 4" xfId="24216"/>
    <cellStyle name="Normal 2 3 3 6 5 4 2" xfId="24217"/>
    <cellStyle name="Normal 2 3 3 6 5 5" xfId="24218"/>
    <cellStyle name="Normal 2 3 3 6 5 5 2" xfId="24219"/>
    <cellStyle name="Normal 2 3 3 6 5 6" xfId="24220"/>
    <cellStyle name="Normal 2 3 3 6 5 6 2" xfId="24221"/>
    <cellStyle name="Normal 2 3 3 6 5 7" xfId="24222"/>
    <cellStyle name="Normal 2 3 3 6 5 7 2" xfId="24223"/>
    <cellStyle name="Normal 2 3 3 6 5 8" xfId="24224"/>
    <cellStyle name="Normal 2 3 3 6 5 8 2" xfId="24225"/>
    <cellStyle name="Normal 2 3 3 6 5 9" xfId="24226"/>
    <cellStyle name="Normal 2 3 3 6 5 9 2" xfId="24227"/>
    <cellStyle name="Normal 2 3 3 6 6" xfId="717"/>
    <cellStyle name="Normal 2 3 3 7" xfId="718"/>
    <cellStyle name="Normal 2 3 3 7 2" xfId="719"/>
    <cellStyle name="Normal 2 3 3 8" xfId="720"/>
    <cellStyle name="Normal 2 3 3 8 2" xfId="721"/>
    <cellStyle name="Normal 2 3 3 9" xfId="722"/>
    <cellStyle name="Normal 2 3 3 9 2" xfId="723"/>
    <cellStyle name="Normal 2 3 4" xfId="724"/>
    <cellStyle name="Normal 2 3 4 2" xfId="725"/>
    <cellStyle name="Normal 2 3 5" xfId="726"/>
    <cellStyle name="Normal 2 3 5 2" xfId="727"/>
    <cellStyle name="Normal 2 3 6" xfId="728"/>
    <cellStyle name="Normal 2 3 6 2" xfId="729"/>
    <cellStyle name="Normal 2 3 7" xfId="730"/>
    <cellStyle name="Normal 2 3 7 2" xfId="731"/>
    <cellStyle name="Normal 2 3 8" xfId="732"/>
    <cellStyle name="Normal 2 3 8 2" xfId="733"/>
    <cellStyle name="Normal 2 3 9" xfId="734"/>
    <cellStyle name="Normal 2 3 9 10" xfId="24228"/>
    <cellStyle name="Normal 2 3 9 10 2" xfId="24229"/>
    <cellStyle name="Normal 2 3 9 11" xfId="24230"/>
    <cellStyle name="Normal 2 3 9 11 2" xfId="24231"/>
    <cellStyle name="Normal 2 3 9 12" xfId="24232"/>
    <cellStyle name="Normal 2 3 9 12 2" xfId="24233"/>
    <cellStyle name="Normal 2 3 9 13" xfId="24234"/>
    <cellStyle name="Normal 2 3 9 13 2" xfId="24235"/>
    <cellStyle name="Normal 2 3 9 14" xfId="24236"/>
    <cellStyle name="Normal 2 3 9 14 2" xfId="24237"/>
    <cellStyle name="Normal 2 3 9 15" xfId="24238"/>
    <cellStyle name="Normal 2 3 9 15 2" xfId="24239"/>
    <cellStyle name="Normal 2 3 9 16" xfId="24240"/>
    <cellStyle name="Normal 2 3 9 16 2" xfId="24241"/>
    <cellStyle name="Normal 2 3 9 17" xfId="24242"/>
    <cellStyle name="Normal 2 3 9 17 2" xfId="24243"/>
    <cellStyle name="Normal 2 3 9 18" xfId="24244"/>
    <cellStyle name="Normal 2 3 9 2" xfId="735"/>
    <cellStyle name="Normal 2 3 9 2 2" xfId="736"/>
    <cellStyle name="Normal 2 3 9 2 2 10" xfId="24245"/>
    <cellStyle name="Normal 2 3 9 2 2 10 2" xfId="24246"/>
    <cellStyle name="Normal 2 3 9 2 2 11" xfId="24247"/>
    <cellStyle name="Normal 2 3 9 2 2 11 2" xfId="24248"/>
    <cellStyle name="Normal 2 3 9 2 2 12" xfId="24249"/>
    <cellStyle name="Normal 2 3 9 2 2 12 2" xfId="24250"/>
    <cellStyle name="Normal 2 3 9 2 2 13" xfId="24251"/>
    <cellStyle name="Normal 2 3 9 2 2 13 2" xfId="24252"/>
    <cellStyle name="Normal 2 3 9 2 2 14" xfId="24253"/>
    <cellStyle name="Normal 2 3 9 2 2 14 2" xfId="24254"/>
    <cellStyle name="Normal 2 3 9 2 2 15" xfId="24255"/>
    <cellStyle name="Normal 2 3 9 2 2 15 2" xfId="24256"/>
    <cellStyle name="Normal 2 3 9 2 2 16" xfId="24257"/>
    <cellStyle name="Normal 2 3 9 2 2 16 2" xfId="24258"/>
    <cellStyle name="Normal 2 3 9 2 2 17" xfId="24259"/>
    <cellStyle name="Normal 2 3 9 2 2 2" xfId="737"/>
    <cellStyle name="Normal 2 3 9 2 2 2 2" xfId="738"/>
    <cellStyle name="Normal 2 3 9 2 2 3" xfId="739"/>
    <cellStyle name="Normal 2 3 9 2 2 3 2" xfId="740"/>
    <cellStyle name="Normal 2 3 9 2 2 4" xfId="741"/>
    <cellStyle name="Normal 2 3 9 2 2 4 2" xfId="742"/>
    <cellStyle name="Normal 2 3 9 2 2 5" xfId="743"/>
    <cellStyle name="Normal 2 3 9 2 2 5 2" xfId="744"/>
    <cellStyle name="Normal 2 3 9 2 2 6" xfId="24260"/>
    <cellStyle name="Normal 2 3 9 2 2 6 10" xfId="24261"/>
    <cellStyle name="Normal 2 3 9 2 2 6 10 2" xfId="24262"/>
    <cellStyle name="Normal 2 3 9 2 2 6 11" xfId="24263"/>
    <cellStyle name="Normal 2 3 9 2 2 6 11 2" xfId="24264"/>
    <cellStyle name="Normal 2 3 9 2 2 6 12" xfId="24265"/>
    <cellStyle name="Normal 2 3 9 2 2 6 2" xfId="24266"/>
    <cellStyle name="Normal 2 3 9 2 2 6 2 10" xfId="24267"/>
    <cellStyle name="Normal 2 3 9 2 2 6 2 10 2" xfId="24268"/>
    <cellStyle name="Normal 2 3 9 2 2 6 2 11" xfId="24269"/>
    <cellStyle name="Normal 2 3 9 2 2 6 2 2" xfId="24270"/>
    <cellStyle name="Normal 2 3 9 2 2 6 2 2 2" xfId="24271"/>
    <cellStyle name="Normal 2 3 9 2 2 6 2 3" xfId="24272"/>
    <cellStyle name="Normal 2 3 9 2 2 6 2 3 2" xfId="24273"/>
    <cellStyle name="Normal 2 3 9 2 2 6 2 4" xfId="24274"/>
    <cellStyle name="Normal 2 3 9 2 2 6 2 4 2" xfId="24275"/>
    <cellStyle name="Normal 2 3 9 2 2 6 2 5" xfId="24276"/>
    <cellStyle name="Normal 2 3 9 2 2 6 2 5 2" xfId="24277"/>
    <cellStyle name="Normal 2 3 9 2 2 6 2 6" xfId="24278"/>
    <cellStyle name="Normal 2 3 9 2 2 6 2 6 2" xfId="24279"/>
    <cellStyle name="Normal 2 3 9 2 2 6 2 7" xfId="24280"/>
    <cellStyle name="Normal 2 3 9 2 2 6 2 7 2" xfId="24281"/>
    <cellStyle name="Normal 2 3 9 2 2 6 2 8" xfId="24282"/>
    <cellStyle name="Normal 2 3 9 2 2 6 2 8 2" xfId="24283"/>
    <cellStyle name="Normal 2 3 9 2 2 6 2 9" xfId="24284"/>
    <cellStyle name="Normal 2 3 9 2 2 6 2 9 2" xfId="24285"/>
    <cellStyle name="Normal 2 3 9 2 2 6 3" xfId="24286"/>
    <cellStyle name="Normal 2 3 9 2 2 6 3 2" xfId="24287"/>
    <cellStyle name="Normal 2 3 9 2 2 6 4" xfId="24288"/>
    <cellStyle name="Normal 2 3 9 2 2 6 4 2" xfId="24289"/>
    <cellStyle name="Normal 2 3 9 2 2 6 5" xfId="24290"/>
    <cellStyle name="Normal 2 3 9 2 2 6 5 2" xfId="24291"/>
    <cellStyle name="Normal 2 3 9 2 2 6 6" xfId="24292"/>
    <cellStyle name="Normal 2 3 9 2 2 6 6 2" xfId="24293"/>
    <cellStyle name="Normal 2 3 9 2 2 6 7" xfId="24294"/>
    <cellStyle name="Normal 2 3 9 2 2 6 7 2" xfId="24295"/>
    <cellStyle name="Normal 2 3 9 2 2 6 8" xfId="24296"/>
    <cellStyle name="Normal 2 3 9 2 2 6 8 2" xfId="24297"/>
    <cellStyle name="Normal 2 3 9 2 2 6 9" xfId="24298"/>
    <cellStyle name="Normal 2 3 9 2 2 6 9 2" xfId="24299"/>
    <cellStyle name="Normal 2 3 9 2 2 7" xfId="24300"/>
    <cellStyle name="Normal 2 3 9 2 2 7 10" xfId="24301"/>
    <cellStyle name="Normal 2 3 9 2 2 7 10 2" xfId="24302"/>
    <cellStyle name="Normal 2 3 9 2 2 7 11" xfId="24303"/>
    <cellStyle name="Normal 2 3 9 2 2 7 2" xfId="24304"/>
    <cellStyle name="Normal 2 3 9 2 2 7 2 2" xfId="24305"/>
    <cellStyle name="Normal 2 3 9 2 2 7 3" xfId="24306"/>
    <cellStyle name="Normal 2 3 9 2 2 7 3 2" xfId="24307"/>
    <cellStyle name="Normal 2 3 9 2 2 7 4" xfId="24308"/>
    <cellStyle name="Normal 2 3 9 2 2 7 4 2" xfId="24309"/>
    <cellStyle name="Normal 2 3 9 2 2 7 5" xfId="24310"/>
    <cellStyle name="Normal 2 3 9 2 2 7 5 2" xfId="24311"/>
    <cellStyle name="Normal 2 3 9 2 2 7 6" xfId="24312"/>
    <cellStyle name="Normal 2 3 9 2 2 7 6 2" xfId="24313"/>
    <cellStyle name="Normal 2 3 9 2 2 7 7" xfId="24314"/>
    <cellStyle name="Normal 2 3 9 2 2 7 7 2" xfId="24315"/>
    <cellStyle name="Normal 2 3 9 2 2 7 8" xfId="24316"/>
    <cellStyle name="Normal 2 3 9 2 2 7 8 2" xfId="24317"/>
    <cellStyle name="Normal 2 3 9 2 2 7 9" xfId="24318"/>
    <cellStyle name="Normal 2 3 9 2 2 7 9 2" xfId="24319"/>
    <cellStyle name="Normal 2 3 9 2 2 8" xfId="24320"/>
    <cellStyle name="Normal 2 3 9 2 2 8 2" xfId="24321"/>
    <cellStyle name="Normal 2 3 9 2 2 9" xfId="24322"/>
    <cellStyle name="Normal 2 3 9 2 2 9 2" xfId="24323"/>
    <cellStyle name="Normal 2 3 9 2 3" xfId="745"/>
    <cellStyle name="Normal 2 3 9 2 3 10" xfId="24324"/>
    <cellStyle name="Normal 2 3 9 2 3 10 2" xfId="24325"/>
    <cellStyle name="Normal 2 3 9 2 3 11" xfId="24326"/>
    <cellStyle name="Normal 2 3 9 2 3 11 2" xfId="24327"/>
    <cellStyle name="Normal 2 3 9 2 3 12" xfId="24328"/>
    <cellStyle name="Normal 2 3 9 2 3 12 2" xfId="24329"/>
    <cellStyle name="Normal 2 3 9 2 3 13" xfId="24330"/>
    <cellStyle name="Normal 2 3 9 2 3 2" xfId="24331"/>
    <cellStyle name="Normal 2 3 9 2 3 2 10" xfId="24332"/>
    <cellStyle name="Normal 2 3 9 2 3 2 10 2" xfId="24333"/>
    <cellStyle name="Normal 2 3 9 2 3 2 11" xfId="24334"/>
    <cellStyle name="Normal 2 3 9 2 3 2 11 2" xfId="24335"/>
    <cellStyle name="Normal 2 3 9 2 3 2 12" xfId="24336"/>
    <cellStyle name="Normal 2 3 9 2 3 2 2" xfId="24337"/>
    <cellStyle name="Normal 2 3 9 2 3 2 2 10" xfId="24338"/>
    <cellStyle name="Normal 2 3 9 2 3 2 2 10 2" xfId="24339"/>
    <cellStyle name="Normal 2 3 9 2 3 2 2 11" xfId="24340"/>
    <cellStyle name="Normal 2 3 9 2 3 2 2 2" xfId="24341"/>
    <cellStyle name="Normal 2 3 9 2 3 2 2 2 2" xfId="24342"/>
    <cellStyle name="Normal 2 3 9 2 3 2 2 3" xfId="24343"/>
    <cellStyle name="Normal 2 3 9 2 3 2 2 3 2" xfId="24344"/>
    <cellStyle name="Normal 2 3 9 2 3 2 2 4" xfId="24345"/>
    <cellStyle name="Normal 2 3 9 2 3 2 2 4 2" xfId="24346"/>
    <cellStyle name="Normal 2 3 9 2 3 2 2 5" xfId="24347"/>
    <cellStyle name="Normal 2 3 9 2 3 2 2 5 2" xfId="24348"/>
    <cellStyle name="Normal 2 3 9 2 3 2 2 6" xfId="24349"/>
    <cellStyle name="Normal 2 3 9 2 3 2 2 6 2" xfId="24350"/>
    <cellStyle name="Normal 2 3 9 2 3 2 2 7" xfId="24351"/>
    <cellStyle name="Normal 2 3 9 2 3 2 2 7 2" xfId="24352"/>
    <cellStyle name="Normal 2 3 9 2 3 2 2 8" xfId="24353"/>
    <cellStyle name="Normal 2 3 9 2 3 2 2 8 2" xfId="24354"/>
    <cellStyle name="Normal 2 3 9 2 3 2 2 9" xfId="24355"/>
    <cellStyle name="Normal 2 3 9 2 3 2 2 9 2" xfId="24356"/>
    <cellStyle name="Normal 2 3 9 2 3 2 3" xfId="24357"/>
    <cellStyle name="Normal 2 3 9 2 3 2 3 2" xfId="24358"/>
    <cellStyle name="Normal 2 3 9 2 3 2 4" xfId="24359"/>
    <cellStyle name="Normal 2 3 9 2 3 2 4 2" xfId="24360"/>
    <cellStyle name="Normal 2 3 9 2 3 2 5" xfId="24361"/>
    <cellStyle name="Normal 2 3 9 2 3 2 5 2" xfId="24362"/>
    <cellStyle name="Normal 2 3 9 2 3 2 6" xfId="24363"/>
    <cellStyle name="Normal 2 3 9 2 3 2 6 2" xfId="24364"/>
    <cellStyle name="Normal 2 3 9 2 3 2 7" xfId="24365"/>
    <cellStyle name="Normal 2 3 9 2 3 2 7 2" xfId="24366"/>
    <cellStyle name="Normal 2 3 9 2 3 2 8" xfId="24367"/>
    <cellStyle name="Normal 2 3 9 2 3 2 8 2" xfId="24368"/>
    <cellStyle name="Normal 2 3 9 2 3 2 9" xfId="24369"/>
    <cellStyle name="Normal 2 3 9 2 3 2 9 2" xfId="24370"/>
    <cellStyle name="Normal 2 3 9 2 3 3" xfId="24371"/>
    <cellStyle name="Normal 2 3 9 2 3 3 10" xfId="24372"/>
    <cellStyle name="Normal 2 3 9 2 3 3 10 2" xfId="24373"/>
    <cellStyle name="Normal 2 3 9 2 3 3 11" xfId="24374"/>
    <cellStyle name="Normal 2 3 9 2 3 3 2" xfId="24375"/>
    <cellStyle name="Normal 2 3 9 2 3 3 2 2" xfId="24376"/>
    <cellStyle name="Normal 2 3 9 2 3 3 3" xfId="24377"/>
    <cellStyle name="Normal 2 3 9 2 3 3 3 2" xfId="24378"/>
    <cellStyle name="Normal 2 3 9 2 3 3 4" xfId="24379"/>
    <cellStyle name="Normal 2 3 9 2 3 3 4 2" xfId="24380"/>
    <cellStyle name="Normal 2 3 9 2 3 3 5" xfId="24381"/>
    <cellStyle name="Normal 2 3 9 2 3 3 5 2" xfId="24382"/>
    <cellStyle name="Normal 2 3 9 2 3 3 6" xfId="24383"/>
    <cellStyle name="Normal 2 3 9 2 3 3 6 2" xfId="24384"/>
    <cellStyle name="Normal 2 3 9 2 3 3 7" xfId="24385"/>
    <cellStyle name="Normal 2 3 9 2 3 3 7 2" xfId="24386"/>
    <cellStyle name="Normal 2 3 9 2 3 3 8" xfId="24387"/>
    <cellStyle name="Normal 2 3 9 2 3 3 8 2" xfId="24388"/>
    <cellStyle name="Normal 2 3 9 2 3 3 9" xfId="24389"/>
    <cellStyle name="Normal 2 3 9 2 3 3 9 2" xfId="24390"/>
    <cellStyle name="Normal 2 3 9 2 3 4" xfId="24391"/>
    <cellStyle name="Normal 2 3 9 2 3 4 2" xfId="24392"/>
    <cellStyle name="Normal 2 3 9 2 3 5" xfId="24393"/>
    <cellStyle name="Normal 2 3 9 2 3 5 2" xfId="24394"/>
    <cellStyle name="Normal 2 3 9 2 3 6" xfId="24395"/>
    <cellStyle name="Normal 2 3 9 2 3 6 2" xfId="24396"/>
    <cellStyle name="Normal 2 3 9 2 3 7" xfId="24397"/>
    <cellStyle name="Normal 2 3 9 2 3 7 2" xfId="24398"/>
    <cellStyle name="Normal 2 3 9 2 3 8" xfId="24399"/>
    <cellStyle name="Normal 2 3 9 2 3 8 2" xfId="24400"/>
    <cellStyle name="Normal 2 3 9 2 3 9" xfId="24401"/>
    <cellStyle name="Normal 2 3 9 2 3 9 2" xfId="24402"/>
    <cellStyle name="Normal 2 3 9 2 4" xfId="746"/>
    <cellStyle name="Normal 2 3 9 2 4 10" xfId="24403"/>
    <cellStyle name="Normal 2 3 9 2 4 10 2" xfId="24404"/>
    <cellStyle name="Normal 2 3 9 2 4 11" xfId="24405"/>
    <cellStyle name="Normal 2 3 9 2 4 11 2" xfId="24406"/>
    <cellStyle name="Normal 2 3 9 2 4 12" xfId="24407"/>
    <cellStyle name="Normal 2 3 9 2 4 12 2" xfId="24408"/>
    <cellStyle name="Normal 2 3 9 2 4 13" xfId="24409"/>
    <cellStyle name="Normal 2 3 9 2 4 2" xfId="24410"/>
    <cellStyle name="Normal 2 3 9 2 4 2 10" xfId="24411"/>
    <cellStyle name="Normal 2 3 9 2 4 2 10 2" xfId="24412"/>
    <cellStyle name="Normal 2 3 9 2 4 2 11" xfId="24413"/>
    <cellStyle name="Normal 2 3 9 2 4 2 11 2" xfId="24414"/>
    <cellStyle name="Normal 2 3 9 2 4 2 12" xfId="24415"/>
    <cellStyle name="Normal 2 3 9 2 4 2 2" xfId="24416"/>
    <cellStyle name="Normal 2 3 9 2 4 2 2 10" xfId="24417"/>
    <cellStyle name="Normal 2 3 9 2 4 2 2 10 2" xfId="24418"/>
    <cellStyle name="Normal 2 3 9 2 4 2 2 11" xfId="24419"/>
    <cellStyle name="Normal 2 3 9 2 4 2 2 2" xfId="24420"/>
    <cellStyle name="Normal 2 3 9 2 4 2 2 2 2" xfId="24421"/>
    <cellStyle name="Normal 2 3 9 2 4 2 2 3" xfId="24422"/>
    <cellStyle name="Normal 2 3 9 2 4 2 2 3 2" xfId="24423"/>
    <cellStyle name="Normal 2 3 9 2 4 2 2 4" xfId="24424"/>
    <cellStyle name="Normal 2 3 9 2 4 2 2 4 2" xfId="24425"/>
    <cellStyle name="Normal 2 3 9 2 4 2 2 5" xfId="24426"/>
    <cellStyle name="Normal 2 3 9 2 4 2 2 5 2" xfId="24427"/>
    <cellStyle name="Normal 2 3 9 2 4 2 2 6" xfId="24428"/>
    <cellStyle name="Normal 2 3 9 2 4 2 2 6 2" xfId="24429"/>
    <cellStyle name="Normal 2 3 9 2 4 2 2 7" xfId="24430"/>
    <cellStyle name="Normal 2 3 9 2 4 2 2 7 2" xfId="24431"/>
    <cellStyle name="Normal 2 3 9 2 4 2 2 8" xfId="24432"/>
    <cellStyle name="Normal 2 3 9 2 4 2 2 8 2" xfId="24433"/>
    <cellStyle name="Normal 2 3 9 2 4 2 2 9" xfId="24434"/>
    <cellStyle name="Normal 2 3 9 2 4 2 2 9 2" xfId="24435"/>
    <cellStyle name="Normal 2 3 9 2 4 2 3" xfId="24436"/>
    <cellStyle name="Normal 2 3 9 2 4 2 3 2" xfId="24437"/>
    <cellStyle name="Normal 2 3 9 2 4 2 4" xfId="24438"/>
    <cellStyle name="Normal 2 3 9 2 4 2 4 2" xfId="24439"/>
    <cellStyle name="Normal 2 3 9 2 4 2 5" xfId="24440"/>
    <cellStyle name="Normal 2 3 9 2 4 2 5 2" xfId="24441"/>
    <cellStyle name="Normal 2 3 9 2 4 2 6" xfId="24442"/>
    <cellStyle name="Normal 2 3 9 2 4 2 6 2" xfId="24443"/>
    <cellStyle name="Normal 2 3 9 2 4 2 7" xfId="24444"/>
    <cellStyle name="Normal 2 3 9 2 4 2 7 2" xfId="24445"/>
    <cellStyle name="Normal 2 3 9 2 4 2 8" xfId="24446"/>
    <cellStyle name="Normal 2 3 9 2 4 2 8 2" xfId="24447"/>
    <cellStyle name="Normal 2 3 9 2 4 2 9" xfId="24448"/>
    <cellStyle name="Normal 2 3 9 2 4 2 9 2" xfId="24449"/>
    <cellStyle name="Normal 2 3 9 2 4 3" xfId="24450"/>
    <cellStyle name="Normal 2 3 9 2 4 3 10" xfId="24451"/>
    <cellStyle name="Normal 2 3 9 2 4 3 10 2" xfId="24452"/>
    <cellStyle name="Normal 2 3 9 2 4 3 11" xfId="24453"/>
    <cellStyle name="Normal 2 3 9 2 4 3 2" xfId="24454"/>
    <cellStyle name="Normal 2 3 9 2 4 3 2 2" xfId="24455"/>
    <cellStyle name="Normal 2 3 9 2 4 3 3" xfId="24456"/>
    <cellStyle name="Normal 2 3 9 2 4 3 3 2" xfId="24457"/>
    <cellStyle name="Normal 2 3 9 2 4 3 4" xfId="24458"/>
    <cellStyle name="Normal 2 3 9 2 4 3 4 2" xfId="24459"/>
    <cellStyle name="Normal 2 3 9 2 4 3 5" xfId="24460"/>
    <cellStyle name="Normal 2 3 9 2 4 3 5 2" xfId="24461"/>
    <cellStyle name="Normal 2 3 9 2 4 3 6" xfId="24462"/>
    <cellStyle name="Normal 2 3 9 2 4 3 6 2" xfId="24463"/>
    <cellStyle name="Normal 2 3 9 2 4 3 7" xfId="24464"/>
    <cellStyle name="Normal 2 3 9 2 4 3 7 2" xfId="24465"/>
    <cellStyle name="Normal 2 3 9 2 4 3 8" xfId="24466"/>
    <cellStyle name="Normal 2 3 9 2 4 3 8 2" xfId="24467"/>
    <cellStyle name="Normal 2 3 9 2 4 3 9" xfId="24468"/>
    <cellStyle name="Normal 2 3 9 2 4 3 9 2" xfId="24469"/>
    <cellStyle name="Normal 2 3 9 2 4 4" xfId="24470"/>
    <cellStyle name="Normal 2 3 9 2 4 4 2" xfId="24471"/>
    <cellStyle name="Normal 2 3 9 2 4 5" xfId="24472"/>
    <cellStyle name="Normal 2 3 9 2 4 5 2" xfId="24473"/>
    <cellStyle name="Normal 2 3 9 2 4 6" xfId="24474"/>
    <cellStyle name="Normal 2 3 9 2 4 6 2" xfId="24475"/>
    <cellStyle name="Normal 2 3 9 2 4 7" xfId="24476"/>
    <cellStyle name="Normal 2 3 9 2 4 7 2" xfId="24477"/>
    <cellStyle name="Normal 2 3 9 2 4 8" xfId="24478"/>
    <cellStyle name="Normal 2 3 9 2 4 8 2" xfId="24479"/>
    <cellStyle name="Normal 2 3 9 2 4 9" xfId="24480"/>
    <cellStyle name="Normal 2 3 9 2 4 9 2" xfId="24481"/>
    <cellStyle name="Normal 2 3 9 2 5" xfId="747"/>
    <cellStyle name="Normal 2 3 9 2 5 10" xfId="24482"/>
    <cellStyle name="Normal 2 3 9 2 5 10 2" xfId="24483"/>
    <cellStyle name="Normal 2 3 9 2 5 11" xfId="24484"/>
    <cellStyle name="Normal 2 3 9 2 5 11 2" xfId="24485"/>
    <cellStyle name="Normal 2 3 9 2 5 12" xfId="24486"/>
    <cellStyle name="Normal 2 3 9 2 5 12 2" xfId="24487"/>
    <cellStyle name="Normal 2 3 9 2 5 13" xfId="24488"/>
    <cellStyle name="Normal 2 3 9 2 5 2" xfId="24489"/>
    <cellStyle name="Normal 2 3 9 2 5 2 10" xfId="24490"/>
    <cellStyle name="Normal 2 3 9 2 5 2 10 2" xfId="24491"/>
    <cellStyle name="Normal 2 3 9 2 5 2 11" xfId="24492"/>
    <cellStyle name="Normal 2 3 9 2 5 2 11 2" xfId="24493"/>
    <cellStyle name="Normal 2 3 9 2 5 2 12" xfId="24494"/>
    <cellStyle name="Normal 2 3 9 2 5 2 2" xfId="24495"/>
    <cellStyle name="Normal 2 3 9 2 5 2 2 10" xfId="24496"/>
    <cellStyle name="Normal 2 3 9 2 5 2 2 10 2" xfId="24497"/>
    <cellStyle name="Normal 2 3 9 2 5 2 2 11" xfId="24498"/>
    <cellStyle name="Normal 2 3 9 2 5 2 2 2" xfId="24499"/>
    <cellStyle name="Normal 2 3 9 2 5 2 2 2 2" xfId="24500"/>
    <cellStyle name="Normal 2 3 9 2 5 2 2 3" xfId="24501"/>
    <cellStyle name="Normal 2 3 9 2 5 2 2 3 2" xfId="24502"/>
    <cellStyle name="Normal 2 3 9 2 5 2 2 4" xfId="24503"/>
    <cellStyle name="Normal 2 3 9 2 5 2 2 4 2" xfId="24504"/>
    <cellStyle name="Normal 2 3 9 2 5 2 2 5" xfId="24505"/>
    <cellStyle name="Normal 2 3 9 2 5 2 2 5 2" xfId="24506"/>
    <cellStyle name="Normal 2 3 9 2 5 2 2 6" xfId="24507"/>
    <cellStyle name="Normal 2 3 9 2 5 2 2 6 2" xfId="24508"/>
    <cellStyle name="Normal 2 3 9 2 5 2 2 7" xfId="24509"/>
    <cellStyle name="Normal 2 3 9 2 5 2 2 7 2" xfId="24510"/>
    <cellStyle name="Normal 2 3 9 2 5 2 2 8" xfId="24511"/>
    <cellStyle name="Normal 2 3 9 2 5 2 2 8 2" xfId="24512"/>
    <cellStyle name="Normal 2 3 9 2 5 2 2 9" xfId="24513"/>
    <cellStyle name="Normal 2 3 9 2 5 2 2 9 2" xfId="24514"/>
    <cellStyle name="Normal 2 3 9 2 5 2 3" xfId="24515"/>
    <cellStyle name="Normal 2 3 9 2 5 2 3 2" xfId="24516"/>
    <cellStyle name="Normal 2 3 9 2 5 2 4" xfId="24517"/>
    <cellStyle name="Normal 2 3 9 2 5 2 4 2" xfId="24518"/>
    <cellStyle name="Normal 2 3 9 2 5 2 5" xfId="24519"/>
    <cellStyle name="Normal 2 3 9 2 5 2 5 2" xfId="24520"/>
    <cellStyle name="Normal 2 3 9 2 5 2 6" xfId="24521"/>
    <cellStyle name="Normal 2 3 9 2 5 2 6 2" xfId="24522"/>
    <cellStyle name="Normal 2 3 9 2 5 2 7" xfId="24523"/>
    <cellStyle name="Normal 2 3 9 2 5 2 7 2" xfId="24524"/>
    <cellStyle name="Normal 2 3 9 2 5 2 8" xfId="24525"/>
    <cellStyle name="Normal 2 3 9 2 5 2 8 2" xfId="24526"/>
    <cellStyle name="Normal 2 3 9 2 5 2 9" xfId="24527"/>
    <cellStyle name="Normal 2 3 9 2 5 2 9 2" xfId="24528"/>
    <cellStyle name="Normal 2 3 9 2 5 3" xfId="24529"/>
    <cellStyle name="Normal 2 3 9 2 5 3 10" xfId="24530"/>
    <cellStyle name="Normal 2 3 9 2 5 3 10 2" xfId="24531"/>
    <cellStyle name="Normal 2 3 9 2 5 3 11" xfId="24532"/>
    <cellStyle name="Normal 2 3 9 2 5 3 2" xfId="24533"/>
    <cellStyle name="Normal 2 3 9 2 5 3 2 2" xfId="24534"/>
    <cellStyle name="Normal 2 3 9 2 5 3 3" xfId="24535"/>
    <cellStyle name="Normal 2 3 9 2 5 3 3 2" xfId="24536"/>
    <cellStyle name="Normal 2 3 9 2 5 3 4" xfId="24537"/>
    <cellStyle name="Normal 2 3 9 2 5 3 4 2" xfId="24538"/>
    <cellStyle name="Normal 2 3 9 2 5 3 5" xfId="24539"/>
    <cellStyle name="Normal 2 3 9 2 5 3 5 2" xfId="24540"/>
    <cellStyle name="Normal 2 3 9 2 5 3 6" xfId="24541"/>
    <cellStyle name="Normal 2 3 9 2 5 3 6 2" xfId="24542"/>
    <cellStyle name="Normal 2 3 9 2 5 3 7" xfId="24543"/>
    <cellStyle name="Normal 2 3 9 2 5 3 7 2" xfId="24544"/>
    <cellStyle name="Normal 2 3 9 2 5 3 8" xfId="24545"/>
    <cellStyle name="Normal 2 3 9 2 5 3 8 2" xfId="24546"/>
    <cellStyle name="Normal 2 3 9 2 5 3 9" xfId="24547"/>
    <cellStyle name="Normal 2 3 9 2 5 3 9 2" xfId="24548"/>
    <cellStyle name="Normal 2 3 9 2 5 4" xfId="24549"/>
    <cellStyle name="Normal 2 3 9 2 5 4 2" xfId="24550"/>
    <cellStyle name="Normal 2 3 9 2 5 5" xfId="24551"/>
    <cellStyle name="Normal 2 3 9 2 5 5 2" xfId="24552"/>
    <cellStyle name="Normal 2 3 9 2 5 6" xfId="24553"/>
    <cellStyle name="Normal 2 3 9 2 5 6 2" xfId="24554"/>
    <cellStyle name="Normal 2 3 9 2 5 7" xfId="24555"/>
    <cellStyle name="Normal 2 3 9 2 5 7 2" xfId="24556"/>
    <cellStyle name="Normal 2 3 9 2 5 8" xfId="24557"/>
    <cellStyle name="Normal 2 3 9 2 5 8 2" xfId="24558"/>
    <cellStyle name="Normal 2 3 9 2 5 9" xfId="24559"/>
    <cellStyle name="Normal 2 3 9 2 5 9 2" xfId="24560"/>
    <cellStyle name="Normal 2 3 9 2 6" xfId="748"/>
    <cellStyle name="Normal 2 3 9 3" xfId="749"/>
    <cellStyle name="Normal 2 3 9 3 2" xfId="750"/>
    <cellStyle name="Normal 2 3 9 4" xfId="751"/>
    <cellStyle name="Normal 2 3 9 4 2" xfId="752"/>
    <cellStyle name="Normal 2 3 9 5" xfId="753"/>
    <cellStyle name="Normal 2 3 9 5 2" xfId="754"/>
    <cellStyle name="Normal 2 3 9 6" xfId="755"/>
    <cellStyle name="Normal 2 3 9 6 2" xfId="756"/>
    <cellStyle name="Normal 2 3 9 7" xfId="24561"/>
    <cellStyle name="Normal 2 3 9 7 10" xfId="24562"/>
    <cellStyle name="Normal 2 3 9 7 10 2" xfId="24563"/>
    <cellStyle name="Normal 2 3 9 7 11" xfId="24564"/>
    <cellStyle name="Normal 2 3 9 7 11 2" xfId="24565"/>
    <cellStyle name="Normal 2 3 9 7 12" xfId="24566"/>
    <cellStyle name="Normal 2 3 9 7 2" xfId="24567"/>
    <cellStyle name="Normal 2 3 9 7 2 10" xfId="24568"/>
    <cellStyle name="Normal 2 3 9 7 2 10 2" xfId="24569"/>
    <cellStyle name="Normal 2 3 9 7 2 11" xfId="24570"/>
    <cellStyle name="Normal 2 3 9 7 2 2" xfId="24571"/>
    <cellStyle name="Normal 2 3 9 7 2 2 2" xfId="24572"/>
    <cellStyle name="Normal 2 3 9 7 2 3" xfId="24573"/>
    <cellStyle name="Normal 2 3 9 7 2 3 2" xfId="24574"/>
    <cellStyle name="Normal 2 3 9 7 2 4" xfId="24575"/>
    <cellStyle name="Normal 2 3 9 7 2 4 2" xfId="24576"/>
    <cellStyle name="Normal 2 3 9 7 2 5" xfId="24577"/>
    <cellStyle name="Normal 2 3 9 7 2 5 2" xfId="24578"/>
    <cellStyle name="Normal 2 3 9 7 2 6" xfId="24579"/>
    <cellStyle name="Normal 2 3 9 7 2 6 2" xfId="24580"/>
    <cellStyle name="Normal 2 3 9 7 2 7" xfId="24581"/>
    <cellStyle name="Normal 2 3 9 7 2 7 2" xfId="24582"/>
    <cellStyle name="Normal 2 3 9 7 2 8" xfId="24583"/>
    <cellStyle name="Normal 2 3 9 7 2 8 2" xfId="24584"/>
    <cellStyle name="Normal 2 3 9 7 2 9" xfId="24585"/>
    <cellStyle name="Normal 2 3 9 7 2 9 2" xfId="24586"/>
    <cellStyle name="Normal 2 3 9 7 3" xfId="24587"/>
    <cellStyle name="Normal 2 3 9 7 3 2" xfId="24588"/>
    <cellStyle name="Normal 2 3 9 7 4" xfId="24589"/>
    <cellStyle name="Normal 2 3 9 7 4 2" xfId="24590"/>
    <cellStyle name="Normal 2 3 9 7 5" xfId="24591"/>
    <cellStyle name="Normal 2 3 9 7 5 2" xfId="24592"/>
    <cellStyle name="Normal 2 3 9 7 6" xfId="24593"/>
    <cellStyle name="Normal 2 3 9 7 6 2" xfId="24594"/>
    <cellStyle name="Normal 2 3 9 7 7" xfId="24595"/>
    <cellStyle name="Normal 2 3 9 7 7 2" xfId="24596"/>
    <cellStyle name="Normal 2 3 9 7 8" xfId="24597"/>
    <cellStyle name="Normal 2 3 9 7 8 2" xfId="24598"/>
    <cellStyle name="Normal 2 3 9 7 9" xfId="24599"/>
    <cellStyle name="Normal 2 3 9 7 9 2" xfId="24600"/>
    <cellStyle name="Normal 2 3 9 8" xfId="24601"/>
    <cellStyle name="Normal 2 3 9 8 10" xfId="24602"/>
    <cellStyle name="Normal 2 3 9 8 10 2" xfId="24603"/>
    <cellStyle name="Normal 2 3 9 8 11" xfId="24604"/>
    <cellStyle name="Normal 2 3 9 8 2" xfId="24605"/>
    <cellStyle name="Normal 2 3 9 8 2 2" xfId="24606"/>
    <cellStyle name="Normal 2 3 9 8 3" xfId="24607"/>
    <cellStyle name="Normal 2 3 9 8 3 2" xfId="24608"/>
    <cellStyle name="Normal 2 3 9 8 4" xfId="24609"/>
    <cellStyle name="Normal 2 3 9 8 4 2" xfId="24610"/>
    <cellStyle name="Normal 2 3 9 8 5" xfId="24611"/>
    <cellStyle name="Normal 2 3 9 8 5 2" xfId="24612"/>
    <cellStyle name="Normal 2 3 9 8 6" xfId="24613"/>
    <cellStyle name="Normal 2 3 9 8 6 2" xfId="24614"/>
    <cellStyle name="Normal 2 3 9 8 7" xfId="24615"/>
    <cellStyle name="Normal 2 3 9 8 7 2" xfId="24616"/>
    <cellStyle name="Normal 2 3 9 8 8" xfId="24617"/>
    <cellStyle name="Normal 2 3 9 8 8 2" xfId="24618"/>
    <cellStyle name="Normal 2 3 9 8 9" xfId="24619"/>
    <cellStyle name="Normal 2 3 9 8 9 2" xfId="24620"/>
    <cellStyle name="Normal 2 3 9 9" xfId="24621"/>
    <cellStyle name="Normal 2 3 9 9 2" xfId="24622"/>
    <cellStyle name="Normal 2 4" xfId="757"/>
    <cellStyle name="Normal 2 4 10" xfId="758"/>
    <cellStyle name="Normal 2 4 11" xfId="24623"/>
    <cellStyle name="Normal 2 4 12" xfId="24624"/>
    <cellStyle name="Normal 2 4 13" xfId="24625"/>
    <cellStyle name="Normal 2 4 14" xfId="24626"/>
    <cellStyle name="Normal 2 4 15" xfId="24627"/>
    <cellStyle name="Normal 2 4 16" xfId="24628"/>
    <cellStyle name="Normal 2 4 17" xfId="24629"/>
    <cellStyle name="Normal 2 4 18" xfId="24630"/>
    <cellStyle name="Normal 2 4 19" xfId="24631"/>
    <cellStyle name="Normal 2 4 2" xfId="759"/>
    <cellStyle name="Normal 2 4 2 10" xfId="24632"/>
    <cellStyle name="Normal 2 4 2 10 10" xfId="24633"/>
    <cellStyle name="Normal 2 4 2 10 10 2" xfId="24634"/>
    <cellStyle name="Normal 2 4 2 10 11" xfId="24635"/>
    <cellStyle name="Normal 2 4 2 10 11 2" xfId="24636"/>
    <cellStyle name="Normal 2 4 2 10 12" xfId="24637"/>
    <cellStyle name="Normal 2 4 2 10 12 2" xfId="24638"/>
    <cellStyle name="Normal 2 4 2 10 13" xfId="24639"/>
    <cellStyle name="Normal 2 4 2 10 2" xfId="24640"/>
    <cellStyle name="Normal 2 4 2 10 2 10" xfId="24641"/>
    <cellStyle name="Normal 2 4 2 10 2 10 2" xfId="24642"/>
    <cellStyle name="Normal 2 4 2 10 2 11" xfId="24643"/>
    <cellStyle name="Normal 2 4 2 10 2 11 2" xfId="24644"/>
    <cellStyle name="Normal 2 4 2 10 2 12" xfId="24645"/>
    <cellStyle name="Normal 2 4 2 10 2 2" xfId="24646"/>
    <cellStyle name="Normal 2 4 2 10 2 2 10" xfId="24647"/>
    <cellStyle name="Normal 2 4 2 10 2 2 10 2" xfId="24648"/>
    <cellStyle name="Normal 2 4 2 10 2 2 11" xfId="24649"/>
    <cellStyle name="Normal 2 4 2 10 2 2 2" xfId="24650"/>
    <cellStyle name="Normal 2 4 2 10 2 2 2 2" xfId="24651"/>
    <cellStyle name="Normal 2 4 2 10 2 2 3" xfId="24652"/>
    <cellStyle name="Normal 2 4 2 10 2 2 3 2" xfId="24653"/>
    <cellStyle name="Normal 2 4 2 10 2 2 4" xfId="24654"/>
    <cellStyle name="Normal 2 4 2 10 2 2 4 2" xfId="24655"/>
    <cellStyle name="Normal 2 4 2 10 2 2 5" xfId="24656"/>
    <cellStyle name="Normal 2 4 2 10 2 2 5 2" xfId="24657"/>
    <cellStyle name="Normal 2 4 2 10 2 2 6" xfId="24658"/>
    <cellStyle name="Normal 2 4 2 10 2 2 6 2" xfId="24659"/>
    <cellStyle name="Normal 2 4 2 10 2 2 7" xfId="24660"/>
    <cellStyle name="Normal 2 4 2 10 2 2 7 2" xfId="24661"/>
    <cellStyle name="Normal 2 4 2 10 2 2 8" xfId="24662"/>
    <cellStyle name="Normal 2 4 2 10 2 2 8 2" xfId="24663"/>
    <cellStyle name="Normal 2 4 2 10 2 2 9" xfId="24664"/>
    <cellStyle name="Normal 2 4 2 10 2 2 9 2" xfId="24665"/>
    <cellStyle name="Normal 2 4 2 10 2 3" xfId="24666"/>
    <cellStyle name="Normal 2 4 2 10 2 3 2" xfId="24667"/>
    <cellStyle name="Normal 2 4 2 10 2 4" xfId="24668"/>
    <cellStyle name="Normal 2 4 2 10 2 4 2" xfId="24669"/>
    <cellStyle name="Normal 2 4 2 10 2 5" xfId="24670"/>
    <cellStyle name="Normal 2 4 2 10 2 5 2" xfId="24671"/>
    <cellStyle name="Normal 2 4 2 10 2 6" xfId="24672"/>
    <cellStyle name="Normal 2 4 2 10 2 6 2" xfId="24673"/>
    <cellStyle name="Normal 2 4 2 10 2 7" xfId="24674"/>
    <cellStyle name="Normal 2 4 2 10 2 7 2" xfId="24675"/>
    <cellStyle name="Normal 2 4 2 10 2 8" xfId="24676"/>
    <cellStyle name="Normal 2 4 2 10 2 8 2" xfId="24677"/>
    <cellStyle name="Normal 2 4 2 10 2 9" xfId="24678"/>
    <cellStyle name="Normal 2 4 2 10 2 9 2" xfId="24679"/>
    <cellStyle name="Normal 2 4 2 10 3" xfId="24680"/>
    <cellStyle name="Normal 2 4 2 10 3 10" xfId="24681"/>
    <cellStyle name="Normal 2 4 2 10 3 10 2" xfId="24682"/>
    <cellStyle name="Normal 2 4 2 10 3 11" xfId="24683"/>
    <cellStyle name="Normal 2 4 2 10 3 2" xfId="24684"/>
    <cellStyle name="Normal 2 4 2 10 3 2 2" xfId="24685"/>
    <cellStyle name="Normal 2 4 2 10 3 3" xfId="24686"/>
    <cellStyle name="Normal 2 4 2 10 3 3 2" xfId="24687"/>
    <cellStyle name="Normal 2 4 2 10 3 4" xfId="24688"/>
    <cellStyle name="Normal 2 4 2 10 3 4 2" xfId="24689"/>
    <cellStyle name="Normal 2 4 2 10 3 5" xfId="24690"/>
    <cellStyle name="Normal 2 4 2 10 3 5 2" xfId="24691"/>
    <cellStyle name="Normal 2 4 2 10 3 6" xfId="24692"/>
    <cellStyle name="Normal 2 4 2 10 3 6 2" xfId="24693"/>
    <cellStyle name="Normal 2 4 2 10 3 7" xfId="24694"/>
    <cellStyle name="Normal 2 4 2 10 3 7 2" xfId="24695"/>
    <cellStyle name="Normal 2 4 2 10 3 8" xfId="24696"/>
    <cellStyle name="Normal 2 4 2 10 3 8 2" xfId="24697"/>
    <cellStyle name="Normal 2 4 2 10 3 9" xfId="24698"/>
    <cellStyle name="Normal 2 4 2 10 3 9 2" xfId="24699"/>
    <cellStyle name="Normal 2 4 2 10 4" xfId="24700"/>
    <cellStyle name="Normal 2 4 2 10 4 2" xfId="24701"/>
    <cellStyle name="Normal 2 4 2 10 5" xfId="24702"/>
    <cellStyle name="Normal 2 4 2 10 5 2" xfId="24703"/>
    <cellStyle name="Normal 2 4 2 10 6" xfId="24704"/>
    <cellStyle name="Normal 2 4 2 10 6 2" xfId="24705"/>
    <cellStyle name="Normal 2 4 2 10 7" xfId="24706"/>
    <cellStyle name="Normal 2 4 2 10 7 2" xfId="24707"/>
    <cellStyle name="Normal 2 4 2 10 8" xfId="24708"/>
    <cellStyle name="Normal 2 4 2 10 8 2" xfId="24709"/>
    <cellStyle name="Normal 2 4 2 10 9" xfId="24710"/>
    <cellStyle name="Normal 2 4 2 10 9 2" xfId="24711"/>
    <cellStyle name="Normal 2 4 2 2" xfId="760"/>
    <cellStyle name="Normal 2 4 2 2 2" xfId="761"/>
    <cellStyle name="Normal 2 4 2 2 2 10" xfId="24712"/>
    <cellStyle name="Normal 2 4 2 2 2 10 2" xfId="24713"/>
    <cellStyle name="Normal 2 4 2 2 2 11" xfId="24714"/>
    <cellStyle name="Normal 2 4 2 2 2 11 2" xfId="24715"/>
    <cellStyle name="Normal 2 4 2 2 2 12" xfId="24716"/>
    <cellStyle name="Normal 2 4 2 2 2 12 2" xfId="24717"/>
    <cellStyle name="Normal 2 4 2 2 2 13" xfId="24718"/>
    <cellStyle name="Normal 2 4 2 2 2 13 2" xfId="24719"/>
    <cellStyle name="Normal 2 4 2 2 2 14" xfId="24720"/>
    <cellStyle name="Normal 2 4 2 2 2 14 2" xfId="24721"/>
    <cellStyle name="Normal 2 4 2 2 2 15" xfId="24722"/>
    <cellStyle name="Normal 2 4 2 2 2 15 2" xfId="24723"/>
    <cellStyle name="Normal 2 4 2 2 2 16" xfId="24724"/>
    <cellStyle name="Normal 2 4 2 2 2 16 2" xfId="24725"/>
    <cellStyle name="Normal 2 4 2 2 2 17" xfId="24726"/>
    <cellStyle name="Normal 2 4 2 2 2 2" xfId="762"/>
    <cellStyle name="Normal 2 4 2 2 2 2 2" xfId="763"/>
    <cellStyle name="Normal 2 4 2 2 2 2 2 10" xfId="24727"/>
    <cellStyle name="Normal 2 4 2 2 2 2 2 10 2" xfId="24728"/>
    <cellStyle name="Normal 2 4 2 2 2 2 2 11" xfId="24729"/>
    <cellStyle name="Normal 2 4 2 2 2 2 2 11 2" xfId="24730"/>
    <cellStyle name="Normal 2 4 2 2 2 2 2 12" xfId="24731"/>
    <cellStyle name="Normal 2 4 2 2 2 2 2 12 2" xfId="24732"/>
    <cellStyle name="Normal 2 4 2 2 2 2 2 13" xfId="24733"/>
    <cellStyle name="Normal 2 4 2 2 2 2 2 2" xfId="24734"/>
    <cellStyle name="Normal 2 4 2 2 2 2 2 2 10" xfId="24735"/>
    <cellStyle name="Normal 2 4 2 2 2 2 2 2 10 2" xfId="24736"/>
    <cellStyle name="Normal 2 4 2 2 2 2 2 2 11" xfId="24737"/>
    <cellStyle name="Normal 2 4 2 2 2 2 2 2 11 2" xfId="24738"/>
    <cellStyle name="Normal 2 4 2 2 2 2 2 2 12" xfId="24739"/>
    <cellStyle name="Normal 2 4 2 2 2 2 2 2 2" xfId="24740"/>
    <cellStyle name="Normal 2 4 2 2 2 2 2 2 2 10" xfId="24741"/>
    <cellStyle name="Normal 2 4 2 2 2 2 2 2 2 10 2" xfId="24742"/>
    <cellStyle name="Normal 2 4 2 2 2 2 2 2 2 11" xfId="24743"/>
    <cellStyle name="Normal 2 4 2 2 2 2 2 2 2 2" xfId="24744"/>
    <cellStyle name="Normal 2 4 2 2 2 2 2 2 2 2 2" xfId="24745"/>
    <cellStyle name="Normal 2 4 2 2 2 2 2 2 2 3" xfId="24746"/>
    <cellStyle name="Normal 2 4 2 2 2 2 2 2 2 3 2" xfId="24747"/>
    <cellStyle name="Normal 2 4 2 2 2 2 2 2 2 4" xfId="24748"/>
    <cellStyle name="Normal 2 4 2 2 2 2 2 2 2 4 2" xfId="24749"/>
    <cellStyle name="Normal 2 4 2 2 2 2 2 2 2 5" xfId="24750"/>
    <cellStyle name="Normal 2 4 2 2 2 2 2 2 2 5 2" xfId="24751"/>
    <cellStyle name="Normal 2 4 2 2 2 2 2 2 2 6" xfId="24752"/>
    <cellStyle name="Normal 2 4 2 2 2 2 2 2 2 6 2" xfId="24753"/>
    <cellStyle name="Normal 2 4 2 2 2 2 2 2 2 7" xfId="24754"/>
    <cellStyle name="Normal 2 4 2 2 2 2 2 2 2 7 2" xfId="24755"/>
    <cellStyle name="Normal 2 4 2 2 2 2 2 2 2 8" xfId="24756"/>
    <cellStyle name="Normal 2 4 2 2 2 2 2 2 2 8 2" xfId="24757"/>
    <cellStyle name="Normal 2 4 2 2 2 2 2 2 2 9" xfId="24758"/>
    <cellStyle name="Normal 2 4 2 2 2 2 2 2 2 9 2" xfId="24759"/>
    <cellStyle name="Normal 2 4 2 2 2 2 2 2 3" xfId="24760"/>
    <cellStyle name="Normal 2 4 2 2 2 2 2 2 3 2" xfId="24761"/>
    <cellStyle name="Normal 2 4 2 2 2 2 2 2 4" xfId="24762"/>
    <cellStyle name="Normal 2 4 2 2 2 2 2 2 4 2" xfId="24763"/>
    <cellStyle name="Normal 2 4 2 2 2 2 2 2 5" xfId="24764"/>
    <cellStyle name="Normal 2 4 2 2 2 2 2 2 5 2" xfId="24765"/>
    <cellStyle name="Normal 2 4 2 2 2 2 2 2 6" xfId="24766"/>
    <cellStyle name="Normal 2 4 2 2 2 2 2 2 6 2" xfId="24767"/>
    <cellStyle name="Normal 2 4 2 2 2 2 2 2 7" xfId="24768"/>
    <cellStyle name="Normal 2 4 2 2 2 2 2 2 7 2" xfId="24769"/>
    <cellStyle name="Normal 2 4 2 2 2 2 2 2 8" xfId="24770"/>
    <cellStyle name="Normal 2 4 2 2 2 2 2 2 8 2" xfId="24771"/>
    <cellStyle name="Normal 2 4 2 2 2 2 2 2 9" xfId="24772"/>
    <cellStyle name="Normal 2 4 2 2 2 2 2 2 9 2" xfId="24773"/>
    <cellStyle name="Normal 2 4 2 2 2 2 2 3" xfId="24774"/>
    <cellStyle name="Normal 2 4 2 2 2 2 2 3 10" xfId="24775"/>
    <cellStyle name="Normal 2 4 2 2 2 2 2 3 10 2" xfId="24776"/>
    <cellStyle name="Normal 2 4 2 2 2 2 2 3 11" xfId="24777"/>
    <cellStyle name="Normal 2 4 2 2 2 2 2 3 2" xfId="24778"/>
    <cellStyle name="Normal 2 4 2 2 2 2 2 3 2 2" xfId="24779"/>
    <cellStyle name="Normal 2 4 2 2 2 2 2 3 3" xfId="24780"/>
    <cellStyle name="Normal 2 4 2 2 2 2 2 3 3 2" xfId="24781"/>
    <cellStyle name="Normal 2 4 2 2 2 2 2 3 4" xfId="24782"/>
    <cellStyle name="Normal 2 4 2 2 2 2 2 3 4 2" xfId="24783"/>
    <cellStyle name="Normal 2 4 2 2 2 2 2 3 5" xfId="24784"/>
    <cellStyle name="Normal 2 4 2 2 2 2 2 3 5 2" xfId="24785"/>
    <cellStyle name="Normal 2 4 2 2 2 2 2 3 6" xfId="24786"/>
    <cellStyle name="Normal 2 4 2 2 2 2 2 3 6 2" xfId="24787"/>
    <cellStyle name="Normal 2 4 2 2 2 2 2 3 7" xfId="24788"/>
    <cellStyle name="Normal 2 4 2 2 2 2 2 3 7 2" xfId="24789"/>
    <cellStyle name="Normal 2 4 2 2 2 2 2 3 8" xfId="24790"/>
    <cellStyle name="Normal 2 4 2 2 2 2 2 3 8 2" xfId="24791"/>
    <cellStyle name="Normal 2 4 2 2 2 2 2 3 9" xfId="24792"/>
    <cellStyle name="Normal 2 4 2 2 2 2 2 3 9 2" xfId="24793"/>
    <cellStyle name="Normal 2 4 2 2 2 2 2 4" xfId="24794"/>
    <cellStyle name="Normal 2 4 2 2 2 2 2 4 2" xfId="24795"/>
    <cellStyle name="Normal 2 4 2 2 2 2 2 5" xfId="24796"/>
    <cellStyle name="Normal 2 4 2 2 2 2 2 5 2" xfId="24797"/>
    <cellStyle name="Normal 2 4 2 2 2 2 2 6" xfId="24798"/>
    <cellStyle name="Normal 2 4 2 2 2 2 2 6 2" xfId="24799"/>
    <cellStyle name="Normal 2 4 2 2 2 2 2 7" xfId="24800"/>
    <cellStyle name="Normal 2 4 2 2 2 2 2 7 2" xfId="24801"/>
    <cellStyle name="Normal 2 4 2 2 2 2 2 8" xfId="24802"/>
    <cellStyle name="Normal 2 4 2 2 2 2 2 8 2" xfId="24803"/>
    <cellStyle name="Normal 2 4 2 2 2 2 2 9" xfId="24804"/>
    <cellStyle name="Normal 2 4 2 2 2 2 2 9 2" xfId="24805"/>
    <cellStyle name="Normal 2 4 2 2 2 2 3" xfId="764"/>
    <cellStyle name="Normal 2 4 2 2 2 2 3 10" xfId="24806"/>
    <cellStyle name="Normal 2 4 2 2 2 2 3 10 2" xfId="24807"/>
    <cellStyle name="Normal 2 4 2 2 2 2 3 11" xfId="24808"/>
    <cellStyle name="Normal 2 4 2 2 2 2 3 11 2" xfId="24809"/>
    <cellStyle name="Normal 2 4 2 2 2 2 3 12" xfId="24810"/>
    <cellStyle name="Normal 2 4 2 2 2 2 3 12 2" xfId="24811"/>
    <cellStyle name="Normal 2 4 2 2 2 2 3 13" xfId="24812"/>
    <cellStyle name="Normal 2 4 2 2 2 2 3 2" xfId="24813"/>
    <cellStyle name="Normal 2 4 2 2 2 2 3 2 10" xfId="24814"/>
    <cellStyle name="Normal 2 4 2 2 2 2 3 2 10 2" xfId="24815"/>
    <cellStyle name="Normal 2 4 2 2 2 2 3 2 11" xfId="24816"/>
    <cellStyle name="Normal 2 4 2 2 2 2 3 2 11 2" xfId="24817"/>
    <cellStyle name="Normal 2 4 2 2 2 2 3 2 12" xfId="24818"/>
    <cellStyle name="Normal 2 4 2 2 2 2 3 2 2" xfId="24819"/>
    <cellStyle name="Normal 2 4 2 2 2 2 3 2 2 10" xfId="24820"/>
    <cellStyle name="Normal 2 4 2 2 2 2 3 2 2 10 2" xfId="24821"/>
    <cellStyle name="Normal 2 4 2 2 2 2 3 2 2 11" xfId="24822"/>
    <cellStyle name="Normal 2 4 2 2 2 2 3 2 2 2" xfId="24823"/>
    <cellStyle name="Normal 2 4 2 2 2 2 3 2 2 2 2" xfId="24824"/>
    <cellStyle name="Normal 2 4 2 2 2 2 3 2 2 3" xfId="24825"/>
    <cellStyle name="Normal 2 4 2 2 2 2 3 2 2 3 2" xfId="24826"/>
    <cellStyle name="Normal 2 4 2 2 2 2 3 2 2 4" xfId="24827"/>
    <cellStyle name="Normal 2 4 2 2 2 2 3 2 2 4 2" xfId="24828"/>
    <cellStyle name="Normal 2 4 2 2 2 2 3 2 2 5" xfId="24829"/>
    <cellStyle name="Normal 2 4 2 2 2 2 3 2 2 5 2" xfId="24830"/>
    <cellStyle name="Normal 2 4 2 2 2 2 3 2 2 6" xfId="24831"/>
    <cellStyle name="Normal 2 4 2 2 2 2 3 2 2 6 2" xfId="24832"/>
    <cellStyle name="Normal 2 4 2 2 2 2 3 2 2 7" xfId="24833"/>
    <cellStyle name="Normal 2 4 2 2 2 2 3 2 2 7 2" xfId="24834"/>
    <cellStyle name="Normal 2 4 2 2 2 2 3 2 2 8" xfId="24835"/>
    <cellStyle name="Normal 2 4 2 2 2 2 3 2 2 8 2" xfId="24836"/>
    <cellStyle name="Normal 2 4 2 2 2 2 3 2 2 9" xfId="24837"/>
    <cellStyle name="Normal 2 4 2 2 2 2 3 2 2 9 2" xfId="24838"/>
    <cellStyle name="Normal 2 4 2 2 2 2 3 2 3" xfId="24839"/>
    <cellStyle name="Normal 2 4 2 2 2 2 3 2 3 2" xfId="24840"/>
    <cellStyle name="Normal 2 4 2 2 2 2 3 2 4" xfId="24841"/>
    <cellStyle name="Normal 2 4 2 2 2 2 3 2 4 2" xfId="24842"/>
    <cellStyle name="Normal 2 4 2 2 2 2 3 2 5" xfId="24843"/>
    <cellStyle name="Normal 2 4 2 2 2 2 3 2 5 2" xfId="24844"/>
    <cellStyle name="Normal 2 4 2 2 2 2 3 2 6" xfId="24845"/>
    <cellStyle name="Normal 2 4 2 2 2 2 3 2 6 2" xfId="24846"/>
    <cellStyle name="Normal 2 4 2 2 2 2 3 2 7" xfId="24847"/>
    <cellStyle name="Normal 2 4 2 2 2 2 3 2 7 2" xfId="24848"/>
    <cellStyle name="Normal 2 4 2 2 2 2 3 2 8" xfId="24849"/>
    <cellStyle name="Normal 2 4 2 2 2 2 3 2 8 2" xfId="24850"/>
    <cellStyle name="Normal 2 4 2 2 2 2 3 2 9" xfId="24851"/>
    <cellStyle name="Normal 2 4 2 2 2 2 3 2 9 2" xfId="24852"/>
    <cellStyle name="Normal 2 4 2 2 2 2 3 3" xfId="24853"/>
    <cellStyle name="Normal 2 4 2 2 2 2 3 3 10" xfId="24854"/>
    <cellStyle name="Normal 2 4 2 2 2 2 3 3 10 2" xfId="24855"/>
    <cellStyle name="Normal 2 4 2 2 2 2 3 3 11" xfId="24856"/>
    <cellStyle name="Normal 2 4 2 2 2 2 3 3 2" xfId="24857"/>
    <cellStyle name="Normal 2 4 2 2 2 2 3 3 2 2" xfId="24858"/>
    <cellStyle name="Normal 2 4 2 2 2 2 3 3 3" xfId="24859"/>
    <cellStyle name="Normal 2 4 2 2 2 2 3 3 3 2" xfId="24860"/>
    <cellStyle name="Normal 2 4 2 2 2 2 3 3 4" xfId="24861"/>
    <cellStyle name="Normal 2 4 2 2 2 2 3 3 4 2" xfId="24862"/>
    <cellStyle name="Normal 2 4 2 2 2 2 3 3 5" xfId="24863"/>
    <cellStyle name="Normal 2 4 2 2 2 2 3 3 5 2" xfId="24864"/>
    <cellStyle name="Normal 2 4 2 2 2 2 3 3 6" xfId="24865"/>
    <cellStyle name="Normal 2 4 2 2 2 2 3 3 6 2" xfId="24866"/>
    <cellStyle name="Normal 2 4 2 2 2 2 3 3 7" xfId="24867"/>
    <cellStyle name="Normal 2 4 2 2 2 2 3 3 7 2" xfId="24868"/>
    <cellStyle name="Normal 2 4 2 2 2 2 3 3 8" xfId="24869"/>
    <cellStyle name="Normal 2 4 2 2 2 2 3 3 8 2" xfId="24870"/>
    <cellStyle name="Normal 2 4 2 2 2 2 3 3 9" xfId="24871"/>
    <cellStyle name="Normal 2 4 2 2 2 2 3 3 9 2" xfId="24872"/>
    <cellStyle name="Normal 2 4 2 2 2 2 3 4" xfId="24873"/>
    <cellStyle name="Normal 2 4 2 2 2 2 3 4 2" xfId="24874"/>
    <cellStyle name="Normal 2 4 2 2 2 2 3 5" xfId="24875"/>
    <cellStyle name="Normal 2 4 2 2 2 2 3 5 2" xfId="24876"/>
    <cellStyle name="Normal 2 4 2 2 2 2 3 6" xfId="24877"/>
    <cellStyle name="Normal 2 4 2 2 2 2 3 6 2" xfId="24878"/>
    <cellStyle name="Normal 2 4 2 2 2 2 3 7" xfId="24879"/>
    <cellStyle name="Normal 2 4 2 2 2 2 3 7 2" xfId="24880"/>
    <cellStyle name="Normal 2 4 2 2 2 2 3 8" xfId="24881"/>
    <cellStyle name="Normal 2 4 2 2 2 2 3 8 2" xfId="24882"/>
    <cellStyle name="Normal 2 4 2 2 2 2 3 9" xfId="24883"/>
    <cellStyle name="Normal 2 4 2 2 2 2 3 9 2" xfId="24884"/>
    <cellStyle name="Normal 2 4 2 2 2 2 4" xfId="765"/>
    <cellStyle name="Normal 2 4 2 2 2 2 4 10" xfId="24885"/>
    <cellStyle name="Normal 2 4 2 2 2 2 4 10 2" xfId="24886"/>
    <cellStyle name="Normal 2 4 2 2 2 2 4 11" xfId="24887"/>
    <cellStyle name="Normal 2 4 2 2 2 2 4 11 2" xfId="24888"/>
    <cellStyle name="Normal 2 4 2 2 2 2 4 12" xfId="24889"/>
    <cellStyle name="Normal 2 4 2 2 2 2 4 12 2" xfId="24890"/>
    <cellStyle name="Normal 2 4 2 2 2 2 4 13" xfId="24891"/>
    <cellStyle name="Normal 2 4 2 2 2 2 4 2" xfId="24892"/>
    <cellStyle name="Normal 2 4 2 2 2 2 4 2 10" xfId="24893"/>
    <cellStyle name="Normal 2 4 2 2 2 2 4 2 10 2" xfId="24894"/>
    <cellStyle name="Normal 2 4 2 2 2 2 4 2 11" xfId="24895"/>
    <cellStyle name="Normal 2 4 2 2 2 2 4 2 11 2" xfId="24896"/>
    <cellStyle name="Normal 2 4 2 2 2 2 4 2 12" xfId="24897"/>
    <cellStyle name="Normal 2 4 2 2 2 2 4 2 2" xfId="24898"/>
    <cellStyle name="Normal 2 4 2 2 2 2 4 2 2 10" xfId="24899"/>
    <cellStyle name="Normal 2 4 2 2 2 2 4 2 2 10 2" xfId="24900"/>
    <cellStyle name="Normal 2 4 2 2 2 2 4 2 2 11" xfId="24901"/>
    <cellStyle name="Normal 2 4 2 2 2 2 4 2 2 2" xfId="24902"/>
    <cellStyle name="Normal 2 4 2 2 2 2 4 2 2 2 2" xfId="24903"/>
    <cellStyle name="Normal 2 4 2 2 2 2 4 2 2 3" xfId="24904"/>
    <cellStyle name="Normal 2 4 2 2 2 2 4 2 2 3 2" xfId="24905"/>
    <cellStyle name="Normal 2 4 2 2 2 2 4 2 2 4" xfId="24906"/>
    <cellStyle name="Normal 2 4 2 2 2 2 4 2 2 4 2" xfId="24907"/>
    <cellStyle name="Normal 2 4 2 2 2 2 4 2 2 5" xfId="24908"/>
    <cellStyle name="Normal 2 4 2 2 2 2 4 2 2 5 2" xfId="24909"/>
    <cellStyle name="Normal 2 4 2 2 2 2 4 2 2 6" xfId="24910"/>
    <cellStyle name="Normal 2 4 2 2 2 2 4 2 2 6 2" xfId="24911"/>
    <cellStyle name="Normal 2 4 2 2 2 2 4 2 2 7" xfId="24912"/>
    <cellStyle name="Normal 2 4 2 2 2 2 4 2 2 7 2" xfId="24913"/>
    <cellStyle name="Normal 2 4 2 2 2 2 4 2 2 8" xfId="24914"/>
    <cellStyle name="Normal 2 4 2 2 2 2 4 2 2 8 2" xfId="24915"/>
    <cellStyle name="Normal 2 4 2 2 2 2 4 2 2 9" xfId="24916"/>
    <cellStyle name="Normal 2 4 2 2 2 2 4 2 2 9 2" xfId="24917"/>
    <cellStyle name="Normal 2 4 2 2 2 2 4 2 3" xfId="24918"/>
    <cellStyle name="Normal 2 4 2 2 2 2 4 2 3 2" xfId="24919"/>
    <cellStyle name="Normal 2 4 2 2 2 2 4 2 4" xfId="24920"/>
    <cellStyle name="Normal 2 4 2 2 2 2 4 2 4 2" xfId="24921"/>
    <cellStyle name="Normal 2 4 2 2 2 2 4 2 5" xfId="24922"/>
    <cellStyle name="Normal 2 4 2 2 2 2 4 2 5 2" xfId="24923"/>
    <cellStyle name="Normal 2 4 2 2 2 2 4 2 6" xfId="24924"/>
    <cellStyle name="Normal 2 4 2 2 2 2 4 2 6 2" xfId="24925"/>
    <cellStyle name="Normal 2 4 2 2 2 2 4 2 7" xfId="24926"/>
    <cellStyle name="Normal 2 4 2 2 2 2 4 2 7 2" xfId="24927"/>
    <cellStyle name="Normal 2 4 2 2 2 2 4 2 8" xfId="24928"/>
    <cellStyle name="Normal 2 4 2 2 2 2 4 2 8 2" xfId="24929"/>
    <cellStyle name="Normal 2 4 2 2 2 2 4 2 9" xfId="24930"/>
    <cellStyle name="Normal 2 4 2 2 2 2 4 2 9 2" xfId="24931"/>
    <cellStyle name="Normal 2 4 2 2 2 2 4 3" xfId="24932"/>
    <cellStyle name="Normal 2 4 2 2 2 2 4 3 10" xfId="24933"/>
    <cellStyle name="Normal 2 4 2 2 2 2 4 3 10 2" xfId="24934"/>
    <cellStyle name="Normal 2 4 2 2 2 2 4 3 11" xfId="24935"/>
    <cellStyle name="Normal 2 4 2 2 2 2 4 3 2" xfId="24936"/>
    <cellStyle name="Normal 2 4 2 2 2 2 4 3 2 2" xfId="24937"/>
    <cellStyle name="Normal 2 4 2 2 2 2 4 3 3" xfId="24938"/>
    <cellStyle name="Normal 2 4 2 2 2 2 4 3 3 2" xfId="24939"/>
    <cellStyle name="Normal 2 4 2 2 2 2 4 3 4" xfId="24940"/>
    <cellStyle name="Normal 2 4 2 2 2 2 4 3 4 2" xfId="24941"/>
    <cellStyle name="Normal 2 4 2 2 2 2 4 3 5" xfId="24942"/>
    <cellStyle name="Normal 2 4 2 2 2 2 4 3 5 2" xfId="24943"/>
    <cellStyle name="Normal 2 4 2 2 2 2 4 3 6" xfId="24944"/>
    <cellStyle name="Normal 2 4 2 2 2 2 4 3 6 2" xfId="24945"/>
    <cellStyle name="Normal 2 4 2 2 2 2 4 3 7" xfId="24946"/>
    <cellStyle name="Normal 2 4 2 2 2 2 4 3 7 2" xfId="24947"/>
    <cellStyle name="Normal 2 4 2 2 2 2 4 3 8" xfId="24948"/>
    <cellStyle name="Normal 2 4 2 2 2 2 4 3 8 2" xfId="24949"/>
    <cellStyle name="Normal 2 4 2 2 2 2 4 3 9" xfId="24950"/>
    <cellStyle name="Normal 2 4 2 2 2 2 4 3 9 2" xfId="24951"/>
    <cellStyle name="Normal 2 4 2 2 2 2 4 4" xfId="24952"/>
    <cellStyle name="Normal 2 4 2 2 2 2 4 4 2" xfId="24953"/>
    <cellStyle name="Normal 2 4 2 2 2 2 4 5" xfId="24954"/>
    <cellStyle name="Normal 2 4 2 2 2 2 4 5 2" xfId="24955"/>
    <cellStyle name="Normal 2 4 2 2 2 2 4 6" xfId="24956"/>
    <cellStyle name="Normal 2 4 2 2 2 2 4 6 2" xfId="24957"/>
    <cellStyle name="Normal 2 4 2 2 2 2 4 7" xfId="24958"/>
    <cellStyle name="Normal 2 4 2 2 2 2 4 7 2" xfId="24959"/>
    <cellStyle name="Normal 2 4 2 2 2 2 4 8" xfId="24960"/>
    <cellStyle name="Normal 2 4 2 2 2 2 4 8 2" xfId="24961"/>
    <cellStyle name="Normal 2 4 2 2 2 2 4 9" xfId="24962"/>
    <cellStyle name="Normal 2 4 2 2 2 2 4 9 2" xfId="24963"/>
    <cellStyle name="Normal 2 4 2 2 2 2 5" xfId="766"/>
    <cellStyle name="Normal 2 4 2 2 2 2 5 10" xfId="24964"/>
    <cellStyle name="Normal 2 4 2 2 2 2 5 10 2" xfId="24965"/>
    <cellStyle name="Normal 2 4 2 2 2 2 5 11" xfId="24966"/>
    <cellStyle name="Normal 2 4 2 2 2 2 5 11 2" xfId="24967"/>
    <cellStyle name="Normal 2 4 2 2 2 2 5 12" xfId="24968"/>
    <cellStyle name="Normal 2 4 2 2 2 2 5 12 2" xfId="24969"/>
    <cellStyle name="Normal 2 4 2 2 2 2 5 13" xfId="24970"/>
    <cellStyle name="Normal 2 4 2 2 2 2 5 2" xfId="24971"/>
    <cellStyle name="Normal 2 4 2 2 2 2 5 2 10" xfId="24972"/>
    <cellStyle name="Normal 2 4 2 2 2 2 5 2 10 2" xfId="24973"/>
    <cellStyle name="Normal 2 4 2 2 2 2 5 2 11" xfId="24974"/>
    <cellStyle name="Normal 2 4 2 2 2 2 5 2 11 2" xfId="24975"/>
    <cellStyle name="Normal 2 4 2 2 2 2 5 2 12" xfId="24976"/>
    <cellStyle name="Normal 2 4 2 2 2 2 5 2 2" xfId="24977"/>
    <cellStyle name="Normal 2 4 2 2 2 2 5 2 2 10" xfId="24978"/>
    <cellStyle name="Normal 2 4 2 2 2 2 5 2 2 10 2" xfId="24979"/>
    <cellStyle name="Normal 2 4 2 2 2 2 5 2 2 11" xfId="24980"/>
    <cellStyle name="Normal 2 4 2 2 2 2 5 2 2 2" xfId="24981"/>
    <cellStyle name="Normal 2 4 2 2 2 2 5 2 2 2 2" xfId="24982"/>
    <cellStyle name="Normal 2 4 2 2 2 2 5 2 2 3" xfId="24983"/>
    <cellStyle name="Normal 2 4 2 2 2 2 5 2 2 3 2" xfId="24984"/>
    <cellStyle name="Normal 2 4 2 2 2 2 5 2 2 4" xfId="24985"/>
    <cellStyle name="Normal 2 4 2 2 2 2 5 2 2 4 2" xfId="24986"/>
    <cellStyle name="Normal 2 4 2 2 2 2 5 2 2 5" xfId="24987"/>
    <cellStyle name="Normal 2 4 2 2 2 2 5 2 2 5 2" xfId="24988"/>
    <cellStyle name="Normal 2 4 2 2 2 2 5 2 2 6" xfId="24989"/>
    <cellStyle name="Normal 2 4 2 2 2 2 5 2 2 6 2" xfId="24990"/>
    <cellStyle name="Normal 2 4 2 2 2 2 5 2 2 7" xfId="24991"/>
    <cellStyle name="Normal 2 4 2 2 2 2 5 2 2 7 2" xfId="24992"/>
    <cellStyle name="Normal 2 4 2 2 2 2 5 2 2 8" xfId="24993"/>
    <cellStyle name="Normal 2 4 2 2 2 2 5 2 2 8 2" xfId="24994"/>
    <cellStyle name="Normal 2 4 2 2 2 2 5 2 2 9" xfId="24995"/>
    <cellStyle name="Normal 2 4 2 2 2 2 5 2 2 9 2" xfId="24996"/>
    <cellStyle name="Normal 2 4 2 2 2 2 5 2 3" xfId="24997"/>
    <cellStyle name="Normal 2 4 2 2 2 2 5 2 3 2" xfId="24998"/>
    <cellStyle name="Normal 2 4 2 2 2 2 5 2 4" xfId="24999"/>
    <cellStyle name="Normal 2 4 2 2 2 2 5 2 4 2" xfId="25000"/>
    <cellStyle name="Normal 2 4 2 2 2 2 5 2 5" xfId="25001"/>
    <cellStyle name="Normal 2 4 2 2 2 2 5 2 5 2" xfId="25002"/>
    <cellStyle name="Normal 2 4 2 2 2 2 5 2 6" xfId="25003"/>
    <cellStyle name="Normal 2 4 2 2 2 2 5 2 6 2" xfId="25004"/>
    <cellStyle name="Normal 2 4 2 2 2 2 5 2 7" xfId="25005"/>
    <cellStyle name="Normal 2 4 2 2 2 2 5 2 7 2" xfId="25006"/>
    <cellStyle name="Normal 2 4 2 2 2 2 5 2 8" xfId="25007"/>
    <cellStyle name="Normal 2 4 2 2 2 2 5 2 8 2" xfId="25008"/>
    <cellStyle name="Normal 2 4 2 2 2 2 5 2 9" xfId="25009"/>
    <cellStyle name="Normal 2 4 2 2 2 2 5 2 9 2" xfId="25010"/>
    <cellStyle name="Normal 2 4 2 2 2 2 5 3" xfId="25011"/>
    <cellStyle name="Normal 2 4 2 2 2 2 5 3 10" xfId="25012"/>
    <cellStyle name="Normal 2 4 2 2 2 2 5 3 10 2" xfId="25013"/>
    <cellStyle name="Normal 2 4 2 2 2 2 5 3 11" xfId="25014"/>
    <cellStyle name="Normal 2 4 2 2 2 2 5 3 2" xfId="25015"/>
    <cellStyle name="Normal 2 4 2 2 2 2 5 3 2 2" xfId="25016"/>
    <cellStyle name="Normal 2 4 2 2 2 2 5 3 3" xfId="25017"/>
    <cellStyle name="Normal 2 4 2 2 2 2 5 3 3 2" xfId="25018"/>
    <cellStyle name="Normal 2 4 2 2 2 2 5 3 4" xfId="25019"/>
    <cellStyle name="Normal 2 4 2 2 2 2 5 3 4 2" xfId="25020"/>
    <cellStyle name="Normal 2 4 2 2 2 2 5 3 5" xfId="25021"/>
    <cellStyle name="Normal 2 4 2 2 2 2 5 3 5 2" xfId="25022"/>
    <cellStyle name="Normal 2 4 2 2 2 2 5 3 6" xfId="25023"/>
    <cellStyle name="Normal 2 4 2 2 2 2 5 3 6 2" xfId="25024"/>
    <cellStyle name="Normal 2 4 2 2 2 2 5 3 7" xfId="25025"/>
    <cellStyle name="Normal 2 4 2 2 2 2 5 3 7 2" xfId="25026"/>
    <cellStyle name="Normal 2 4 2 2 2 2 5 3 8" xfId="25027"/>
    <cellStyle name="Normal 2 4 2 2 2 2 5 3 8 2" xfId="25028"/>
    <cellStyle name="Normal 2 4 2 2 2 2 5 3 9" xfId="25029"/>
    <cellStyle name="Normal 2 4 2 2 2 2 5 3 9 2" xfId="25030"/>
    <cellStyle name="Normal 2 4 2 2 2 2 5 4" xfId="25031"/>
    <cellStyle name="Normal 2 4 2 2 2 2 5 4 2" xfId="25032"/>
    <cellStyle name="Normal 2 4 2 2 2 2 5 5" xfId="25033"/>
    <cellStyle name="Normal 2 4 2 2 2 2 5 5 2" xfId="25034"/>
    <cellStyle name="Normal 2 4 2 2 2 2 5 6" xfId="25035"/>
    <cellStyle name="Normal 2 4 2 2 2 2 5 6 2" xfId="25036"/>
    <cellStyle name="Normal 2 4 2 2 2 2 5 7" xfId="25037"/>
    <cellStyle name="Normal 2 4 2 2 2 2 5 7 2" xfId="25038"/>
    <cellStyle name="Normal 2 4 2 2 2 2 5 8" xfId="25039"/>
    <cellStyle name="Normal 2 4 2 2 2 2 5 8 2" xfId="25040"/>
    <cellStyle name="Normal 2 4 2 2 2 2 5 9" xfId="25041"/>
    <cellStyle name="Normal 2 4 2 2 2 2 5 9 2" xfId="25042"/>
    <cellStyle name="Normal 2 4 2 2 2 2 6" xfId="767"/>
    <cellStyle name="Normal 2 4 2 2 2 3" xfId="768"/>
    <cellStyle name="Normal 2 4 2 2 2 3 2" xfId="769"/>
    <cellStyle name="Normal 2 4 2 2 2 4" xfId="770"/>
    <cellStyle name="Normal 2 4 2 2 2 4 2" xfId="771"/>
    <cellStyle name="Normal 2 4 2 2 2 5" xfId="772"/>
    <cellStyle name="Normal 2 4 2 2 2 5 2" xfId="773"/>
    <cellStyle name="Normal 2 4 2 2 2 6" xfId="25043"/>
    <cellStyle name="Normal 2 4 2 2 2 6 10" xfId="25044"/>
    <cellStyle name="Normal 2 4 2 2 2 6 10 2" xfId="25045"/>
    <cellStyle name="Normal 2 4 2 2 2 6 11" xfId="25046"/>
    <cellStyle name="Normal 2 4 2 2 2 6 11 2" xfId="25047"/>
    <cellStyle name="Normal 2 4 2 2 2 6 12" xfId="25048"/>
    <cellStyle name="Normal 2 4 2 2 2 6 2" xfId="25049"/>
    <cellStyle name="Normal 2 4 2 2 2 6 2 10" xfId="25050"/>
    <cellStyle name="Normal 2 4 2 2 2 6 2 10 2" xfId="25051"/>
    <cellStyle name="Normal 2 4 2 2 2 6 2 11" xfId="25052"/>
    <cellStyle name="Normal 2 4 2 2 2 6 2 2" xfId="25053"/>
    <cellStyle name="Normal 2 4 2 2 2 6 2 2 2" xfId="25054"/>
    <cellStyle name="Normal 2 4 2 2 2 6 2 3" xfId="25055"/>
    <cellStyle name="Normal 2 4 2 2 2 6 2 3 2" xfId="25056"/>
    <cellStyle name="Normal 2 4 2 2 2 6 2 4" xfId="25057"/>
    <cellStyle name="Normal 2 4 2 2 2 6 2 4 2" xfId="25058"/>
    <cellStyle name="Normal 2 4 2 2 2 6 2 5" xfId="25059"/>
    <cellStyle name="Normal 2 4 2 2 2 6 2 5 2" xfId="25060"/>
    <cellStyle name="Normal 2 4 2 2 2 6 2 6" xfId="25061"/>
    <cellStyle name="Normal 2 4 2 2 2 6 2 6 2" xfId="25062"/>
    <cellStyle name="Normal 2 4 2 2 2 6 2 7" xfId="25063"/>
    <cellStyle name="Normal 2 4 2 2 2 6 2 7 2" xfId="25064"/>
    <cellStyle name="Normal 2 4 2 2 2 6 2 8" xfId="25065"/>
    <cellStyle name="Normal 2 4 2 2 2 6 2 8 2" xfId="25066"/>
    <cellStyle name="Normal 2 4 2 2 2 6 2 9" xfId="25067"/>
    <cellStyle name="Normal 2 4 2 2 2 6 2 9 2" xfId="25068"/>
    <cellStyle name="Normal 2 4 2 2 2 6 3" xfId="25069"/>
    <cellStyle name="Normal 2 4 2 2 2 6 3 2" xfId="25070"/>
    <cellStyle name="Normal 2 4 2 2 2 6 4" xfId="25071"/>
    <cellStyle name="Normal 2 4 2 2 2 6 4 2" xfId="25072"/>
    <cellStyle name="Normal 2 4 2 2 2 6 5" xfId="25073"/>
    <cellStyle name="Normal 2 4 2 2 2 6 5 2" xfId="25074"/>
    <cellStyle name="Normal 2 4 2 2 2 6 6" xfId="25075"/>
    <cellStyle name="Normal 2 4 2 2 2 6 6 2" xfId="25076"/>
    <cellStyle name="Normal 2 4 2 2 2 6 7" xfId="25077"/>
    <cellStyle name="Normal 2 4 2 2 2 6 7 2" xfId="25078"/>
    <cellStyle name="Normal 2 4 2 2 2 6 8" xfId="25079"/>
    <cellStyle name="Normal 2 4 2 2 2 6 8 2" xfId="25080"/>
    <cellStyle name="Normal 2 4 2 2 2 6 9" xfId="25081"/>
    <cellStyle name="Normal 2 4 2 2 2 6 9 2" xfId="25082"/>
    <cellStyle name="Normal 2 4 2 2 2 7" xfId="25083"/>
    <cellStyle name="Normal 2 4 2 2 2 7 10" xfId="25084"/>
    <cellStyle name="Normal 2 4 2 2 2 7 10 2" xfId="25085"/>
    <cellStyle name="Normal 2 4 2 2 2 7 11" xfId="25086"/>
    <cellStyle name="Normal 2 4 2 2 2 7 2" xfId="25087"/>
    <cellStyle name="Normal 2 4 2 2 2 7 2 2" xfId="25088"/>
    <cellStyle name="Normal 2 4 2 2 2 7 3" xfId="25089"/>
    <cellStyle name="Normal 2 4 2 2 2 7 3 2" xfId="25090"/>
    <cellStyle name="Normal 2 4 2 2 2 7 4" xfId="25091"/>
    <cellStyle name="Normal 2 4 2 2 2 7 4 2" xfId="25092"/>
    <cellStyle name="Normal 2 4 2 2 2 7 5" xfId="25093"/>
    <cellStyle name="Normal 2 4 2 2 2 7 5 2" xfId="25094"/>
    <cellStyle name="Normal 2 4 2 2 2 7 6" xfId="25095"/>
    <cellStyle name="Normal 2 4 2 2 2 7 6 2" xfId="25096"/>
    <cellStyle name="Normal 2 4 2 2 2 7 7" xfId="25097"/>
    <cellStyle name="Normal 2 4 2 2 2 7 7 2" xfId="25098"/>
    <cellStyle name="Normal 2 4 2 2 2 7 8" xfId="25099"/>
    <cellStyle name="Normal 2 4 2 2 2 7 8 2" xfId="25100"/>
    <cellStyle name="Normal 2 4 2 2 2 7 9" xfId="25101"/>
    <cellStyle name="Normal 2 4 2 2 2 7 9 2" xfId="25102"/>
    <cellStyle name="Normal 2 4 2 2 2 8" xfId="25103"/>
    <cellStyle name="Normal 2 4 2 2 2 8 2" xfId="25104"/>
    <cellStyle name="Normal 2 4 2 2 2 9" xfId="25105"/>
    <cellStyle name="Normal 2 4 2 2 2 9 2" xfId="25106"/>
    <cellStyle name="Normal 2 4 2 2 3" xfId="774"/>
    <cellStyle name="Normal 2 4 2 2 3 10" xfId="25107"/>
    <cellStyle name="Normal 2 4 2 2 3 10 2" xfId="25108"/>
    <cellStyle name="Normal 2 4 2 2 3 11" xfId="25109"/>
    <cellStyle name="Normal 2 4 2 2 3 11 2" xfId="25110"/>
    <cellStyle name="Normal 2 4 2 2 3 12" xfId="25111"/>
    <cellStyle name="Normal 2 4 2 2 3 12 2" xfId="25112"/>
    <cellStyle name="Normal 2 4 2 2 3 13" xfId="25113"/>
    <cellStyle name="Normal 2 4 2 2 3 2" xfId="25114"/>
    <cellStyle name="Normal 2 4 2 2 3 2 10" xfId="25115"/>
    <cellStyle name="Normal 2 4 2 2 3 2 10 2" xfId="25116"/>
    <cellStyle name="Normal 2 4 2 2 3 2 11" xfId="25117"/>
    <cellStyle name="Normal 2 4 2 2 3 2 11 2" xfId="25118"/>
    <cellStyle name="Normal 2 4 2 2 3 2 12" xfId="25119"/>
    <cellStyle name="Normal 2 4 2 2 3 2 2" xfId="25120"/>
    <cellStyle name="Normal 2 4 2 2 3 2 2 10" xfId="25121"/>
    <cellStyle name="Normal 2 4 2 2 3 2 2 10 2" xfId="25122"/>
    <cellStyle name="Normal 2 4 2 2 3 2 2 11" xfId="25123"/>
    <cellStyle name="Normal 2 4 2 2 3 2 2 2" xfId="25124"/>
    <cellStyle name="Normal 2 4 2 2 3 2 2 2 2" xfId="25125"/>
    <cellStyle name="Normal 2 4 2 2 3 2 2 3" xfId="25126"/>
    <cellStyle name="Normal 2 4 2 2 3 2 2 3 2" xfId="25127"/>
    <cellStyle name="Normal 2 4 2 2 3 2 2 4" xfId="25128"/>
    <cellStyle name="Normal 2 4 2 2 3 2 2 4 2" xfId="25129"/>
    <cellStyle name="Normal 2 4 2 2 3 2 2 5" xfId="25130"/>
    <cellStyle name="Normal 2 4 2 2 3 2 2 5 2" xfId="25131"/>
    <cellStyle name="Normal 2 4 2 2 3 2 2 6" xfId="25132"/>
    <cellStyle name="Normal 2 4 2 2 3 2 2 6 2" xfId="25133"/>
    <cellStyle name="Normal 2 4 2 2 3 2 2 7" xfId="25134"/>
    <cellStyle name="Normal 2 4 2 2 3 2 2 7 2" xfId="25135"/>
    <cellStyle name="Normal 2 4 2 2 3 2 2 8" xfId="25136"/>
    <cellStyle name="Normal 2 4 2 2 3 2 2 8 2" xfId="25137"/>
    <cellStyle name="Normal 2 4 2 2 3 2 2 9" xfId="25138"/>
    <cellStyle name="Normal 2 4 2 2 3 2 2 9 2" xfId="25139"/>
    <cellStyle name="Normal 2 4 2 2 3 2 3" xfId="25140"/>
    <cellStyle name="Normal 2 4 2 2 3 2 3 2" xfId="25141"/>
    <cellStyle name="Normal 2 4 2 2 3 2 4" xfId="25142"/>
    <cellStyle name="Normal 2 4 2 2 3 2 4 2" xfId="25143"/>
    <cellStyle name="Normal 2 4 2 2 3 2 5" xfId="25144"/>
    <cellStyle name="Normal 2 4 2 2 3 2 5 2" xfId="25145"/>
    <cellStyle name="Normal 2 4 2 2 3 2 6" xfId="25146"/>
    <cellStyle name="Normal 2 4 2 2 3 2 6 2" xfId="25147"/>
    <cellStyle name="Normal 2 4 2 2 3 2 7" xfId="25148"/>
    <cellStyle name="Normal 2 4 2 2 3 2 7 2" xfId="25149"/>
    <cellStyle name="Normal 2 4 2 2 3 2 8" xfId="25150"/>
    <cellStyle name="Normal 2 4 2 2 3 2 8 2" xfId="25151"/>
    <cellStyle name="Normal 2 4 2 2 3 2 9" xfId="25152"/>
    <cellStyle name="Normal 2 4 2 2 3 2 9 2" xfId="25153"/>
    <cellStyle name="Normal 2 4 2 2 3 3" xfId="25154"/>
    <cellStyle name="Normal 2 4 2 2 3 3 10" xfId="25155"/>
    <cellStyle name="Normal 2 4 2 2 3 3 10 2" xfId="25156"/>
    <cellStyle name="Normal 2 4 2 2 3 3 11" xfId="25157"/>
    <cellStyle name="Normal 2 4 2 2 3 3 2" xfId="25158"/>
    <cellStyle name="Normal 2 4 2 2 3 3 2 2" xfId="25159"/>
    <cellStyle name="Normal 2 4 2 2 3 3 3" xfId="25160"/>
    <cellStyle name="Normal 2 4 2 2 3 3 3 2" xfId="25161"/>
    <cellStyle name="Normal 2 4 2 2 3 3 4" xfId="25162"/>
    <cellStyle name="Normal 2 4 2 2 3 3 4 2" xfId="25163"/>
    <cellStyle name="Normal 2 4 2 2 3 3 5" xfId="25164"/>
    <cellStyle name="Normal 2 4 2 2 3 3 5 2" xfId="25165"/>
    <cellStyle name="Normal 2 4 2 2 3 3 6" xfId="25166"/>
    <cellStyle name="Normal 2 4 2 2 3 3 6 2" xfId="25167"/>
    <cellStyle name="Normal 2 4 2 2 3 3 7" xfId="25168"/>
    <cellStyle name="Normal 2 4 2 2 3 3 7 2" xfId="25169"/>
    <cellStyle name="Normal 2 4 2 2 3 3 8" xfId="25170"/>
    <cellStyle name="Normal 2 4 2 2 3 3 8 2" xfId="25171"/>
    <cellStyle name="Normal 2 4 2 2 3 3 9" xfId="25172"/>
    <cellStyle name="Normal 2 4 2 2 3 3 9 2" xfId="25173"/>
    <cellStyle name="Normal 2 4 2 2 3 4" xfId="25174"/>
    <cellStyle name="Normal 2 4 2 2 3 4 2" xfId="25175"/>
    <cellStyle name="Normal 2 4 2 2 3 5" xfId="25176"/>
    <cellStyle name="Normal 2 4 2 2 3 5 2" xfId="25177"/>
    <cellStyle name="Normal 2 4 2 2 3 6" xfId="25178"/>
    <cellStyle name="Normal 2 4 2 2 3 6 2" xfId="25179"/>
    <cellStyle name="Normal 2 4 2 2 3 7" xfId="25180"/>
    <cellStyle name="Normal 2 4 2 2 3 7 2" xfId="25181"/>
    <cellStyle name="Normal 2 4 2 2 3 8" xfId="25182"/>
    <cellStyle name="Normal 2 4 2 2 3 8 2" xfId="25183"/>
    <cellStyle name="Normal 2 4 2 2 3 9" xfId="25184"/>
    <cellStyle name="Normal 2 4 2 2 3 9 2" xfId="25185"/>
    <cellStyle name="Normal 2 4 2 2 4" xfId="775"/>
    <cellStyle name="Normal 2 4 2 2 4 10" xfId="25186"/>
    <cellStyle name="Normal 2 4 2 2 4 10 2" xfId="25187"/>
    <cellStyle name="Normal 2 4 2 2 4 11" xfId="25188"/>
    <cellStyle name="Normal 2 4 2 2 4 11 2" xfId="25189"/>
    <cellStyle name="Normal 2 4 2 2 4 12" xfId="25190"/>
    <cellStyle name="Normal 2 4 2 2 4 12 2" xfId="25191"/>
    <cellStyle name="Normal 2 4 2 2 4 13" xfId="25192"/>
    <cellStyle name="Normal 2 4 2 2 4 2" xfId="25193"/>
    <cellStyle name="Normal 2 4 2 2 4 2 10" xfId="25194"/>
    <cellStyle name="Normal 2 4 2 2 4 2 10 2" xfId="25195"/>
    <cellStyle name="Normal 2 4 2 2 4 2 11" xfId="25196"/>
    <cellStyle name="Normal 2 4 2 2 4 2 11 2" xfId="25197"/>
    <cellStyle name="Normal 2 4 2 2 4 2 12" xfId="25198"/>
    <cellStyle name="Normal 2 4 2 2 4 2 2" xfId="25199"/>
    <cellStyle name="Normal 2 4 2 2 4 2 2 10" xfId="25200"/>
    <cellStyle name="Normal 2 4 2 2 4 2 2 10 2" xfId="25201"/>
    <cellStyle name="Normal 2 4 2 2 4 2 2 11" xfId="25202"/>
    <cellStyle name="Normal 2 4 2 2 4 2 2 2" xfId="25203"/>
    <cellStyle name="Normal 2 4 2 2 4 2 2 2 2" xfId="25204"/>
    <cellStyle name="Normal 2 4 2 2 4 2 2 3" xfId="25205"/>
    <cellStyle name="Normal 2 4 2 2 4 2 2 3 2" xfId="25206"/>
    <cellStyle name="Normal 2 4 2 2 4 2 2 4" xfId="25207"/>
    <cellStyle name="Normal 2 4 2 2 4 2 2 4 2" xfId="25208"/>
    <cellStyle name="Normal 2 4 2 2 4 2 2 5" xfId="25209"/>
    <cellStyle name="Normal 2 4 2 2 4 2 2 5 2" xfId="25210"/>
    <cellStyle name="Normal 2 4 2 2 4 2 2 6" xfId="25211"/>
    <cellStyle name="Normal 2 4 2 2 4 2 2 6 2" xfId="25212"/>
    <cellStyle name="Normal 2 4 2 2 4 2 2 7" xfId="25213"/>
    <cellStyle name="Normal 2 4 2 2 4 2 2 7 2" xfId="25214"/>
    <cellStyle name="Normal 2 4 2 2 4 2 2 8" xfId="25215"/>
    <cellStyle name="Normal 2 4 2 2 4 2 2 8 2" xfId="25216"/>
    <cellStyle name="Normal 2 4 2 2 4 2 2 9" xfId="25217"/>
    <cellStyle name="Normal 2 4 2 2 4 2 2 9 2" xfId="25218"/>
    <cellStyle name="Normal 2 4 2 2 4 2 3" xfId="25219"/>
    <cellStyle name="Normal 2 4 2 2 4 2 3 2" xfId="25220"/>
    <cellStyle name="Normal 2 4 2 2 4 2 4" xfId="25221"/>
    <cellStyle name="Normal 2 4 2 2 4 2 4 2" xfId="25222"/>
    <cellStyle name="Normal 2 4 2 2 4 2 5" xfId="25223"/>
    <cellStyle name="Normal 2 4 2 2 4 2 5 2" xfId="25224"/>
    <cellStyle name="Normal 2 4 2 2 4 2 6" xfId="25225"/>
    <cellStyle name="Normal 2 4 2 2 4 2 6 2" xfId="25226"/>
    <cellStyle name="Normal 2 4 2 2 4 2 7" xfId="25227"/>
    <cellStyle name="Normal 2 4 2 2 4 2 7 2" xfId="25228"/>
    <cellStyle name="Normal 2 4 2 2 4 2 8" xfId="25229"/>
    <cellStyle name="Normal 2 4 2 2 4 2 8 2" xfId="25230"/>
    <cellStyle name="Normal 2 4 2 2 4 2 9" xfId="25231"/>
    <cellStyle name="Normal 2 4 2 2 4 2 9 2" xfId="25232"/>
    <cellStyle name="Normal 2 4 2 2 4 3" xfId="25233"/>
    <cellStyle name="Normal 2 4 2 2 4 3 10" xfId="25234"/>
    <cellStyle name="Normal 2 4 2 2 4 3 10 2" xfId="25235"/>
    <cellStyle name="Normal 2 4 2 2 4 3 11" xfId="25236"/>
    <cellStyle name="Normal 2 4 2 2 4 3 2" xfId="25237"/>
    <cellStyle name="Normal 2 4 2 2 4 3 2 2" xfId="25238"/>
    <cellStyle name="Normal 2 4 2 2 4 3 3" xfId="25239"/>
    <cellStyle name="Normal 2 4 2 2 4 3 3 2" xfId="25240"/>
    <cellStyle name="Normal 2 4 2 2 4 3 4" xfId="25241"/>
    <cellStyle name="Normal 2 4 2 2 4 3 4 2" xfId="25242"/>
    <cellStyle name="Normal 2 4 2 2 4 3 5" xfId="25243"/>
    <cellStyle name="Normal 2 4 2 2 4 3 5 2" xfId="25244"/>
    <cellStyle name="Normal 2 4 2 2 4 3 6" xfId="25245"/>
    <cellStyle name="Normal 2 4 2 2 4 3 6 2" xfId="25246"/>
    <cellStyle name="Normal 2 4 2 2 4 3 7" xfId="25247"/>
    <cellStyle name="Normal 2 4 2 2 4 3 7 2" xfId="25248"/>
    <cellStyle name="Normal 2 4 2 2 4 3 8" xfId="25249"/>
    <cellStyle name="Normal 2 4 2 2 4 3 8 2" xfId="25250"/>
    <cellStyle name="Normal 2 4 2 2 4 3 9" xfId="25251"/>
    <cellStyle name="Normal 2 4 2 2 4 3 9 2" xfId="25252"/>
    <cellStyle name="Normal 2 4 2 2 4 4" xfId="25253"/>
    <cellStyle name="Normal 2 4 2 2 4 4 2" xfId="25254"/>
    <cellStyle name="Normal 2 4 2 2 4 5" xfId="25255"/>
    <cellStyle name="Normal 2 4 2 2 4 5 2" xfId="25256"/>
    <cellStyle name="Normal 2 4 2 2 4 6" xfId="25257"/>
    <cellStyle name="Normal 2 4 2 2 4 6 2" xfId="25258"/>
    <cellStyle name="Normal 2 4 2 2 4 7" xfId="25259"/>
    <cellStyle name="Normal 2 4 2 2 4 7 2" xfId="25260"/>
    <cellStyle name="Normal 2 4 2 2 4 8" xfId="25261"/>
    <cellStyle name="Normal 2 4 2 2 4 8 2" xfId="25262"/>
    <cellStyle name="Normal 2 4 2 2 4 9" xfId="25263"/>
    <cellStyle name="Normal 2 4 2 2 4 9 2" xfId="25264"/>
    <cellStyle name="Normal 2 4 2 2 5" xfId="776"/>
    <cellStyle name="Normal 2 4 2 2 5 10" xfId="25265"/>
    <cellStyle name="Normal 2 4 2 2 5 10 2" xfId="25266"/>
    <cellStyle name="Normal 2 4 2 2 5 11" xfId="25267"/>
    <cellStyle name="Normal 2 4 2 2 5 11 2" xfId="25268"/>
    <cellStyle name="Normal 2 4 2 2 5 12" xfId="25269"/>
    <cellStyle name="Normal 2 4 2 2 5 12 2" xfId="25270"/>
    <cellStyle name="Normal 2 4 2 2 5 13" xfId="25271"/>
    <cellStyle name="Normal 2 4 2 2 5 2" xfId="25272"/>
    <cellStyle name="Normal 2 4 2 2 5 2 10" xfId="25273"/>
    <cellStyle name="Normal 2 4 2 2 5 2 10 2" xfId="25274"/>
    <cellStyle name="Normal 2 4 2 2 5 2 11" xfId="25275"/>
    <cellStyle name="Normal 2 4 2 2 5 2 11 2" xfId="25276"/>
    <cellStyle name="Normal 2 4 2 2 5 2 12" xfId="25277"/>
    <cellStyle name="Normal 2 4 2 2 5 2 2" xfId="25278"/>
    <cellStyle name="Normal 2 4 2 2 5 2 2 10" xfId="25279"/>
    <cellStyle name="Normal 2 4 2 2 5 2 2 10 2" xfId="25280"/>
    <cellStyle name="Normal 2 4 2 2 5 2 2 11" xfId="25281"/>
    <cellStyle name="Normal 2 4 2 2 5 2 2 2" xfId="25282"/>
    <cellStyle name="Normal 2 4 2 2 5 2 2 2 2" xfId="25283"/>
    <cellStyle name="Normal 2 4 2 2 5 2 2 3" xfId="25284"/>
    <cellStyle name="Normal 2 4 2 2 5 2 2 3 2" xfId="25285"/>
    <cellStyle name="Normal 2 4 2 2 5 2 2 4" xfId="25286"/>
    <cellStyle name="Normal 2 4 2 2 5 2 2 4 2" xfId="25287"/>
    <cellStyle name="Normal 2 4 2 2 5 2 2 5" xfId="25288"/>
    <cellStyle name="Normal 2 4 2 2 5 2 2 5 2" xfId="25289"/>
    <cellStyle name="Normal 2 4 2 2 5 2 2 6" xfId="25290"/>
    <cellStyle name="Normal 2 4 2 2 5 2 2 6 2" xfId="25291"/>
    <cellStyle name="Normal 2 4 2 2 5 2 2 7" xfId="25292"/>
    <cellStyle name="Normal 2 4 2 2 5 2 2 7 2" xfId="25293"/>
    <cellStyle name="Normal 2 4 2 2 5 2 2 8" xfId="25294"/>
    <cellStyle name="Normal 2 4 2 2 5 2 2 8 2" xfId="25295"/>
    <cellStyle name="Normal 2 4 2 2 5 2 2 9" xfId="25296"/>
    <cellStyle name="Normal 2 4 2 2 5 2 2 9 2" xfId="25297"/>
    <cellStyle name="Normal 2 4 2 2 5 2 3" xfId="25298"/>
    <cellStyle name="Normal 2 4 2 2 5 2 3 2" xfId="25299"/>
    <cellStyle name="Normal 2 4 2 2 5 2 4" xfId="25300"/>
    <cellStyle name="Normal 2 4 2 2 5 2 4 2" xfId="25301"/>
    <cellStyle name="Normal 2 4 2 2 5 2 5" xfId="25302"/>
    <cellStyle name="Normal 2 4 2 2 5 2 5 2" xfId="25303"/>
    <cellStyle name="Normal 2 4 2 2 5 2 6" xfId="25304"/>
    <cellStyle name="Normal 2 4 2 2 5 2 6 2" xfId="25305"/>
    <cellStyle name="Normal 2 4 2 2 5 2 7" xfId="25306"/>
    <cellStyle name="Normal 2 4 2 2 5 2 7 2" xfId="25307"/>
    <cellStyle name="Normal 2 4 2 2 5 2 8" xfId="25308"/>
    <cellStyle name="Normal 2 4 2 2 5 2 8 2" xfId="25309"/>
    <cellStyle name="Normal 2 4 2 2 5 2 9" xfId="25310"/>
    <cellStyle name="Normal 2 4 2 2 5 2 9 2" xfId="25311"/>
    <cellStyle name="Normal 2 4 2 2 5 3" xfId="25312"/>
    <cellStyle name="Normal 2 4 2 2 5 3 10" xfId="25313"/>
    <cellStyle name="Normal 2 4 2 2 5 3 10 2" xfId="25314"/>
    <cellStyle name="Normal 2 4 2 2 5 3 11" xfId="25315"/>
    <cellStyle name="Normal 2 4 2 2 5 3 2" xfId="25316"/>
    <cellStyle name="Normal 2 4 2 2 5 3 2 2" xfId="25317"/>
    <cellStyle name="Normal 2 4 2 2 5 3 3" xfId="25318"/>
    <cellStyle name="Normal 2 4 2 2 5 3 3 2" xfId="25319"/>
    <cellStyle name="Normal 2 4 2 2 5 3 4" xfId="25320"/>
    <cellStyle name="Normal 2 4 2 2 5 3 4 2" xfId="25321"/>
    <cellStyle name="Normal 2 4 2 2 5 3 5" xfId="25322"/>
    <cellStyle name="Normal 2 4 2 2 5 3 5 2" xfId="25323"/>
    <cellStyle name="Normal 2 4 2 2 5 3 6" xfId="25324"/>
    <cellStyle name="Normal 2 4 2 2 5 3 6 2" xfId="25325"/>
    <cellStyle name="Normal 2 4 2 2 5 3 7" xfId="25326"/>
    <cellStyle name="Normal 2 4 2 2 5 3 7 2" xfId="25327"/>
    <cellStyle name="Normal 2 4 2 2 5 3 8" xfId="25328"/>
    <cellStyle name="Normal 2 4 2 2 5 3 8 2" xfId="25329"/>
    <cellStyle name="Normal 2 4 2 2 5 3 9" xfId="25330"/>
    <cellStyle name="Normal 2 4 2 2 5 3 9 2" xfId="25331"/>
    <cellStyle name="Normal 2 4 2 2 5 4" xfId="25332"/>
    <cellStyle name="Normal 2 4 2 2 5 4 2" xfId="25333"/>
    <cellStyle name="Normal 2 4 2 2 5 5" xfId="25334"/>
    <cellStyle name="Normal 2 4 2 2 5 5 2" xfId="25335"/>
    <cellStyle name="Normal 2 4 2 2 5 6" xfId="25336"/>
    <cellStyle name="Normal 2 4 2 2 5 6 2" xfId="25337"/>
    <cellStyle name="Normal 2 4 2 2 5 7" xfId="25338"/>
    <cellStyle name="Normal 2 4 2 2 5 7 2" xfId="25339"/>
    <cellStyle name="Normal 2 4 2 2 5 8" xfId="25340"/>
    <cellStyle name="Normal 2 4 2 2 5 8 2" xfId="25341"/>
    <cellStyle name="Normal 2 4 2 2 5 9" xfId="25342"/>
    <cellStyle name="Normal 2 4 2 2 5 9 2" xfId="25343"/>
    <cellStyle name="Normal 2 4 2 2 6" xfId="777"/>
    <cellStyle name="Normal 2 4 2 2 6 10" xfId="25344"/>
    <cellStyle name="Normal 2 4 2 2 6 10 2" xfId="25345"/>
    <cellStyle name="Normal 2 4 2 2 6 11" xfId="25346"/>
    <cellStyle name="Normal 2 4 2 2 6 11 2" xfId="25347"/>
    <cellStyle name="Normal 2 4 2 2 6 12" xfId="25348"/>
    <cellStyle name="Normal 2 4 2 2 6 12 2" xfId="25349"/>
    <cellStyle name="Normal 2 4 2 2 6 13" xfId="25350"/>
    <cellStyle name="Normal 2 4 2 2 6 2" xfId="25351"/>
    <cellStyle name="Normal 2 4 2 2 6 2 10" xfId="25352"/>
    <cellStyle name="Normal 2 4 2 2 6 2 10 2" xfId="25353"/>
    <cellStyle name="Normal 2 4 2 2 6 2 11" xfId="25354"/>
    <cellStyle name="Normal 2 4 2 2 6 2 11 2" xfId="25355"/>
    <cellStyle name="Normal 2 4 2 2 6 2 12" xfId="25356"/>
    <cellStyle name="Normal 2 4 2 2 6 2 2" xfId="25357"/>
    <cellStyle name="Normal 2 4 2 2 6 2 2 10" xfId="25358"/>
    <cellStyle name="Normal 2 4 2 2 6 2 2 10 2" xfId="25359"/>
    <cellStyle name="Normal 2 4 2 2 6 2 2 11" xfId="25360"/>
    <cellStyle name="Normal 2 4 2 2 6 2 2 2" xfId="25361"/>
    <cellStyle name="Normal 2 4 2 2 6 2 2 2 2" xfId="25362"/>
    <cellStyle name="Normal 2 4 2 2 6 2 2 3" xfId="25363"/>
    <cellStyle name="Normal 2 4 2 2 6 2 2 3 2" xfId="25364"/>
    <cellStyle name="Normal 2 4 2 2 6 2 2 4" xfId="25365"/>
    <cellStyle name="Normal 2 4 2 2 6 2 2 4 2" xfId="25366"/>
    <cellStyle name="Normal 2 4 2 2 6 2 2 5" xfId="25367"/>
    <cellStyle name="Normal 2 4 2 2 6 2 2 5 2" xfId="25368"/>
    <cellStyle name="Normal 2 4 2 2 6 2 2 6" xfId="25369"/>
    <cellStyle name="Normal 2 4 2 2 6 2 2 6 2" xfId="25370"/>
    <cellStyle name="Normal 2 4 2 2 6 2 2 7" xfId="25371"/>
    <cellStyle name="Normal 2 4 2 2 6 2 2 7 2" xfId="25372"/>
    <cellStyle name="Normal 2 4 2 2 6 2 2 8" xfId="25373"/>
    <cellStyle name="Normal 2 4 2 2 6 2 2 8 2" xfId="25374"/>
    <cellStyle name="Normal 2 4 2 2 6 2 2 9" xfId="25375"/>
    <cellStyle name="Normal 2 4 2 2 6 2 2 9 2" xfId="25376"/>
    <cellStyle name="Normal 2 4 2 2 6 2 3" xfId="25377"/>
    <cellStyle name="Normal 2 4 2 2 6 2 3 2" xfId="25378"/>
    <cellStyle name="Normal 2 4 2 2 6 2 4" xfId="25379"/>
    <cellStyle name="Normal 2 4 2 2 6 2 4 2" xfId="25380"/>
    <cellStyle name="Normal 2 4 2 2 6 2 5" xfId="25381"/>
    <cellStyle name="Normal 2 4 2 2 6 2 5 2" xfId="25382"/>
    <cellStyle name="Normal 2 4 2 2 6 2 6" xfId="25383"/>
    <cellStyle name="Normal 2 4 2 2 6 2 6 2" xfId="25384"/>
    <cellStyle name="Normal 2 4 2 2 6 2 7" xfId="25385"/>
    <cellStyle name="Normal 2 4 2 2 6 2 7 2" xfId="25386"/>
    <cellStyle name="Normal 2 4 2 2 6 2 8" xfId="25387"/>
    <cellStyle name="Normal 2 4 2 2 6 2 8 2" xfId="25388"/>
    <cellStyle name="Normal 2 4 2 2 6 2 9" xfId="25389"/>
    <cellStyle name="Normal 2 4 2 2 6 2 9 2" xfId="25390"/>
    <cellStyle name="Normal 2 4 2 2 6 3" xfId="25391"/>
    <cellStyle name="Normal 2 4 2 2 6 3 10" xfId="25392"/>
    <cellStyle name="Normal 2 4 2 2 6 3 10 2" xfId="25393"/>
    <cellStyle name="Normal 2 4 2 2 6 3 11" xfId="25394"/>
    <cellStyle name="Normal 2 4 2 2 6 3 2" xfId="25395"/>
    <cellStyle name="Normal 2 4 2 2 6 3 2 2" xfId="25396"/>
    <cellStyle name="Normal 2 4 2 2 6 3 3" xfId="25397"/>
    <cellStyle name="Normal 2 4 2 2 6 3 3 2" xfId="25398"/>
    <cellStyle name="Normal 2 4 2 2 6 3 4" xfId="25399"/>
    <cellStyle name="Normal 2 4 2 2 6 3 4 2" xfId="25400"/>
    <cellStyle name="Normal 2 4 2 2 6 3 5" xfId="25401"/>
    <cellStyle name="Normal 2 4 2 2 6 3 5 2" xfId="25402"/>
    <cellStyle name="Normal 2 4 2 2 6 3 6" xfId="25403"/>
    <cellStyle name="Normal 2 4 2 2 6 3 6 2" xfId="25404"/>
    <cellStyle name="Normal 2 4 2 2 6 3 7" xfId="25405"/>
    <cellStyle name="Normal 2 4 2 2 6 3 7 2" xfId="25406"/>
    <cellStyle name="Normal 2 4 2 2 6 3 8" xfId="25407"/>
    <cellStyle name="Normal 2 4 2 2 6 3 8 2" xfId="25408"/>
    <cellStyle name="Normal 2 4 2 2 6 3 9" xfId="25409"/>
    <cellStyle name="Normal 2 4 2 2 6 3 9 2" xfId="25410"/>
    <cellStyle name="Normal 2 4 2 2 6 4" xfId="25411"/>
    <cellStyle name="Normal 2 4 2 2 6 4 2" xfId="25412"/>
    <cellStyle name="Normal 2 4 2 2 6 5" xfId="25413"/>
    <cellStyle name="Normal 2 4 2 2 6 5 2" xfId="25414"/>
    <cellStyle name="Normal 2 4 2 2 6 6" xfId="25415"/>
    <cellStyle name="Normal 2 4 2 2 6 6 2" xfId="25416"/>
    <cellStyle name="Normal 2 4 2 2 6 7" xfId="25417"/>
    <cellStyle name="Normal 2 4 2 2 6 7 2" xfId="25418"/>
    <cellStyle name="Normal 2 4 2 2 6 8" xfId="25419"/>
    <cellStyle name="Normal 2 4 2 2 6 8 2" xfId="25420"/>
    <cellStyle name="Normal 2 4 2 2 6 9" xfId="25421"/>
    <cellStyle name="Normal 2 4 2 2 6 9 2" xfId="25422"/>
    <cellStyle name="Normal 2 4 2 2 7" xfId="778"/>
    <cellStyle name="Normal 2 4 2 3" xfId="779"/>
    <cellStyle name="Normal 2 4 2 3 10" xfId="25423"/>
    <cellStyle name="Normal 2 4 2 3 10 2" xfId="25424"/>
    <cellStyle name="Normal 2 4 2 3 11" xfId="25425"/>
    <cellStyle name="Normal 2 4 2 3 11 2" xfId="25426"/>
    <cellStyle name="Normal 2 4 2 3 12" xfId="25427"/>
    <cellStyle name="Normal 2 4 2 3 12 2" xfId="25428"/>
    <cellStyle name="Normal 2 4 2 3 13" xfId="25429"/>
    <cellStyle name="Normal 2 4 2 3 2" xfId="25430"/>
    <cellStyle name="Normal 2 4 2 3 2 10" xfId="25431"/>
    <cellStyle name="Normal 2 4 2 3 2 10 2" xfId="25432"/>
    <cellStyle name="Normal 2 4 2 3 2 11" xfId="25433"/>
    <cellStyle name="Normal 2 4 2 3 2 11 2" xfId="25434"/>
    <cellStyle name="Normal 2 4 2 3 2 12" xfId="25435"/>
    <cellStyle name="Normal 2 4 2 3 2 2" xfId="25436"/>
    <cellStyle name="Normal 2 4 2 3 2 2 10" xfId="25437"/>
    <cellStyle name="Normal 2 4 2 3 2 2 10 2" xfId="25438"/>
    <cellStyle name="Normal 2 4 2 3 2 2 11" xfId="25439"/>
    <cellStyle name="Normal 2 4 2 3 2 2 2" xfId="25440"/>
    <cellStyle name="Normal 2 4 2 3 2 2 2 2" xfId="25441"/>
    <cellStyle name="Normal 2 4 2 3 2 2 3" xfId="25442"/>
    <cellStyle name="Normal 2 4 2 3 2 2 3 2" xfId="25443"/>
    <cellStyle name="Normal 2 4 2 3 2 2 4" xfId="25444"/>
    <cellStyle name="Normal 2 4 2 3 2 2 4 2" xfId="25445"/>
    <cellStyle name="Normal 2 4 2 3 2 2 5" xfId="25446"/>
    <cellStyle name="Normal 2 4 2 3 2 2 5 2" xfId="25447"/>
    <cellStyle name="Normal 2 4 2 3 2 2 6" xfId="25448"/>
    <cellStyle name="Normal 2 4 2 3 2 2 6 2" xfId="25449"/>
    <cellStyle name="Normal 2 4 2 3 2 2 7" xfId="25450"/>
    <cellStyle name="Normal 2 4 2 3 2 2 7 2" xfId="25451"/>
    <cellStyle name="Normal 2 4 2 3 2 2 8" xfId="25452"/>
    <cellStyle name="Normal 2 4 2 3 2 2 8 2" xfId="25453"/>
    <cellStyle name="Normal 2 4 2 3 2 2 9" xfId="25454"/>
    <cellStyle name="Normal 2 4 2 3 2 2 9 2" xfId="25455"/>
    <cellStyle name="Normal 2 4 2 3 2 3" xfId="25456"/>
    <cellStyle name="Normal 2 4 2 3 2 3 2" xfId="25457"/>
    <cellStyle name="Normal 2 4 2 3 2 4" xfId="25458"/>
    <cellStyle name="Normal 2 4 2 3 2 4 2" xfId="25459"/>
    <cellStyle name="Normal 2 4 2 3 2 5" xfId="25460"/>
    <cellStyle name="Normal 2 4 2 3 2 5 2" xfId="25461"/>
    <cellStyle name="Normal 2 4 2 3 2 6" xfId="25462"/>
    <cellStyle name="Normal 2 4 2 3 2 6 2" xfId="25463"/>
    <cellStyle name="Normal 2 4 2 3 2 7" xfId="25464"/>
    <cellStyle name="Normal 2 4 2 3 2 7 2" xfId="25465"/>
    <cellStyle name="Normal 2 4 2 3 2 8" xfId="25466"/>
    <cellStyle name="Normal 2 4 2 3 2 8 2" xfId="25467"/>
    <cellStyle name="Normal 2 4 2 3 2 9" xfId="25468"/>
    <cellStyle name="Normal 2 4 2 3 2 9 2" xfId="25469"/>
    <cellStyle name="Normal 2 4 2 3 3" xfId="25470"/>
    <cellStyle name="Normal 2 4 2 3 3 10" xfId="25471"/>
    <cellStyle name="Normal 2 4 2 3 3 10 2" xfId="25472"/>
    <cellStyle name="Normal 2 4 2 3 3 11" xfId="25473"/>
    <cellStyle name="Normal 2 4 2 3 3 2" xfId="25474"/>
    <cellStyle name="Normal 2 4 2 3 3 2 2" xfId="25475"/>
    <cellStyle name="Normal 2 4 2 3 3 3" xfId="25476"/>
    <cellStyle name="Normal 2 4 2 3 3 3 2" xfId="25477"/>
    <cellStyle name="Normal 2 4 2 3 3 4" xfId="25478"/>
    <cellStyle name="Normal 2 4 2 3 3 4 2" xfId="25479"/>
    <cellStyle name="Normal 2 4 2 3 3 5" xfId="25480"/>
    <cellStyle name="Normal 2 4 2 3 3 5 2" xfId="25481"/>
    <cellStyle name="Normal 2 4 2 3 3 6" xfId="25482"/>
    <cellStyle name="Normal 2 4 2 3 3 6 2" xfId="25483"/>
    <cellStyle name="Normal 2 4 2 3 3 7" xfId="25484"/>
    <cellStyle name="Normal 2 4 2 3 3 7 2" xfId="25485"/>
    <cellStyle name="Normal 2 4 2 3 3 8" xfId="25486"/>
    <cellStyle name="Normal 2 4 2 3 3 8 2" xfId="25487"/>
    <cellStyle name="Normal 2 4 2 3 3 9" xfId="25488"/>
    <cellStyle name="Normal 2 4 2 3 3 9 2" xfId="25489"/>
    <cellStyle name="Normal 2 4 2 3 4" xfId="25490"/>
    <cellStyle name="Normal 2 4 2 3 4 2" xfId="25491"/>
    <cellStyle name="Normal 2 4 2 3 5" xfId="25492"/>
    <cellStyle name="Normal 2 4 2 3 5 2" xfId="25493"/>
    <cellStyle name="Normal 2 4 2 3 6" xfId="25494"/>
    <cellStyle name="Normal 2 4 2 3 6 2" xfId="25495"/>
    <cellStyle name="Normal 2 4 2 3 7" xfId="25496"/>
    <cellStyle name="Normal 2 4 2 3 7 2" xfId="25497"/>
    <cellStyle name="Normal 2 4 2 3 8" xfId="25498"/>
    <cellStyle name="Normal 2 4 2 3 8 2" xfId="25499"/>
    <cellStyle name="Normal 2 4 2 3 9" xfId="25500"/>
    <cellStyle name="Normal 2 4 2 3 9 2" xfId="25501"/>
    <cellStyle name="Normal 2 4 2 4" xfId="780"/>
    <cellStyle name="Normal 2 4 2 4 10" xfId="25502"/>
    <cellStyle name="Normal 2 4 2 4 10 2" xfId="25503"/>
    <cellStyle name="Normal 2 4 2 4 11" xfId="25504"/>
    <cellStyle name="Normal 2 4 2 4 11 2" xfId="25505"/>
    <cellStyle name="Normal 2 4 2 4 12" xfId="25506"/>
    <cellStyle name="Normal 2 4 2 4 12 2" xfId="25507"/>
    <cellStyle name="Normal 2 4 2 4 13" xfId="25508"/>
    <cellStyle name="Normal 2 4 2 4 2" xfId="25509"/>
    <cellStyle name="Normal 2 4 2 4 2 10" xfId="25510"/>
    <cellStyle name="Normal 2 4 2 4 2 10 2" xfId="25511"/>
    <cellStyle name="Normal 2 4 2 4 2 11" xfId="25512"/>
    <cellStyle name="Normal 2 4 2 4 2 11 2" xfId="25513"/>
    <cellStyle name="Normal 2 4 2 4 2 12" xfId="25514"/>
    <cellStyle name="Normal 2 4 2 4 2 2" xfId="25515"/>
    <cellStyle name="Normal 2 4 2 4 2 2 10" xfId="25516"/>
    <cellStyle name="Normal 2 4 2 4 2 2 10 2" xfId="25517"/>
    <cellStyle name="Normal 2 4 2 4 2 2 11" xfId="25518"/>
    <cellStyle name="Normal 2 4 2 4 2 2 2" xfId="25519"/>
    <cellStyle name="Normal 2 4 2 4 2 2 2 2" xfId="25520"/>
    <cellStyle name="Normal 2 4 2 4 2 2 3" xfId="25521"/>
    <cellStyle name="Normal 2 4 2 4 2 2 3 2" xfId="25522"/>
    <cellStyle name="Normal 2 4 2 4 2 2 4" xfId="25523"/>
    <cellStyle name="Normal 2 4 2 4 2 2 4 2" xfId="25524"/>
    <cellStyle name="Normal 2 4 2 4 2 2 5" xfId="25525"/>
    <cellStyle name="Normal 2 4 2 4 2 2 5 2" xfId="25526"/>
    <cellStyle name="Normal 2 4 2 4 2 2 6" xfId="25527"/>
    <cellStyle name="Normal 2 4 2 4 2 2 6 2" xfId="25528"/>
    <cellStyle name="Normal 2 4 2 4 2 2 7" xfId="25529"/>
    <cellStyle name="Normal 2 4 2 4 2 2 7 2" xfId="25530"/>
    <cellStyle name="Normal 2 4 2 4 2 2 8" xfId="25531"/>
    <cellStyle name="Normal 2 4 2 4 2 2 8 2" xfId="25532"/>
    <cellStyle name="Normal 2 4 2 4 2 2 9" xfId="25533"/>
    <cellStyle name="Normal 2 4 2 4 2 2 9 2" xfId="25534"/>
    <cellStyle name="Normal 2 4 2 4 2 3" xfId="25535"/>
    <cellStyle name="Normal 2 4 2 4 2 3 2" xfId="25536"/>
    <cellStyle name="Normal 2 4 2 4 2 4" xfId="25537"/>
    <cellStyle name="Normal 2 4 2 4 2 4 2" xfId="25538"/>
    <cellStyle name="Normal 2 4 2 4 2 5" xfId="25539"/>
    <cellStyle name="Normal 2 4 2 4 2 5 2" xfId="25540"/>
    <cellStyle name="Normal 2 4 2 4 2 6" xfId="25541"/>
    <cellStyle name="Normal 2 4 2 4 2 6 2" xfId="25542"/>
    <cellStyle name="Normal 2 4 2 4 2 7" xfId="25543"/>
    <cellStyle name="Normal 2 4 2 4 2 7 2" xfId="25544"/>
    <cellStyle name="Normal 2 4 2 4 2 8" xfId="25545"/>
    <cellStyle name="Normal 2 4 2 4 2 8 2" xfId="25546"/>
    <cellStyle name="Normal 2 4 2 4 2 9" xfId="25547"/>
    <cellStyle name="Normal 2 4 2 4 2 9 2" xfId="25548"/>
    <cellStyle name="Normal 2 4 2 4 3" xfId="25549"/>
    <cellStyle name="Normal 2 4 2 4 3 10" xfId="25550"/>
    <cellStyle name="Normal 2 4 2 4 3 10 2" xfId="25551"/>
    <cellStyle name="Normal 2 4 2 4 3 11" xfId="25552"/>
    <cellStyle name="Normal 2 4 2 4 3 2" xfId="25553"/>
    <cellStyle name="Normal 2 4 2 4 3 2 2" xfId="25554"/>
    <cellStyle name="Normal 2 4 2 4 3 3" xfId="25555"/>
    <cellStyle name="Normal 2 4 2 4 3 3 2" xfId="25556"/>
    <cellStyle name="Normal 2 4 2 4 3 4" xfId="25557"/>
    <cellStyle name="Normal 2 4 2 4 3 4 2" xfId="25558"/>
    <cellStyle name="Normal 2 4 2 4 3 5" xfId="25559"/>
    <cellStyle name="Normal 2 4 2 4 3 5 2" xfId="25560"/>
    <cellStyle name="Normal 2 4 2 4 3 6" xfId="25561"/>
    <cellStyle name="Normal 2 4 2 4 3 6 2" xfId="25562"/>
    <cellStyle name="Normal 2 4 2 4 3 7" xfId="25563"/>
    <cellStyle name="Normal 2 4 2 4 3 7 2" xfId="25564"/>
    <cellStyle name="Normal 2 4 2 4 3 8" xfId="25565"/>
    <cellStyle name="Normal 2 4 2 4 3 8 2" xfId="25566"/>
    <cellStyle name="Normal 2 4 2 4 3 9" xfId="25567"/>
    <cellStyle name="Normal 2 4 2 4 3 9 2" xfId="25568"/>
    <cellStyle name="Normal 2 4 2 4 4" xfId="25569"/>
    <cellStyle name="Normal 2 4 2 4 4 2" xfId="25570"/>
    <cellStyle name="Normal 2 4 2 4 5" xfId="25571"/>
    <cellStyle name="Normal 2 4 2 4 5 2" xfId="25572"/>
    <cellStyle name="Normal 2 4 2 4 6" xfId="25573"/>
    <cellStyle name="Normal 2 4 2 4 6 2" xfId="25574"/>
    <cellStyle name="Normal 2 4 2 4 7" xfId="25575"/>
    <cellStyle name="Normal 2 4 2 4 7 2" xfId="25576"/>
    <cellStyle name="Normal 2 4 2 4 8" xfId="25577"/>
    <cellStyle name="Normal 2 4 2 4 8 2" xfId="25578"/>
    <cellStyle name="Normal 2 4 2 4 9" xfId="25579"/>
    <cellStyle name="Normal 2 4 2 4 9 2" xfId="25580"/>
    <cellStyle name="Normal 2 4 2 5" xfId="781"/>
    <cellStyle name="Normal 2 4 2 5 10" xfId="25581"/>
    <cellStyle name="Normal 2 4 2 5 10 2" xfId="25582"/>
    <cellStyle name="Normal 2 4 2 5 11" xfId="25583"/>
    <cellStyle name="Normal 2 4 2 5 11 2" xfId="25584"/>
    <cellStyle name="Normal 2 4 2 5 12" xfId="25585"/>
    <cellStyle name="Normal 2 4 2 5 12 2" xfId="25586"/>
    <cellStyle name="Normal 2 4 2 5 13" xfId="25587"/>
    <cellStyle name="Normal 2 4 2 5 2" xfId="25588"/>
    <cellStyle name="Normal 2 4 2 5 2 10" xfId="25589"/>
    <cellStyle name="Normal 2 4 2 5 2 10 2" xfId="25590"/>
    <cellStyle name="Normal 2 4 2 5 2 11" xfId="25591"/>
    <cellStyle name="Normal 2 4 2 5 2 11 2" xfId="25592"/>
    <cellStyle name="Normal 2 4 2 5 2 12" xfId="25593"/>
    <cellStyle name="Normal 2 4 2 5 2 2" xfId="25594"/>
    <cellStyle name="Normal 2 4 2 5 2 2 10" xfId="25595"/>
    <cellStyle name="Normal 2 4 2 5 2 2 10 2" xfId="25596"/>
    <cellStyle name="Normal 2 4 2 5 2 2 11" xfId="25597"/>
    <cellStyle name="Normal 2 4 2 5 2 2 2" xfId="25598"/>
    <cellStyle name="Normal 2 4 2 5 2 2 2 2" xfId="25599"/>
    <cellStyle name="Normal 2 4 2 5 2 2 3" xfId="25600"/>
    <cellStyle name="Normal 2 4 2 5 2 2 3 2" xfId="25601"/>
    <cellStyle name="Normal 2 4 2 5 2 2 4" xfId="25602"/>
    <cellStyle name="Normal 2 4 2 5 2 2 4 2" xfId="25603"/>
    <cellStyle name="Normal 2 4 2 5 2 2 5" xfId="25604"/>
    <cellStyle name="Normal 2 4 2 5 2 2 5 2" xfId="25605"/>
    <cellStyle name="Normal 2 4 2 5 2 2 6" xfId="25606"/>
    <cellStyle name="Normal 2 4 2 5 2 2 6 2" xfId="25607"/>
    <cellStyle name="Normal 2 4 2 5 2 2 7" xfId="25608"/>
    <cellStyle name="Normal 2 4 2 5 2 2 7 2" xfId="25609"/>
    <cellStyle name="Normal 2 4 2 5 2 2 8" xfId="25610"/>
    <cellStyle name="Normal 2 4 2 5 2 2 8 2" xfId="25611"/>
    <cellStyle name="Normal 2 4 2 5 2 2 9" xfId="25612"/>
    <cellStyle name="Normal 2 4 2 5 2 2 9 2" xfId="25613"/>
    <cellStyle name="Normal 2 4 2 5 2 3" xfId="25614"/>
    <cellStyle name="Normal 2 4 2 5 2 3 2" xfId="25615"/>
    <cellStyle name="Normal 2 4 2 5 2 4" xfId="25616"/>
    <cellStyle name="Normal 2 4 2 5 2 4 2" xfId="25617"/>
    <cellStyle name="Normal 2 4 2 5 2 5" xfId="25618"/>
    <cellStyle name="Normal 2 4 2 5 2 5 2" xfId="25619"/>
    <cellStyle name="Normal 2 4 2 5 2 6" xfId="25620"/>
    <cellStyle name="Normal 2 4 2 5 2 6 2" xfId="25621"/>
    <cellStyle name="Normal 2 4 2 5 2 7" xfId="25622"/>
    <cellStyle name="Normal 2 4 2 5 2 7 2" xfId="25623"/>
    <cellStyle name="Normal 2 4 2 5 2 8" xfId="25624"/>
    <cellStyle name="Normal 2 4 2 5 2 8 2" xfId="25625"/>
    <cellStyle name="Normal 2 4 2 5 2 9" xfId="25626"/>
    <cellStyle name="Normal 2 4 2 5 2 9 2" xfId="25627"/>
    <cellStyle name="Normal 2 4 2 5 3" xfId="25628"/>
    <cellStyle name="Normal 2 4 2 5 3 10" xfId="25629"/>
    <cellStyle name="Normal 2 4 2 5 3 10 2" xfId="25630"/>
    <cellStyle name="Normal 2 4 2 5 3 11" xfId="25631"/>
    <cellStyle name="Normal 2 4 2 5 3 2" xfId="25632"/>
    <cellStyle name="Normal 2 4 2 5 3 2 2" xfId="25633"/>
    <cellStyle name="Normal 2 4 2 5 3 3" xfId="25634"/>
    <cellStyle name="Normal 2 4 2 5 3 3 2" xfId="25635"/>
    <cellStyle name="Normal 2 4 2 5 3 4" xfId="25636"/>
    <cellStyle name="Normal 2 4 2 5 3 4 2" xfId="25637"/>
    <cellStyle name="Normal 2 4 2 5 3 5" xfId="25638"/>
    <cellStyle name="Normal 2 4 2 5 3 5 2" xfId="25639"/>
    <cellStyle name="Normal 2 4 2 5 3 6" xfId="25640"/>
    <cellStyle name="Normal 2 4 2 5 3 6 2" xfId="25641"/>
    <cellStyle name="Normal 2 4 2 5 3 7" xfId="25642"/>
    <cellStyle name="Normal 2 4 2 5 3 7 2" xfId="25643"/>
    <cellStyle name="Normal 2 4 2 5 3 8" xfId="25644"/>
    <cellStyle name="Normal 2 4 2 5 3 8 2" xfId="25645"/>
    <cellStyle name="Normal 2 4 2 5 3 9" xfId="25646"/>
    <cellStyle name="Normal 2 4 2 5 3 9 2" xfId="25647"/>
    <cellStyle name="Normal 2 4 2 5 4" xfId="25648"/>
    <cellStyle name="Normal 2 4 2 5 4 2" xfId="25649"/>
    <cellStyle name="Normal 2 4 2 5 5" xfId="25650"/>
    <cellStyle name="Normal 2 4 2 5 5 2" xfId="25651"/>
    <cellStyle name="Normal 2 4 2 5 6" xfId="25652"/>
    <cellStyle name="Normal 2 4 2 5 6 2" xfId="25653"/>
    <cellStyle name="Normal 2 4 2 5 7" xfId="25654"/>
    <cellStyle name="Normal 2 4 2 5 7 2" xfId="25655"/>
    <cellStyle name="Normal 2 4 2 5 8" xfId="25656"/>
    <cellStyle name="Normal 2 4 2 5 8 2" xfId="25657"/>
    <cellStyle name="Normal 2 4 2 5 9" xfId="25658"/>
    <cellStyle name="Normal 2 4 2 5 9 2" xfId="25659"/>
    <cellStyle name="Normal 2 4 2 6" xfId="782"/>
    <cellStyle name="Normal 2 4 2 6 2" xfId="783"/>
    <cellStyle name="Normal 2 4 2 6 2 10" xfId="25660"/>
    <cellStyle name="Normal 2 4 2 6 2 10 2" xfId="25661"/>
    <cellStyle name="Normal 2 4 2 6 2 11" xfId="25662"/>
    <cellStyle name="Normal 2 4 2 6 2 11 2" xfId="25663"/>
    <cellStyle name="Normal 2 4 2 6 2 12" xfId="25664"/>
    <cellStyle name="Normal 2 4 2 6 2 12 2" xfId="25665"/>
    <cellStyle name="Normal 2 4 2 6 2 13" xfId="25666"/>
    <cellStyle name="Normal 2 4 2 6 2 2" xfId="25667"/>
    <cellStyle name="Normal 2 4 2 6 2 2 10" xfId="25668"/>
    <cellStyle name="Normal 2 4 2 6 2 2 10 2" xfId="25669"/>
    <cellStyle name="Normal 2 4 2 6 2 2 11" xfId="25670"/>
    <cellStyle name="Normal 2 4 2 6 2 2 11 2" xfId="25671"/>
    <cellStyle name="Normal 2 4 2 6 2 2 12" xfId="25672"/>
    <cellStyle name="Normal 2 4 2 6 2 2 2" xfId="25673"/>
    <cellStyle name="Normal 2 4 2 6 2 2 2 10" xfId="25674"/>
    <cellStyle name="Normal 2 4 2 6 2 2 2 10 2" xfId="25675"/>
    <cellStyle name="Normal 2 4 2 6 2 2 2 11" xfId="25676"/>
    <cellStyle name="Normal 2 4 2 6 2 2 2 2" xfId="25677"/>
    <cellStyle name="Normal 2 4 2 6 2 2 2 2 2" xfId="25678"/>
    <cellStyle name="Normal 2 4 2 6 2 2 2 3" xfId="25679"/>
    <cellStyle name="Normal 2 4 2 6 2 2 2 3 2" xfId="25680"/>
    <cellStyle name="Normal 2 4 2 6 2 2 2 4" xfId="25681"/>
    <cellStyle name="Normal 2 4 2 6 2 2 2 4 2" xfId="25682"/>
    <cellStyle name="Normal 2 4 2 6 2 2 2 5" xfId="25683"/>
    <cellStyle name="Normal 2 4 2 6 2 2 2 5 2" xfId="25684"/>
    <cellStyle name="Normal 2 4 2 6 2 2 2 6" xfId="25685"/>
    <cellStyle name="Normal 2 4 2 6 2 2 2 6 2" xfId="25686"/>
    <cellStyle name="Normal 2 4 2 6 2 2 2 7" xfId="25687"/>
    <cellStyle name="Normal 2 4 2 6 2 2 2 7 2" xfId="25688"/>
    <cellStyle name="Normal 2 4 2 6 2 2 2 8" xfId="25689"/>
    <cellStyle name="Normal 2 4 2 6 2 2 2 8 2" xfId="25690"/>
    <cellStyle name="Normal 2 4 2 6 2 2 2 9" xfId="25691"/>
    <cellStyle name="Normal 2 4 2 6 2 2 2 9 2" xfId="25692"/>
    <cellStyle name="Normal 2 4 2 6 2 2 3" xfId="25693"/>
    <cellStyle name="Normal 2 4 2 6 2 2 3 2" xfId="25694"/>
    <cellStyle name="Normal 2 4 2 6 2 2 4" xfId="25695"/>
    <cellStyle name="Normal 2 4 2 6 2 2 4 2" xfId="25696"/>
    <cellStyle name="Normal 2 4 2 6 2 2 5" xfId="25697"/>
    <cellStyle name="Normal 2 4 2 6 2 2 5 2" xfId="25698"/>
    <cellStyle name="Normal 2 4 2 6 2 2 6" xfId="25699"/>
    <cellStyle name="Normal 2 4 2 6 2 2 6 2" xfId="25700"/>
    <cellStyle name="Normal 2 4 2 6 2 2 7" xfId="25701"/>
    <cellStyle name="Normal 2 4 2 6 2 2 7 2" xfId="25702"/>
    <cellStyle name="Normal 2 4 2 6 2 2 8" xfId="25703"/>
    <cellStyle name="Normal 2 4 2 6 2 2 8 2" xfId="25704"/>
    <cellStyle name="Normal 2 4 2 6 2 2 9" xfId="25705"/>
    <cellStyle name="Normal 2 4 2 6 2 2 9 2" xfId="25706"/>
    <cellStyle name="Normal 2 4 2 6 2 3" xfId="25707"/>
    <cellStyle name="Normal 2 4 2 6 2 3 10" xfId="25708"/>
    <cellStyle name="Normal 2 4 2 6 2 3 10 2" xfId="25709"/>
    <cellStyle name="Normal 2 4 2 6 2 3 11" xfId="25710"/>
    <cellStyle name="Normal 2 4 2 6 2 3 2" xfId="25711"/>
    <cellStyle name="Normal 2 4 2 6 2 3 2 2" xfId="25712"/>
    <cellStyle name="Normal 2 4 2 6 2 3 3" xfId="25713"/>
    <cellStyle name="Normal 2 4 2 6 2 3 3 2" xfId="25714"/>
    <cellStyle name="Normal 2 4 2 6 2 3 4" xfId="25715"/>
    <cellStyle name="Normal 2 4 2 6 2 3 4 2" xfId="25716"/>
    <cellStyle name="Normal 2 4 2 6 2 3 5" xfId="25717"/>
    <cellStyle name="Normal 2 4 2 6 2 3 5 2" xfId="25718"/>
    <cellStyle name="Normal 2 4 2 6 2 3 6" xfId="25719"/>
    <cellStyle name="Normal 2 4 2 6 2 3 6 2" xfId="25720"/>
    <cellStyle name="Normal 2 4 2 6 2 3 7" xfId="25721"/>
    <cellStyle name="Normal 2 4 2 6 2 3 7 2" xfId="25722"/>
    <cellStyle name="Normal 2 4 2 6 2 3 8" xfId="25723"/>
    <cellStyle name="Normal 2 4 2 6 2 3 8 2" xfId="25724"/>
    <cellStyle name="Normal 2 4 2 6 2 3 9" xfId="25725"/>
    <cellStyle name="Normal 2 4 2 6 2 3 9 2" xfId="25726"/>
    <cellStyle name="Normal 2 4 2 6 2 4" xfId="25727"/>
    <cellStyle name="Normal 2 4 2 6 2 4 2" xfId="25728"/>
    <cellStyle name="Normal 2 4 2 6 2 5" xfId="25729"/>
    <cellStyle name="Normal 2 4 2 6 2 5 2" xfId="25730"/>
    <cellStyle name="Normal 2 4 2 6 2 6" xfId="25731"/>
    <cellStyle name="Normal 2 4 2 6 2 6 2" xfId="25732"/>
    <cellStyle name="Normal 2 4 2 6 2 7" xfId="25733"/>
    <cellStyle name="Normal 2 4 2 6 2 7 2" xfId="25734"/>
    <cellStyle name="Normal 2 4 2 6 2 8" xfId="25735"/>
    <cellStyle name="Normal 2 4 2 6 2 8 2" xfId="25736"/>
    <cellStyle name="Normal 2 4 2 6 2 9" xfId="25737"/>
    <cellStyle name="Normal 2 4 2 6 2 9 2" xfId="25738"/>
    <cellStyle name="Normal 2 4 2 6 3" xfId="784"/>
    <cellStyle name="Normal 2 4 2 6 3 10" xfId="25739"/>
    <cellStyle name="Normal 2 4 2 6 3 10 2" xfId="25740"/>
    <cellStyle name="Normal 2 4 2 6 3 11" xfId="25741"/>
    <cellStyle name="Normal 2 4 2 6 3 11 2" xfId="25742"/>
    <cellStyle name="Normal 2 4 2 6 3 12" xfId="25743"/>
    <cellStyle name="Normal 2 4 2 6 3 12 2" xfId="25744"/>
    <cellStyle name="Normal 2 4 2 6 3 13" xfId="25745"/>
    <cellStyle name="Normal 2 4 2 6 3 2" xfId="25746"/>
    <cellStyle name="Normal 2 4 2 6 3 2 10" xfId="25747"/>
    <cellStyle name="Normal 2 4 2 6 3 2 10 2" xfId="25748"/>
    <cellStyle name="Normal 2 4 2 6 3 2 11" xfId="25749"/>
    <cellStyle name="Normal 2 4 2 6 3 2 11 2" xfId="25750"/>
    <cellStyle name="Normal 2 4 2 6 3 2 12" xfId="25751"/>
    <cellStyle name="Normal 2 4 2 6 3 2 2" xfId="25752"/>
    <cellStyle name="Normal 2 4 2 6 3 2 2 10" xfId="25753"/>
    <cellStyle name="Normal 2 4 2 6 3 2 2 10 2" xfId="25754"/>
    <cellStyle name="Normal 2 4 2 6 3 2 2 11" xfId="25755"/>
    <cellStyle name="Normal 2 4 2 6 3 2 2 2" xfId="25756"/>
    <cellStyle name="Normal 2 4 2 6 3 2 2 2 2" xfId="25757"/>
    <cellStyle name="Normal 2 4 2 6 3 2 2 3" xfId="25758"/>
    <cellStyle name="Normal 2 4 2 6 3 2 2 3 2" xfId="25759"/>
    <cellStyle name="Normal 2 4 2 6 3 2 2 4" xfId="25760"/>
    <cellStyle name="Normal 2 4 2 6 3 2 2 4 2" xfId="25761"/>
    <cellStyle name="Normal 2 4 2 6 3 2 2 5" xfId="25762"/>
    <cellStyle name="Normal 2 4 2 6 3 2 2 5 2" xfId="25763"/>
    <cellStyle name="Normal 2 4 2 6 3 2 2 6" xfId="25764"/>
    <cellStyle name="Normal 2 4 2 6 3 2 2 6 2" xfId="25765"/>
    <cellStyle name="Normal 2 4 2 6 3 2 2 7" xfId="25766"/>
    <cellStyle name="Normal 2 4 2 6 3 2 2 7 2" xfId="25767"/>
    <cellStyle name="Normal 2 4 2 6 3 2 2 8" xfId="25768"/>
    <cellStyle name="Normal 2 4 2 6 3 2 2 8 2" xfId="25769"/>
    <cellStyle name="Normal 2 4 2 6 3 2 2 9" xfId="25770"/>
    <cellStyle name="Normal 2 4 2 6 3 2 2 9 2" xfId="25771"/>
    <cellStyle name="Normal 2 4 2 6 3 2 3" xfId="25772"/>
    <cellStyle name="Normal 2 4 2 6 3 2 3 2" xfId="25773"/>
    <cellStyle name="Normal 2 4 2 6 3 2 4" xfId="25774"/>
    <cellStyle name="Normal 2 4 2 6 3 2 4 2" xfId="25775"/>
    <cellStyle name="Normal 2 4 2 6 3 2 5" xfId="25776"/>
    <cellStyle name="Normal 2 4 2 6 3 2 5 2" xfId="25777"/>
    <cellStyle name="Normal 2 4 2 6 3 2 6" xfId="25778"/>
    <cellStyle name="Normal 2 4 2 6 3 2 6 2" xfId="25779"/>
    <cellStyle name="Normal 2 4 2 6 3 2 7" xfId="25780"/>
    <cellStyle name="Normal 2 4 2 6 3 2 7 2" xfId="25781"/>
    <cellStyle name="Normal 2 4 2 6 3 2 8" xfId="25782"/>
    <cellStyle name="Normal 2 4 2 6 3 2 8 2" xfId="25783"/>
    <cellStyle name="Normal 2 4 2 6 3 2 9" xfId="25784"/>
    <cellStyle name="Normal 2 4 2 6 3 2 9 2" xfId="25785"/>
    <cellStyle name="Normal 2 4 2 6 3 3" xfId="25786"/>
    <cellStyle name="Normal 2 4 2 6 3 3 10" xfId="25787"/>
    <cellStyle name="Normal 2 4 2 6 3 3 10 2" xfId="25788"/>
    <cellStyle name="Normal 2 4 2 6 3 3 11" xfId="25789"/>
    <cellStyle name="Normal 2 4 2 6 3 3 2" xfId="25790"/>
    <cellStyle name="Normal 2 4 2 6 3 3 2 2" xfId="25791"/>
    <cellStyle name="Normal 2 4 2 6 3 3 3" xfId="25792"/>
    <cellStyle name="Normal 2 4 2 6 3 3 3 2" xfId="25793"/>
    <cellStyle name="Normal 2 4 2 6 3 3 4" xfId="25794"/>
    <cellStyle name="Normal 2 4 2 6 3 3 4 2" xfId="25795"/>
    <cellStyle name="Normal 2 4 2 6 3 3 5" xfId="25796"/>
    <cellStyle name="Normal 2 4 2 6 3 3 5 2" xfId="25797"/>
    <cellStyle name="Normal 2 4 2 6 3 3 6" xfId="25798"/>
    <cellStyle name="Normal 2 4 2 6 3 3 6 2" xfId="25799"/>
    <cellStyle name="Normal 2 4 2 6 3 3 7" xfId="25800"/>
    <cellStyle name="Normal 2 4 2 6 3 3 7 2" xfId="25801"/>
    <cellStyle name="Normal 2 4 2 6 3 3 8" xfId="25802"/>
    <cellStyle name="Normal 2 4 2 6 3 3 8 2" xfId="25803"/>
    <cellStyle name="Normal 2 4 2 6 3 3 9" xfId="25804"/>
    <cellStyle name="Normal 2 4 2 6 3 3 9 2" xfId="25805"/>
    <cellStyle name="Normal 2 4 2 6 3 4" xfId="25806"/>
    <cellStyle name="Normal 2 4 2 6 3 4 2" xfId="25807"/>
    <cellStyle name="Normal 2 4 2 6 3 5" xfId="25808"/>
    <cellStyle name="Normal 2 4 2 6 3 5 2" xfId="25809"/>
    <cellStyle name="Normal 2 4 2 6 3 6" xfId="25810"/>
    <cellStyle name="Normal 2 4 2 6 3 6 2" xfId="25811"/>
    <cellStyle name="Normal 2 4 2 6 3 7" xfId="25812"/>
    <cellStyle name="Normal 2 4 2 6 3 7 2" xfId="25813"/>
    <cellStyle name="Normal 2 4 2 6 3 8" xfId="25814"/>
    <cellStyle name="Normal 2 4 2 6 3 8 2" xfId="25815"/>
    <cellStyle name="Normal 2 4 2 6 3 9" xfId="25816"/>
    <cellStyle name="Normal 2 4 2 6 3 9 2" xfId="25817"/>
    <cellStyle name="Normal 2 4 2 6 4" xfId="785"/>
    <cellStyle name="Normal 2 4 2 6 4 10" xfId="25818"/>
    <cellStyle name="Normal 2 4 2 6 4 10 2" xfId="25819"/>
    <cellStyle name="Normal 2 4 2 6 4 11" xfId="25820"/>
    <cellStyle name="Normal 2 4 2 6 4 11 2" xfId="25821"/>
    <cellStyle name="Normal 2 4 2 6 4 12" xfId="25822"/>
    <cellStyle name="Normal 2 4 2 6 4 12 2" xfId="25823"/>
    <cellStyle name="Normal 2 4 2 6 4 13" xfId="25824"/>
    <cellStyle name="Normal 2 4 2 6 4 2" xfId="25825"/>
    <cellStyle name="Normal 2 4 2 6 4 2 10" xfId="25826"/>
    <cellStyle name="Normal 2 4 2 6 4 2 10 2" xfId="25827"/>
    <cellStyle name="Normal 2 4 2 6 4 2 11" xfId="25828"/>
    <cellStyle name="Normal 2 4 2 6 4 2 11 2" xfId="25829"/>
    <cellStyle name="Normal 2 4 2 6 4 2 12" xfId="25830"/>
    <cellStyle name="Normal 2 4 2 6 4 2 2" xfId="25831"/>
    <cellStyle name="Normal 2 4 2 6 4 2 2 10" xfId="25832"/>
    <cellStyle name="Normal 2 4 2 6 4 2 2 10 2" xfId="25833"/>
    <cellStyle name="Normal 2 4 2 6 4 2 2 11" xfId="25834"/>
    <cellStyle name="Normal 2 4 2 6 4 2 2 2" xfId="25835"/>
    <cellStyle name="Normal 2 4 2 6 4 2 2 2 2" xfId="25836"/>
    <cellStyle name="Normal 2 4 2 6 4 2 2 3" xfId="25837"/>
    <cellStyle name="Normal 2 4 2 6 4 2 2 3 2" xfId="25838"/>
    <cellStyle name="Normal 2 4 2 6 4 2 2 4" xfId="25839"/>
    <cellStyle name="Normal 2 4 2 6 4 2 2 4 2" xfId="25840"/>
    <cellStyle name="Normal 2 4 2 6 4 2 2 5" xfId="25841"/>
    <cellStyle name="Normal 2 4 2 6 4 2 2 5 2" xfId="25842"/>
    <cellStyle name="Normal 2 4 2 6 4 2 2 6" xfId="25843"/>
    <cellStyle name="Normal 2 4 2 6 4 2 2 6 2" xfId="25844"/>
    <cellStyle name="Normal 2 4 2 6 4 2 2 7" xfId="25845"/>
    <cellStyle name="Normal 2 4 2 6 4 2 2 7 2" xfId="25846"/>
    <cellStyle name="Normal 2 4 2 6 4 2 2 8" xfId="25847"/>
    <cellStyle name="Normal 2 4 2 6 4 2 2 8 2" xfId="25848"/>
    <cellStyle name="Normal 2 4 2 6 4 2 2 9" xfId="25849"/>
    <cellStyle name="Normal 2 4 2 6 4 2 2 9 2" xfId="25850"/>
    <cellStyle name="Normal 2 4 2 6 4 2 3" xfId="25851"/>
    <cellStyle name="Normal 2 4 2 6 4 2 3 2" xfId="25852"/>
    <cellStyle name="Normal 2 4 2 6 4 2 4" xfId="25853"/>
    <cellStyle name="Normal 2 4 2 6 4 2 4 2" xfId="25854"/>
    <cellStyle name="Normal 2 4 2 6 4 2 5" xfId="25855"/>
    <cellStyle name="Normal 2 4 2 6 4 2 5 2" xfId="25856"/>
    <cellStyle name="Normal 2 4 2 6 4 2 6" xfId="25857"/>
    <cellStyle name="Normal 2 4 2 6 4 2 6 2" xfId="25858"/>
    <cellStyle name="Normal 2 4 2 6 4 2 7" xfId="25859"/>
    <cellStyle name="Normal 2 4 2 6 4 2 7 2" xfId="25860"/>
    <cellStyle name="Normal 2 4 2 6 4 2 8" xfId="25861"/>
    <cellStyle name="Normal 2 4 2 6 4 2 8 2" xfId="25862"/>
    <cellStyle name="Normal 2 4 2 6 4 2 9" xfId="25863"/>
    <cellStyle name="Normal 2 4 2 6 4 2 9 2" xfId="25864"/>
    <cellStyle name="Normal 2 4 2 6 4 3" xfId="25865"/>
    <cellStyle name="Normal 2 4 2 6 4 3 10" xfId="25866"/>
    <cellStyle name="Normal 2 4 2 6 4 3 10 2" xfId="25867"/>
    <cellStyle name="Normal 2 4 2 6 4 3 11" xfId="25868"/>
    <cellStyle name="Normal 2 4 2 6 4 3 2" xfId="25869"/>
    <cellStyle name="Normal 2 4 2 6 4 3 2 2" xfId="25870"/>
    <cellStyle name="Normal 2 4 2 6 4 3 3" xfId="25871"/>
    <cellStyle name="Normal 2 4 2 6 4 3 3 2" xfId="25872"/>
    <cellStyle name="Normal 2 4 2 6 4 3 4" xfId="25873"/>
    <cellStyle name="Normal 2 4 2 6 4 3 4 2" xfId="25874"/>
    <cellStyle name="Normal 2 4 2 6 4 3 5" xfId="25875"/>
    <cellStyle name="Normal 2 4 2 6 4 3 5 2" xfId="25876"/>
    <cellStyle name="Normal 2 4 2 6 4 3 6" xfId="25877"/>
    <cellStyle name="Normal 2 4 2 6 4 3 6 2" xfId="25878"/>
    <cellStyle name="Normal 2 4 2 6 4 3 7" xfId="25879"/>
    <cellStyle name="Normal 2 4 2 6 4 3 7 2" xfId="25880"/>
    <cellStyle name="Normal 2 4 2 6 4 3 8" xfId="25881"/>
    <cellStyle name="Normal 2 4 2 6 4 3 8 2" xfId="25882"/>
    <cellStyle name="Normal 2 4 2 6 4 3 9" xfId="25883"/>
    <cellStyle name="Normal 2 4 2 6 4 3 9 2" xfId="25884"/>
    <cellStyle name="Normal 2 4 2 6 4 4" xfId="25885"/>
    <cellStyle name="Normal 2 4 2 6 4 4 2" xfId="25886"/>
    <cellStyle name="Normal 2 4 2 6 4 5" xfId="25887"/>
    <cellStyle name="Normal 2 4 2 6 4 5 2" xfId="25888"/>
    <cellStyle name="Normal 2 4 2 6 4 6" xfId="25889"/>
    <cellStyle name="Normal 2 4 2 6 4 6 2" xfId="25890"/>
    <cellStyle name="Normal 2 4 2 6 4 7" xfId="25891"/>
    <cellStyle name="Normal 2 4 2 6 4 7 2" xfId="25892"/>
    <cellStyle name="Normal 2 4 2 6 4 8" xfId="25893"/>
    <cellStyle name="Normal 2 4 2 6 4 8 2" xfId="25894"/>
    <cellStyle name="Normal 2 4 2 6 4 9" xfId="25895"/>
    <cellStyle name="Normal 2 4 2 6 4 9 2" xfId="25896"/>
    <cellStyle name="Normal 2 4 2 6 5" xfId="786"/>
    <cellStyle name="Normal 2 4 2 6 5 10" xfId="25897"/>
    <cellStyle name="Normal 2 4 2 6 5 10 2" xfId="25898"/>
    <cellStyle name="Normal 2 4 2 6 5 11" xfId="25899"/>
    <cellStyle name="Normal 2 4 2 6 5 11 2" xfId="25900"/>
    <cellStyle name="Normal 2 4 2 6 5 12" xfId="25901"/>
    <cellStyle name="Normal 2 4 2 6 5 12 2" xfId="25902"/>
    <cellStyle name="Normal 2 4 2 6 5 13" xfId="25903"/>
    <cellStyle name="Normal 2 4 2 6 5 2" xfId="25904"/>
    <cellStyle name="Normal 2 4 2 6 5 2 10" xfId="25905"/>
    <cellStyle name="Normal 2 4 2 6 5 2 10 2" xfId="25906"/>
    <cellStyle name="Normal 2 4 2 6 5 2 11" xfId="25907"/>
    <cellStyle name="Normal 2 4 2 6 5 2 11 2" xfId="25908"/>
    <cellStyle name="Normal 2 4 2 6 5 2 12" xfId="25909"/>
    <cellStyle name="Normal 2 4 2 6 5 2 2" xfId="25910"/>
    <cellStyle name="Normal 2 4 2 6 5 2 2 10" xfId="25911"/>
    <cellStyle name="Normal 2 4 2 6 5 2 2 10 2" xfId="25912"/>
    <cellStyle name="Normal 2 4 2 6 5 2 2 11" xfId="25913"/>
    <cellStyle name="Normal 2 4 2 6 5 2 2 2" xfId="25914"/>
    <cellStyle name="Normal 2 4 2 6 5 2 2 2 2" xfId="25915"/>
    <cellStyle name="Normal 2 4 2 6 5 2 2 3" xfId="25916"/>
    <cellStyle name="Normal 2 4 2 6 5 2 2 3 2" xfId="25917"/>
    <cellStyle name="Normal 2 4 2 6 5 2 2 4" xfId="25918"/>
    <cellStyle name="Normal 2 4 2 6 5 2 2 4 2" xfId="25919"/>
    <cellStyle name="Normal 2 4 2 6 5 2 2 5" xfId="25920"/>
    <cellStyle name="Normal 2 4 2 6 5 2 2 5 2" xfId="25921"/>
    <cellStyle name="Normal 2 4 2 6 5 2 2 6" xfId="25922"/>
    <cellStyle name="Normal 2 4 2 6 5 2 2 6 2" xfId="25923"/>
    <cellStyle name="Normal 2 4 2 6 5 2 2 7" xfId="25924"/>
    <cellStyle name="Normal 2 4 2 6 5 2 2 7 2" xfId="25925"/>
    <cellStyle name="Normal 2 4 2 6 5 2 2 8" xfId="25926"/>
    <cellStyle name="Normal 2 4 2 6 5 2 2 8 2" xfId="25927"/>
    <cellStyle name="Normal 2 4 2 6 5 2 2 9" xfId="25928"/>
    <cellStyle name="Normal 2 4 2 6 5 2 2 9 2" xfId="25929"/>
    <cellStyle name="Normal 2 4 2 6 5 2 3" xfId="25930"/>
    <cellStyle name="Normal 2 4 2 6 5 2 3 2" xfId="25931"/>
    <cellStyle name="Normal 2 4 2 6 5 2 4" xfId="25932"/>
    <cellStyle name="Normal 2 4 2 6 5 2 4 2" xfId="25933"/>
    <cellStyle name="Normal 2 4 2 6 5 2 5" xfId="25934"/>
    <cellStyle name="Normal 2 4 2 6 5 2 5 2" xfId="25935"/>
    <cellStyle name="Normal 2 4 2 6 5 2 6" xfId="25936"/>
    <cellStyle name="Normal 2 4 2 6 5 2 6 2" xfId="25937"/>
    <cellStyle name="Normal 2 4 2 6 5 2 7" xfId="25938"/>
    <cellStyle name="Normal 2 4 2 6 5 2 7 2" xfId="25939"/>
    <cellStyle name="Normal 2 4 2 6 5 2 8" xfId="25940"/>
    <cellStyle name="Normal 2 4 2 6 5 2 8 2" xfId="25941"/>
    <cellStyle name="Normal 2 4 2 6 5 2 9" xfId="25942"/>
    <cellStyle name="Normal 2 4 2 6 5 2 9 2" xfId="25943"/>
    <cellStyle name="Normal 2 4 2 6 5 3" xfId="25944"/>
    <cellStyle name="Normal 2 4 2 6 5 3 10" xfId="25945"/>
    <cellStyle name="Normal 2 4 2 6 5 3 10 2" xfId="25946"/>
    <cellStyle name="Normal 2 4 2 6 5 3 11" xfId="25947"/>
    <cellStyle name="Normal 2 4 2 6 5 3 2" xfId="25948"/>
    <cellStyle name="Normal 2 4 2 6 5 3 2 2" xfId="25949"/>
    <cellStyle name="Normal 2 4 2 6 5 3 3" xfId="25950"/>
    <cellStyle name="Normal 2 4 2 6 5 3 3 2" xfId="25951"/>
    <cellStyle name="Normal 2 4 2 6 5 3 4" xfId="25952"/>
    <cellStyle name="Normal 2 4 2 6 5 3 4 2" xfId="25953"/>
    <cellStyle name="Normal 2 4 2 6 5 3 5" xfId="25954"/>
    <cellStyle name="Normal 2 4 2 6 5 3 5 2" xfId="25955"/>
    <cellStyle name="Normal 2 4 2 6 5 3 6" xfId="25956"/>
    <cellStyle name="Normal 2 4 2 6 5 3 6 2" xfId="25957"/>
    <cellStyle name="Normal 2 4 2 6 5 3 7" xfId="25958"/>
    <cellStyle name="Normal 2 4 2 6 5 3 7 2" xfId="25959"/>
    <cellStyle name="Normal 2 4 2 6 5 3 8" xfId="25960"/>
    <cellStyle name="Normal 2 4 2 6 5 3 8 2" xfId="25961"/>
    <cellStyle name="Normal 2 4 2 6 5 3 9" xfId="25962"/>
    <cellStyle name="Normal 2 4 2 6 5 3 9 2" xfId="25963"/>
    <cellStyle name="Normal 2 4 2 6 5 4" xfId="25964"/>
    <cellStyle name="Normal 2 4 2 6 5 4 2" xfId="25965"/>
    <cellStyle name="Normal 2 4 2 6 5 5" xfId="25966"/>
    <cellStyle name="Normal 2 4 2 6 5 5 2" xfId="25967"/>
    <cellStyle name="Normal 2 4 2 6 5 6" xfId="25968"/>
    <cellStyle name="Normal 2 4 2 6 5 6 2" xfId="25969"/>
    <cellStyle name="Normal 2 4 2 6 5 7" xfId="25970"/>
    <cellStyle name="Normal 2 4 2 6 5 7 2" xfId="25971"/>
    <cellStyle name="Normal 2 4 2 6 5 8" xfId="25972"/>
    <cellStyle name="Normal 2 4 2 6 5 8 2" xfId="25973"/>
    <cellStyle name="Normal 2 4 2 6 5 9" xfId="25974"/>
    <cellStyle name="Normal 2 4 2 6 5 9 2" xfId="25975"/>
    <cellStyle name="Normal 2 4 2 6 6" xfId="787"/>
    <cellStyle name="Normal 2 4 2 7" xfId="788"/>
    <cellStyle name="Normal 2 4 2 7 2" xfId="789"/>
    <cellStyle name="Normal 2 4 2 8" xfId="790"/>
    <cellStyle name="Normal 2 4 2 8 2" xfId="791"/>
    <cellStyle name="Normal 2 4 2 9" xfId="792"/>
    <cellStyle name="Normal 2 4 2 9 2" xfId="793"/>
    <cellStyle name="Normal 2 4 20" xfId="25976"/>
    <cellStyle name="Normal 2 4 21" xfId="25977"/>
    <cellStyle name="Normal 2 4 3" xfId="794"/>
    <cellStyle name="Normal 2 4 3 10" xfId="25978"/>
    <cellStyle name="Normal 2 4 3 10 2" xfId="25979"/>
    <cellStyle name="Normal 2 4 3 11" xfId="25980"/>
    <cellStyle name="Normal 2 4 3 11 2" xfId="25981"/>
    <cellStyle name="Normal 2 4 3 12" xfId="25982"/>
    <cellStyle name="Normal 2 4 3 12 2" xfId="25983"/>
    <cellStyle name="Normal 2 4 3 13" xfId="25984"/>
    <cellStyle name="Normal 2 4 3 13 2" xfId="25985"/>
    <cellStyle name="Normal 2 4 3 14" xfId="25986"/>
    <cellStyle name="Normal 2 4 3 14 2" xfId="25987"/>
    <cellStyle name="Normal 2 4 3 15" xfId="25988"/>
    <cellStyle name="Normal 2 4 3 15 2" xfId="25989"/>
    <cellStyle name="Normal 2 4 3 16" xfId="25990"/>
    <cellStyle name="Normal 2 4 3 16 2" xfId="25991"/>
    <cellStyle name="Normal 2 4 3 17" xfId="25992"/>
    <cellStyle name="Normal 2 4 3 17 2" xfId="25993"/>
    <cellStyle name="Normal 2 4 3 18" xfId="25994"/>
    <cellStyle name="Normal 2 4 3 2" xfId="795"/>
    <cellStyle name="Normal 2 4 3 2 2" xfId="796"/>
    <cellStyle name="Normal 2 4 3 2 2 10" xfId="25995"/>
    <cellStyle name="Normal 2 4 3 2 2 10 2" xfId="25996"/>
    <cellStyle name="Normal 2 4 3 2 2 11" xfId="25997"/>
    <cellStyle name="Normal 2 4 3 2 2 11 2" xfId="25998"/>
    <cellStyle name="Normal 2 4 3 2 2 12" xfId="25999"/>
    <cellStyle name="Normal 2 4 3 2 2 12 2" xfId="26000"/>
    <cellStyle name="Normal 2 4 3 2 2 13" xfId="26001"/>
    <cellStyle name="Normal 2 4 3 2 2 13 2" xfId="26002"/>
    <cellStyle name="Normal 2 4 3 2 2 14" xfId="26003"/>
    <cellStyle name="Normal 2 4 3 2 2 14 2" xfId="26004"/>
    <cellStyle name="Normal 2 4 3 2 2 15" xfId="26005"/>
    <cellStyle name="Normal 2 4 3 2 2 15 2" xfId="26006"/>
    <cellStyle name="Normal 2 4 3 2 2 16" xfId="26007"/>
    <cellStyle name="Normal 2 4 3 2 2 16 2" xfId="26008"/>
    <cellStyle name="Normal 2 4 3 2 2 17" xfId="26009"/>
    <cellStyle name="Normal 2 4 3 2 2 2" xfId="797"/>
    <cellStyle name="Normal 2 4 3 2 2 2 2" xfId="798"/>
    <cellStyle name="Normal 2 4 3 2 2 3" xfId="799"/>
    <cellStyle name="Normal 2 4 3 2 2 3 2" xfId="800"/>
    <cellStyle name="Normal 2 4 3 2 2 4" xfId="801"/>
    <cellStyle name="Normal 2 4 3 2 2 4 2" xfId="802"/>
    <cellStyle name="Normal 2 4 3 2 2 5" xfId="803"/>
    <cellStyle name="Normal 2 4 3 2 2 5 2" xfId="804"/>
    <cellStyle name="Normal 2 4 3 2 2 6" xfId="26010"/>
    <cellStyle name="Normal 2 4 3 2 2 6 10" xfId="26011"/>
    <cellStyle name="Normal 2 4 3 2 2 6 10 2" xfId="26012"/>
    <cellStyle name="Normal 2 4 3 2 2 6 11" xfId="26013"/>
    <cellStyle name="Normal 2 4 3 2 2 6 11 2" xfId="26014"/>
    <cellStyle name="Normal 2 4 3 2 2 6 12" xfId="26015"/>
    <cellStyle name="Normal 2 4 3 2 2 6 2" xfId="26016"/>
    <cellStyle name="Normal 2 4 3 2 2 6 2 10" xfId="26017"/>
    <cellStyle name="Normal 2 4 3 2 2 6 2 10 2" xfId="26018"/>
    <cellStyle name="Normal 2 4 3 2 2 6 2 11" xfId="26019"/>
    <cellStyle name="Normal 2 4 3 2 2 6 2 2" xfId="26020"/>
    <cellStyle name="Normal 2 4 3 2 2 6 2 2 2" xfId="26021"/>
    <cellStyle name="Normal 2 4 3 2 2 6 2 3" xfId="26022"/>
    <cellStyle name="Normal 2 4 3 2 2 6 2 3 2" xfId="26023"/>
    <cellStyle name="Normal 2 4 3 2 2 6 2 4" xfId="26024"/>
    <cellStyle name="Normal 2 4 3 2 2 6 2 4 2" xfId="26025"/>
    <cellStyle name="Normal 2 4 3 2 2 6 2 5" xfId="26026"/>
    <cellStyle name="Normal 2 4 3 2 2 6 2 5 2" xfId="26027"/>
    <cellStyle name="Normal 2 4 3 2 2 6 2 6" xfId="26028"/>
    <cellStyle name="Normal 2 4 3 2 2 6 2 6 2" xfId="26029"/>
    <cellStyle name="Normal 2 4 3 2 2 6 2 7" xfId="26030"/>
    <cellStyle name="Normal 2 4 3 2 2 6 2 7 2" xfId="26031"/>
    <cellStyle name="Normal 2 4 3 2 2 6 2 8" xfId="26032"/>
    <cellStyle name="Normal 2 4 3 2 2 6 2 8 2" xfId="26033"/>
    <cellStyle name="Normal 2 4 3 2 2 6 2 9" xfId="26034"/>
    <cellStyle name="Normal 2 4 3 2 2 6 2 9 2" xfId="26035"/>
    <cellStyle name="Normal 2 4 3 2 2 6 3" xfId="26036"/>
    <cellStyle name="Normal 2 4 3 2 2 6 3 2" xfId="26037"/>
    <cellStyle name="Normal 2 4 3 2 2 6 4" xfId="26038"/>
    <cellStyle name="Normal 2 4 3 2 2 6 4 2" xfId="26039"/>
    <cellStyle name="Normal 2 4 3 2 2 6 5" xfId="26040"/>
    <cellStyle name="Normal 2 4 3 2 2 6 5 2" xfId="26041"/>
    <cellStyle name="Normal 2 4 3 2 2 6 6" xfId="26042"/>
    <cellStyle name="Normal 2 4 3 2 2 6 6 2" xfId="26043"/>
    <cellStyle name="Normal 2 4 3 2 2 6 7" xfId="26044"/>
    <cellStyle name="Normal 2 4 3 2 2 6 7 2" xfId="26045"/>
    <cellStyle name="Normal 2 4 3 2 2 6 8" xfId="26046"/>
    <cellStyle name="Normal 2 4 3 2 2 6 8 2" xfId="26047"/>
    <cellStyle name="Normal 2 4 3 2 2 6 9" xfId="26048"/>
    <cellStyle name="Normal 2 4 3 2 2 6 9 2" xfId="26049"/>
    <cellStyle name="Normal 2 4 3 2 2 7" xfId="26050"/>
    <cellStyle name="Normal 2 4 3 2 2 7 10" xfId="26051"/>
    <cellStyle name="Normal 2 4 3 2 2 7 10 2" xfId="26052"/>
    <cellStyle name="Normal 2 4 3 2 2 7 11" xfId="26053"/>
    <cellStyle name="Normal 2 4 3 2 2 7 2" xfId="26054"/>
    <cellStyle name="Normal 2 4 3 2 2 7 2 2" xfId="26055"/>
    <cellStyle name="Normal 2 4 3 2 2 7 3" xfId="26056"/>
    <cellStyle name="Normal 2 4 3 2 2 7 3 2" xfId="26057"/>
    <cellStyle name="Normal 2 4 3 2 2 7 4" xfId="26058"/>
    <cellStyle name="Normal 2 4 3 2 2 7 4 2" xfId="26059"/>
    <cellStyle name="Normal 2 4 3 2 2 7 5" xfId="26060"/>
    <cellStyle name="Normal 2 4 3 2 2 7 5 2" xfId="26061"/>
    <cellStyle name="Normal 2 4 3 2 2 7 6" xfId="26062"/>
    <cellStyle name="Normal 2 4 3 2 2 7 6 2" xfId="26063"/>
    <cellStyle name="Normal 2 4 3 2 2 7 7" xfId="26064"/>
    <cellStyle name="Normal 2 4 3 2 2 7 7 2" xfId="26065"/>
    <cellStyle name="Normal 2 4 3 2 2 7 8" xfId="26066"/>
    <cellStyle name="Normal 2 4 3 2 2 7 8 2" xfId="26067"/>
    <cellStyle name="Normal 2 4 3 2 2 7 9" xfId="26068"/>
    <cellStyle name="Normal 2 4 3 2 2 7 9 2" xfId="26069"/>
    <cellStyle name="Normal 2 4 3 2 2 8" xfId="26070"/>
    <cellStyle name="Normal 2 4 3 2 2 8 2" xfId="26071"/>
    <cellStyle name="Normal 2 4 3 2 2 9" xfId="26072"/>
    <cellStyle name="Normal 2 4 3 2 2 9 2" xfId="26073"/>
    <cellStyle name="Normal 2 4 3 2 3" xfId="805"/>
    <cellStyle name="Normal 2 4 3 2 3 10" xfId="26074"/>
    <cellStyle name="Normal 2 4 3 2 3 10 2" xfId="26075"/>
    <cellStyle name="Normal 2 4 3 2 3 11" xfId="26076"/>
    <cellStyle name="Normal 2 4 3 2 3 11 2" xfId="26077"/>
    <cellStyle name="Normal 2 4 3 2 3 12" xfId="26078"/>
    <cellStyle name="Normal 2 4 3 2 3 12 2" xfId="26079"/>
    <cellStyle name="Normal 2 4 3 2 3 13" xfId="26080"/>
    <cellStyle name="Normal 2 4 3 2 3 2" xfId="26081"/>
    <cellStyle name="Normal 2 4 3 2 3 2 10" xfId="26082"/>
    <cellStyle name="Normal 2 4 3 2 3 2 10 2" xfId="26083"/>
    <cellStyle name="Normal 2 4 3 2 3 2 11" xfId="26084"/>
    <cellStyle name="Normal 2 4 3 2 3 2 11 2" xfId="26085"/>
    <cellStyle name="Normal 2 4 3 2 3 2 12" xfId="26086"/>
    <cellStyle name="Normal 2 4 3 2 3 2 2" xfId="26087"/>
    <cellStyle name="Normal 2 4 3 2 3 2 2 10" xfId="26088"/>
    <cellStyle name="Normal 2 4 3 2 3 2 2 10 2" xfId="26089"/>
    <cellStyle name="Normal 2 4 3 2 3 2 2 11" xfId="26090"/>
    <cellStyle name="Normal 2 4 3 2 3 2 2 2" xfId="26091"/>
    <cellStyle name="Normal 2 4 3 2 3 2 2 2 2" xfId="26092"/>
    <cellStyle name="Normal 2 4 3 2 3 2 2 3" xfId="26093"/>
    <cellStyle name="Normal 2 4 3 2 3 2 2 3 2" xfId="26094"/>
    <cellStyle name="Normal 2 4 3 2 3 2 2 4" xfId="26095"/>
    <cellStyle name="Normal 2 4 3 2 3 2 2 4 2" xfId="26096"/>
    <cellStyle name="Normal 2 4 3 2 3 2 2 5" xfId="26097"/>
    <cellStyle name="Normal 2 4 3 2 3 2 2 5 2" xfId="26098"/>
    <cellStyle name="Normal 2 4 3 2 3 2 2 6" xfId="26099"/>
    <cellStyle name="Normal 2 4 3 2 3 2 2 6 2" xfId="26100"/>
    <cellStyle name="Normal 2 4 3 2 3 2 2 7" xfId="26101"/>
    <cellStyle name="Normal 2 4 3 2 3 2 2 7 2" xfId="26102"/>
    <cellStyle name="Normal 2 4 3 2 3 2 2 8" xfId="26103"/>
    <cellStyle name="Normal 2 4 3 2 3 2 2 8 2" xfId="26104"/>
    <cellStyle name="Normal 2 4 3 2 3 2 2 9" xfId="26105"/>
    <cellStyle name="Normal 2 4 3 2 3 2 2 9 2" xfId="26106"/>
    <cellStyle name="Normal 2 4 3 2 3 2 3" xfId="26107"/>
    <cellStyle name="Normal 2 4 3 2 3 2 3 2" xfId="26108"/>
    <cellStyle name="Normal 2 4 3 2 3 2 4" xfId="26109"/>
    <cellStyle name="Normal 2 4 3 2 3 2 4 2" xfId="26110"/>
    <cellStyle name="Normal 2 4 3 2 3 2 5" xfId="26111"/>
    <cellStyle name="Normal 2 4 3 2 3 2 5 2" xfId="26112"/>
    <cellStyle name="Normal 2 4 3 2 3 2 6" xfId="26113"/>
    <cellStyle name="Normal 2 4 3 2 3 2 6 2" xfId="26114"/>
    <cellStyle name="Normal 2 4 3 2 3 2 7" xfId="26115"/>
    <cellStyle name="Normal 2 4 3 2 3 2 7 2" xfId="26116"/>
    <cellStyle name="Normal 2 4 3 2 3 2 8" xfId="26117"/>
    <cellStyle name="Normal 2 4 3 2 3 2 8 2" xfId="26118"/>
    <cellStyle name="Normal 2 4 3 2 3 2 9" xfId="26119"/>
    <cellStyle name="Normal 2 4 3 2 3 2 9 2" xfId="26120"/>
    <cellStyle name="Normal 2 4 3 2 3 3" xfId="26121"/>
    <cellStyle name="Normal 2 4 3 2 3 3 10" xfId="26122"/>
    <cellStyle name="Normal 2 4 3 2 3 3 10 2" xfId="26123"/>
    <cellStyle name="Normal 2 4 3 2 3 3 11" xfId="26124"/>
    <cellStyle name="Normal 2 4 3 2 3 3 2" xfId="26125"/>
    <cellStyle name="Normal 2 4 3 2 3 3 2 2" xfId="26126"/>
    <cellStyle name="Normal 2 4 3 2 3 3 3" xfId="26127"/>
    <cellStyle name="Normal 2 4 3 2 3 3 3 2" xfId="26128"/>
    <cellStyle name="Normal 2 4 3 2 3 3 4" xfId="26129"/>
    <cellStyle name="Normal 2 4 3 2 3 3 4 2" xfId="26130"/>
    <cellStyle name="Normal 2 4 3 2 3 3 5" xfId="26131"/>
    <cellStyle name="Normal 2 4 3 2 3 3 5 2" xfId="26132"/>
    <cellStyle name="Normal 2 4 3 2 3 3 6" xfId="26133"/>
    <cellStyle name="Normal 2 4 3 2 3 3 6 2" xfId="26134"/>
    <cellStyle name="Normal 2 4 3 2 3 3 7" xfId="26135"/>
    <cellStyle name="Normal 2 4 3 2 3 3 7 2" xfId="26136"/>
    <cellStyle name="Normal 2 4 3 2 3 3 8" xfId="26137"/>
    <cellStyle name="Normal 2 4 3 2 3 3 8 2" xfId="26138"/>
    <cellStyle name="Normal 2 4 3 2 3 3 9" xfId="26139"/>
    <cellStyle name="Normal 2 4 3 2 3 3 9 2" xfId="26140"/>
    <cellStyle name="Normal 2 4 3 2 3 4" xfId="26141"/>
    <cellStyle name="Normal 2 4 3 2 3 4 2" xfId="26142"/>
    <cellStyle name="Normal 2 4 3 2 3 5" xfId="26143"/>
    <cellStyle name="Normal 2 4 3 2 3 5 2" xfId="26144"/>
    <cellStyle name="Normal 2 4 3 2 3 6" xfId="26145"/>
    <cellStyle name="Normal 2 4 3 2 3 6 2" xfId="26146"/>
    <cellStyle name="Normal 2 4 3 2 3 7" xfId="26147"/>
    <cellStyle name="Normal 2 4 3 2 3 7 2" xfId="26148"/>
    <cellStyle name="Normal 2 4 3 2 3 8" xfId="26149"/>
    <cellStyle name="Normal 2 4 3 2 3 8 2" xfId="26150"/>
    <cellStyle name="Normal 2 4 3 2 3 9" xfId="26151"/>
    <cellStyle name="Normal 2 4 3 2 3 9 2" xfId="26152"/>
    <cellStyle name="Normal 2 4 3 2 4" xfId="806"/>
    <cellStyle name="Normal 2 4 3 2 4 10" xfId="26153"/>
    <cellStyle name="Normal 2 4 3 2 4 10 2" xfId="26154"/>
    <cellStyle name="Normal 2 4 3 2 4 11" xfId="26155"/>
    <cellStyle name="Normal 2 4 3 2 4 11 2" xfId="26156"/>
    <cellStyle name="Normal 2 4 3 2 4 12" xfId="26157"/>
    <cellStyle name="Normal 2 4 3 2 4 12 2" xfId="26158"/>
    <cellStyle name="Normal 2 4 3 2 4 13" xfId="26159"/>
    <cellStyle name="Normal 2 4 3 2 4 2" xfId="26160"/>
    <cellStyle name="Normal 2 4 3 2 4 2 10" xfId="26161"/>
    <cellStyle name="Normal 2 4 3 2 4 2 10 2" xfId="26162"/>
    <cellStyle name="Normal 2 4 3 2 4 2 11" xfId="26163"/>
    <cellStyle name="Normal 2 4 3 2 4 2 11 2" xfId="26164"/>
    <cellStyle name="Normal 2 4 3 2 4 2 12" xfId="26165"/>
    <cellStyle name="Normal 2 4 3 2 4 2 2" xfId="26166"/>
    <cellStyle name="Normal 2 4 3 2 4 2 2 10" xfId="26167"/>
    <cellStyle name="Normal 2 4 3 2 4 2 2 10 2" xfId="26168"/>
    <cellStyle name="Normal 2 4 3 2 4 2 2 11" xfId="26169"/>
    <cellStyle name="Normal 2 4 3 2 4 2 2 2" xfId="26170"/>
    <cellStyle name="Normal 2 4 3 2 4 2 2 2 2" xfId="26171"/>
    <cellStyle name="Normal 2 4 3 2 4 2 2 3" xfId="26172"/>
    <cellStyle name="Normal 2 4 3 2 4 2 2 3 2" xfId="26173"/>
    <cellStyle name="Normal 2 4 3 2 4 2 2 4" xfId="26174"/>
    <cellStyle name="Normal 2 4 3 2 4 2 2 4 2" xfId="26175"/>
    <cellStyle name="Normal 2 4 3 2 4 2 2 5" xfId="26176"/>
    <cellStyle name="Normal 2 4 3 2 4 2 2 5 2" xfId="26177"/>
    <cellStyle name="Normal 2 4 3 2 4 2 2 6" xfId="26178"/>
    <cellStyle name="Normal 2 4 3 2 4 2 2 6 2" xfId="26179"/>
    <cellStyle name="Normal 2 4 3 2 4 2 2 7" xfId="26180"/>
    <cellStyle name="Normal 2 4 3 2 4 2 2 7 2" xfId="26181"/>
    <cellStyle name="Normal 2 4 3 2 4 2 2 8" xfId="26182"/>
    <cellStyle name="Normal 2 4 3 2 4 2 2 8 2" xfId="26183"/>
    <cellStyle name="Normal 2 4 3 2 4 2 2 9" xfId="26184"/>
    <cellStyle name="Normal 2 4 3 2 4 2 2 9 2" xfId="26185"/>
    <cellStyle name="Normal 2 4 3 2 4 2 3" xfId="26186"/>
    <cellStyle name="Normal 2 4 3 2 4 2 3 2" xfId="26187"/>
    <cellStyle name="Normal 2 4 3 2 4 2 4" xfId="26188"/>
    <cellStyle name="Normal 2 4 3 2 4 2 4 2" xfId="26189"/>
    <cellStyle name="Normal 2 4 3 2 4 2 5" xfId="26190"/>
    <cellStyle name="Normal 2 4 3 2 4 2 5 2" xfId="26191"/>
    <cellStyle name="Normal 2 4 3 2 4 2 6" xfId="26192"/>
    <cellStyle name="Normal 2 4 3 2 4 2 6 2" xfId="26193"/>
    <cellStyle name="Normal 2 4 3 2 4 2 7" xfId="26194"/>
    <cellStyle name="Normal 2 4 3 2 4 2 7 2" xfId="26195"/>
    <cellStyle name="Normal 2 4 3 2 4 2 8" xfId="26196"/>
    <cellStyle name="Normal 2 4 3 2 4 2 8 2" xfId="26197"/>
    <cellStyle name="Normal 2 4 3 2 4 2 9" xfId="26198"/>
    <cellStyle name="Normal 2 4 3 2 4 2 9 2" xfId="26199"/>
    <cellStyle name="Normal 2 4 3 2 4 3" xfId="26200"/>
    <cellStyle name="Normal 2 4 3 2 4 3 10" xfId="26201"/>
    <cellStyle name="Normal 2 4 3 2 4 3 10 2" xfId="26202"/>
    <cellStyle name="Normal 2 4 3 2 4 3 11" xfId="26203"/>
    <cellStyle name="Normal 2 4 3 2 4 3 2" xfId="26204"/>
    <cellStyle name="Normal 2 4 3 2 4 3 2 2" xfId="26205"/>
    <cellStyle name="Normal 2 4 3 2 4 3 3" xfId="26206"/>
    <cellStyle name="Normal 2 4 3 2 4 3 3 2" xfId="26207"/>
    <cellStyle name="Normal 2 4 3 2 4 3 4" xfId="26208"/>
    <cellStyle name="Normal 2 4 3 2 4 3 4 2" xfId="26209"/>
    <cellStyle name="Normal 2 4 3 2 4 3 5" xfId="26210"/>
    <cellStyle name="Normal 2 4 3 2 4 3 5 2" xfId="26211"/>
    <cellStyle name="Normal 2 4 3 2 4 3 6" xfId="26212"/>
    <cellStyle name="Normal 2 4 3 2 4 3 6 2" xfId="26213"/>
    <cellStyle name="Normal 2 4 3 2 4 3 7" xfId="26214"/>
    <cellStyle name="Normal 2 4 3 2 4 3 7 2" xfId="26215"/>
    <cellStyle name="Normal 2 4 3 2 4 3 8" xfId="26216"/>
    <cellStyle name="Normal 2 4 3 2 4 3 8 2" xfId="26217"/>
    <cellStyle name="Normal 2 4 3 2 4 3 9" xfId="26218"/>
    <cellStyle name="Normal 2 4 3 2 4 3 9 2" xfId="26219"/>
    <cellStyle name="Normal 2 4 3 2 4 4" xfId="26220"/>
    <cellStyle name="Normal 2 4 3 2 4 4 2" xfId="26221"/>
    <cellStyle name="Normal 2 4 3 2 4 5" xfId="26222"/>
    <cellStyle name="Normal 2 4 3 2 4 5 2" xfId="26223"/>
    <cellStyle name="Normal 2 4 3 2 4 6" xfId="26224"/>
    <cellStyle name="Normal 2 4 3 2 4 6 2" xfId="26225"/>
    <cellStyle name="Normal 2 4 3 2 4 7" xfId="26226"/>
    <cellStyle name="Normal 2 4 3 2 4 7 2" xfId="26227"/>
    <cellStyle name="Normal 2 4 3 2 4 8" xfId="26228"/>
    <cellStyle name="Normal 2 4 3 2 4 8 2" xfId="26229"/>
    <cellStyle name="Normal 2 4 3 2 4 9" xfId="26230"/>
    <cellStyle name="Normal 2 4 3 2 4 9 2" xfId="26231"/>
    <cellStyle name="Normal 2 4 3 2 5" xfId="807"/>
    <cellStyle name="Normal 2 4 3 2 5 10" xfId="26232"/>
    <cellStyle name="Normal 2 4 3 2 5 10 2" xfId="26233"/>
    <cellStyle name="Normal 2 4 3 2 5 11" xfId="26234"/>
    <cellStyle name="Normal 2 4 3 2 5 11 2" xfId="26235"/>
    <cellStyle name="Normal 2 4 3 2 5 12" xfId="26236"/>
    <cellStyle name="Normal 2 4 3 2 5 12 2" xfId="26237"/>
    <cellStyle name="Normal 2 4 3 2 5 13" xfId="26238"/>
    <cellStyle name="Normal 2 4 3 2 5 2" xfId="26239"/>
    <cellStyle name="Normal 2 4 3 2 5 2 10" xfId="26240"/>
    <cellStyle name="Normal 2 4 3 2 5 2 10 2" xfId="26241"/>
    <cellStyle name="Normal 2 4 3 2 5 2 11" xfId="26242"/>
    <cellStyle name="Normal 2 4 3 2 5 2 11 2" xfId="26243"/>
    <cellStyle name="Normal 2 4 3 2 5 2 12" xfId="26244"/>
    <cellStyle name="Normal 2 4 3 2 5 2 2" xfId="26245"/>
    <cellStyle name="Normal 2 4 3 2 5 2 2 10" xfId="26246"/>
    <cellStyle name="Normal 2 4 3 2 5 2 2 10 2" xfId="26247"/>
    <cellStyle name="Normal 2 4 3 2 5 2 2 11" xfId="26248"/>
    <cellStyle name="Normal 2 4 3 2 5 2 2 2" xfId="26249"/>
    <cellStyle name="Normal 2 4 3 2 5 2 2 2 2" xfId="26250"/>
    <cellStyle name="Normal 2 4 3 2 5 2 2 3" xfId="26251"/>
    <cellStyle name="Normal 2 4 3 2 5 2 2 3 2" xfId="26252"/>
    <cellStyle name="Normal 2 4 3 2 5 2 2 4" xfId="26253"/>
    <cellStyle name="Normal 2 4 3 2 5 2 2 4 2" xfId="26254"/>
    <cellStyle name="Normal 2 4 3 2 5 2 2 5" xfId="26255"/>
    <cellStyle name="Normal 2 4 3 2 5 2 2 5 2" xfId="26256"/>
    <cellStyle name="Normal 2 4 3 2 5 2 2 6" xfId="26257"/>
    <cellStyle name="Normal 2 4 3 2 5 2 2 6 2" xfId="26258"/>
    <cellStyle name="Normal 2 4 3 2 5 2 2 7" xfId="26259"/>
    <cellStyle name="Normal 2 4 3 2 5 2 2 7 2" xfId="26260"/>
    <cellStyle name="Normal 2 4 3 2 5 2 2 8" xfId="26261"/>
    <cellStyle name="Normal 2 4 3 2 5 2 2 8 2" xfId="26262"/>
    <cellStyle name="Normal 2 4 3 2 5 2 2 9" xfId="26263"/>
    <cellStyle name="Normal 2 4 3 2 5 2 2 9 2" xfId="26264"/>
    <cellStyle name="Normal 2 4 3 2 5 2 3" xfId="26265"/>
    <cellStyle name="Normal 2 4 3 2 5 2 3 2" xfId="26266"/>
    <cellStyle name="Normal 2 4 3 2 5 2 4" xfId="26267"/>
    <cellStyle name="Normal 2 4 3 2 5 2 4 2" xfId="26268"/>
    <cellStyle name="Normal 2 4 3 2 5 2 5" xfId="26269"/>
    <cellStyle name="Normal 2 4 3 2 5 2 5 2" xfId="26270"/>
    <cellStyle name="Normal 2 4 3 2 5 2 6" xfId="26271"/>
    <cellStyle name="Normal 2 4 3 2 5 2 6 2" xfId="26272"/>
    <cellStyle name="Normal 2 4 3 2 5 2 7" xfId="26273"/>
    <cellStyle name="Normal 2 4 3 2 5 2 7 2" xfId="26274"/>
    <cellStyle name="Normal 2 4 3 2 5 2 8" xfId="26275"/>
    <cellStyle name="Normal 2 4 3 2 5 2 8 2" xfId="26276"/>
    <cellStyle name="Normal 2 4 3 2 5 2 9" xfId="26277"/>
    <cellStyle name="Normal 2 4 3 2 5 2 9 2" xfId="26278"/>
    <cellStyle name="Normal 2 4 3 2 5 3" xfId="26279"/>
    <cellStyle name="Normal 2 4 3 2 5 3 10" xfId="26280"/>
    <cellStyle name="Normal 2 4 3 2 5 3 10 2" xfId="26281"/>
    <cellStyle name="Normal 2 4 3 2 5 3 11" xfId="26282"/>
    <cellStyle name="Normal 2 4 3 2 5 3 2" xfId="26283"/>
    <cellStyle name="Normal 2 4 3 2 5 3 2 2" xfId="26284"/>
    <cellStyle name="Normal 2 4 3 2 5 3 3" xfId="26285"/>
    <cellStyle name="Normal 2 4 3 2 5 3 3 2" xfId="26286"/>
    <cellStyle name="Normal 2 4 3 2 5 3 4" xfId="26287"/>
    <cellStyle name="Normal 2 4 3 2 5 3 4 2" xfId="26288"/>
    <cellStyle name="Normal 2 4 3 2 5 3 5" xfId="26289"/>
    <cellStyle name="Normal 2 4 3 2 5 3 5 2" xfId="26290"/>
    <cellStyle name="Normal 2 4 3 2 5 3 6" xfId="26291"/>
    <cellStyle name="Normal 2 4 3 2 5 3 6 2" xfId="26292"/>
    <cellStyle name="Normal 2 4 3 2 5 3 7" xfId="26293"/>
    <cellStyle name="Normal 2 4 3 2 5 3 7 2" xfId="26294"/>
    <cellStyle name="Normal 2 4 3 2 5 3 8" xfId="26295"/>
    <cellStyle name="Normal 2 4 3 2 5 3 8 2" xfId="26296"/>
    <cellStyle name="Normal 2 4 3 2 5 3 9" xfId="26297"/>
    <cellStyle name="Normal 2 4 3 2 5 3 9 2" xfId="26298"/>
    <cellStyle name="Normal 2 4 3 2 5 4" xfId="26299"/>
    <cellStyle name="Normal 2 4 3 2 5 4 2" xfId="26300"/>
    <cellStyle name="Normal 2 4 3 2 5 5" xfId="26301"/>
    <cellStyle name="Normal 2 4 3 2 5 5 2" xfId="26302"/>
    <cellStyle name="Normal 2 4 3 2 5 6" xfId="26303"/>
    <cellStyle name="Normal 2 4 3 2 5 6 2" xfId="26304"/>
    <cellStyle name="Normal 2 4 3 2 5 7" xfId="26305"/>
    <cellStyle name="Normal 2 4 3 2 5 7 2" xfId="26306"/>
    <cellStyle name="Normal 2 4 3 2 5 8" xfId="26307"/>
    <cellStyle name="Normal 2 4 3 2 5 8 2" xfId="26308"/>
    <cellStyle name="Normal 2 4 3 2 5 9" xfId="26309"/>
    <cellStyle name="Normal 2 4 3 2 5 9 2" xfId="26310"/>
    <cellStyle name="Normal 2 4 3 2 6" xfId="808"/>
    <cellStyle name="Normal 2 4 3 3" xfId="809"/>
    <cellStyle name="Normal 2 4 3 3 2" xfId="810"/>
    <cellStyle name="Normal 2 4 3 4" xfId="811"/>
    <cellStyle name="Normal 2 4 3 4 2" xfId="812"/>
    <cellStyle name="Normal 2 4 3 5" xfId="813"/>
    <cellStyle name="Normal 2 4 3 5 2" xfId="814"/>
    <cellStyle name="Normal 2 4 3 6" xfId="815"/>
    <cellStyle name="Normal 2 4 3 6 2" xfId="816"/>
    <cellStyle name="Normal 2 4 3 7" xfId="26311"/>
    <cellStyle name="Normal 2 4 3 7 10" xfId="26312"/>
    <cellStyle name="Normal 2 4 3 7 10 2" xfId="26313"/>
    <cellStyle name="Normal 2 4 3 7 11" xfId="26314"/>
    <cellStyle name="Normal 2 4 3 7 11 2" xfId="26315"/>
    <cellStyle name="Normal 2 4 3 7 12" xfId="26316"/>
    <cellStyle name="Normal 2 4 3 7 2" xfId="26317"/>
    <cellStyle name="Normal 2 4 3 7 2 10" xfId="26318"/>
    <cellStyle name="Normal 2 4 3 7 2 10 2" xfId="26319"/>
    <cellStyle name="Normal 2 4 3 7 2 11" xfId="26320"/>
    <cellStyle name="Normal 2 4 3 7 2 2" xfId="26321"/>
    <cellStyle name="Normal 2 4 3 7 2 2 2" xfId="26322"/>
    <cellStyle name="Normal 2 4 3 7 2 3" xfId="26323"/>
    <cellStyle name="Normal 2 4 3 7 2 3 2" xfId="26324"/>
    <cellStyle name="Normal 2 4 3 7 2 4" xfId="26325"/>
    <cellStyle name="Normal 2 4 3 7 2 4 2" xfId="26326"/>
    <cellStyle name="Normal 2 4 3 7 2 5" xfId="26327"/>
    <cellStyle name="Normal 2 4 3 7 2 5 2" xfId="26328"/>
    <cellStyle name="Normal 2 4 3 7 2 6" xfId="26329"/>
    <cellStyle name="Normal 2 4 3 7 2 6 2" xfId="26330"/>
    <cellStyle name="Normal 2 4 3 7 2 7" xfId="26331"/>
    <cellStyle name="Normal 2 4 3 7 2 7 2" xfId="26332"/>
    <cellStyle name="Normal 2 4 3 7 2 8" xfId="26333"/>
    <cellStyle name="Normal 2 4 3 7 2 8 2" xfId="26334"/>
    <cellStyle name="Normal 2 4 3 7 2 9" xfId="26335"/>
    <cellStyle name="Normal 2 4 3 7 2 9 2" xfId="26336"/>
    <cellStyle name="Normal 2 4 3 7 3" xfId="26337"/>
    <cellStyle name="Normal 2 4 3 7 3 2" xfId="26338"/>
    <cellStyle name="Normal 2 4 3 7 4" xfId="26339"/>
    <cellStyle name="Normal 2 4 3 7 4 2" xfId="26340"/>
    <cellStyle name="Normal 2 4 3 7 5" xfId="26341"/>
    <cellStyle name="Normal 2 4 3 7 5 2" xfId="26342"/>
    <cellStyle name="Normal 2 4 3 7 6" xfId="26343"/>
    <cellStyle name="Normal 2 4 3 7 6 2" xfId="26344"/>
    <cellStyle name="Normal 2 4 3 7 7" xfId="26345"/>
    <cellStyle name="Normal 2 4 3 7 7 2" xfId="26346"/>
    <cellStyle name="Normal 2 4 3 7 8" xfId="26347"/>
    <cellStyle name="Normal 2 4 3 7 8 2" xfId="26348"/>
    <cellStyle name="Normal 2 4 3 7 9" xfId="26349"/>
    <cellStyle name="Normal 2 4 3 7 9 2" xfId="26350"/>
    <cellStyle name="Normal 2 4 3 8" xfId="26351"/>
    <cellStyle name="Normal 2 4 3 8 10" xfId="26352"/>
    <cellStyle name="Normal 2 4 3 8 10 2" xfId="26353"/>
    <cellStyle name="Normal 2 4 3 8 11" xfId="26354"/>
    <cellStyle name="Normal 2 4 3 8 2" xfId="26355"/>
    <cellStyle name="Normal 2 4 3 8 2 2" xfId="26356"/>
    <cellStyle name="Normal 2 4 3 8 3" xfId="26357"/>
    <cellStyle name="Normal 2 4 3 8 3 2" xfId="26358"/>
    <cellStyle name="Normal 2 4 3 8 4" xfId="26359"/>
    <cellStyle name="Normal 2 4 3 8 4 2" xfId="26360"/>
    <cellStyle name="Normal 2 4 3 8 5" xfId="26361"/>
    <cellStyle name="Normal 2 4 3 8 5 2" xfId="26362"/>
    <cellStyle name="Normal 2 4 3 8 6" xfId="26363"/>
    <cellStyle name="Normal 2 4 3 8 6 2" xfId="26364"/>
    <cellStyle name="Normal 2 4 3 8 7" xfId="26365"/>
    <cellStyle name="Normal 2 4 3 8 7 2" xfId="26366"/>
    <cellStyle name="Normal 2 4 3 8 8" xfId="26367"/>
    <cellStyle name="Normal 2 4 3 8 8 2" xfId="26368"/>
    <cellStyle name="Normal 2 4 3 8 9" xfId="26369"/>
    <cellStyle name="Normal 2 4 3 8 9 2" xfId="26370"/>
    <cellStyle name="Normal 2 4 3 9" xfId="26371"/>
    <cellStyle name="Normal 2 4 3 9 2" xfId="26372"/>
    <cellStyle name="Normal 2 4 4" xfId="817"/>
    <cellStyle name="Normal 2 4 4 2" xfId="818"/>
    <cellStyle name="Normal 2 4 5" xfId="819"/>
    <cellStyle name="Normal 2 4 5 2" xfId="820"/>
    <cellStyle name="Normal 2 4 6" xfId="821"/>
    <cellStyle name="Normal 2 4 6 10" xfId="26373"/>
    <cellStyle name="Normal 2 4 6 10 2" xfId="26374"/>
    <cellStyle name="Normal 2 4 6 11" xfId="26375"/>
    <cellStyle name="Normal 2 4 6 11 2" xfId="26376"/>
    <cellStyle name="Normal 2 4 6 12" xfId="26377"/>
    <cellStyle name="Normal 2 4 6 12 2" xfId="26378"/>
    <cellStyle name="Normal 2 4 6 13" xfId="26379"/>
    <cellStyle name="Normal 2 4 6 13 2" xfId="26380"/>
    <cellStyle name="Normal 2 4 6 14" xfId="26381"/>
    <cellStyle name="Normal 2 4 6 14 2" xfId="26382"/>
    <cellStyle name="Normal 2 4 6 15" xfId="26383"/>
    <cellStyle name="Normal 2 4 6 15 2" xfId="26384"/>
    <cellStyle name="Normal 2 4 6 16" xfId="26385"/>
    <cellStyle name="Normal 2 4 6 16 2" xfId="26386"/>
    <cellStyle name="Normal 2 4 6 17" xfId="26387"/>
    <cellStyle name="Normal 2 4 6 2" xfId="822"/>
    <cellStyle name="Normal 2 4 6 2 2" xfId="823"/>
    <cellStyle name="Normal 2 4 6 3" xfId="824"/>
    <cellStyle name="Normal 2 4 6 3 2" xfId="825"/>
    <cellStyle name="Normal 2 4 6 4" xfId="826"/>
    <cellStyle name="Normal 2 4 6 4 2" xfId="827"/>
    <cellStyle name="Normal 2 4 6 5" xfId="828"/>
    <cellStyle name="Normal 2 4 6 5 2" xfId="829"/>
    <cellStyle name="Normal 2 4 6 6" xfId="26388"/>
    <cellStyle name="Normal 2 4 6 6 10" xfId="26389"/>
    <cellStyle name="Normal 2 4 6 6 10 2" xfId="26390"/>
    <cellStyle name="Normal 2 4 6 6 11" xfId="26391"/>
    <cellStyle name="Normal 2 4 6 6 11 2" xfId="26392"/>
    <cellStyle name="Normal 2 4 6 6 12" xfId="26393"/>
    <cellStyle name="Normal 2 4 6 6 2" xfId="26394"/>
    <cellStyle name="Normal 2 4 6 6 2 10" xfId="26395"/>
    <cellStyle name="Normal 2 4 6 6 2 10 2" xfId="26396"/>
    <cellStyle name="Normal 2 4 6 6 2 11" xfId="26397"/>
    <cellStyle name="Normal 2 4 6 6 2 2" xfId="26398"/>
    <cellStyle name="Normal 2 4 6 6 2 2 2" xfId="26399"/>
    <cellStyle name="Normal 2 4 6 6 2 3" xfId="26400"/>
    <cellStyle name="Normal 2 4 6 6 2 3 2" xfId="26401"/>
    <cellStyle name="Normal 2 4 6 6 2 4" xfId="26402"/>
    <cellStyle name="Normal 2 4 6 6 2 4 2" xfId="26403"/>
    <cellStyle name="Normal 2 4 6 6 2 5" xfId="26404"/>
    <cellStyle name="Normal 2 4 6 6 2 5 2" xfId="26405"/>
    <cellStyle name="Normal 2 4 6 6 2 6" xfId="26406"/>
    <cellStyle name="Normal 2 4 6 6 2 6 2" xfId="26407"/>
    <cellStyle name="Normal 2 4 6 6 2 7" xfId="26408"/>
    <cellStyle name="Normal 2 4 6 6 2 7 2" xfId="26409"/>
    <cellStyle name="Normal 2 4 6 6 2 8" xfId="26410"/>
    <cellStyle name="Normal 2 4 6 6 2 8 2" xfId="26411"/>
    <cellStyle name="Normal 2 4 6 6 2 9" xfId="26412"/>
    <cellStyle name="Normal 2 4 6 6 2 9 2" xfId="26413"/>
    <cellStyle name="Normal 2 4 6 6 3" xfId="26414"/>
    <cellStyle name="Normal 2 4 6 6 3 2" xfId="26415"/>
    <cellStyle name="Normal 2 4 6 6 4" xfId="26416"/>
    <cellStyle name="Normal 2 4 6 6 4 2" xfId="26417"/>
    <cellStyle name="Normal 2 4 6 6 5" xfId="26418"/>
    <cellStyle name="Normal 2 4 6 6 5 2" xfId="26419"/>
    <cellStyle name="Normal 2 4 6 6 6" xfId="26420"/>
    <cellStyle name="Normal 2 4 6 6 6 2" xfId="26421"/>
    <cellStyle name="Normal 2 4 6 6 7" xfId="26422"/>
    <cellStyle name="Normal 2 4 6 6 7 2" xfId="26423"/>
    <cellStyle name="Normal 2 4 6 6 8" xfId="26424"/>
    <cellStyle name="Normal 2 4 6 6 8 2" xfId="26425"/>
    <cellStyle name="Normal 2 4 6 6 9" xfId="26426"/>
    <cellStyle name="Normal 2 4 6 6 9 2" xfId="26427"/>
    <cellStyle name="Normal 2 4 6 7" xfId="26428"/>
    <cellStyle name="Normal 2 4 6 7 10" xfId="26429"/>
    <cellStyle name="Normal 2 4 6 7 10 2" xfId="26430"/>
    <cellStyle name="Normal 2 4 6 7 11" xfId="26431"/>
    <cellStyle name="Normal 2 4 6 7 2" xfId="26432"/>
    <cellStyle name="Normal 2 4 6 7 2 2" xfId="26433"/>
    <cellStyle name="Normal 2 4 6 7 3" xfId="26434"/>
    <cellStyle name="Normal 2 4 6 7 3 2" xfId="26435"/>
    <cellStyle name="Normal 2 4 6 7 4" xfId="26436"/>
    <cellStyle name="Normal 2 4 6 7 4 2" xfId="26437"/>
    <cellStyle name="Normal 2 4 6 7 5" xfId="26438"/>
    <cellStyle name="Normal 2 4 6 7 5 2" xfId="26439"/>
    <cellStyle name="Normal 2 4 6 7 6" xfId="26440"/>
    <cellStyle name="Normal 2 4 6 7 6 2" xfId="26441"/>
    <cellStyle name="Normal 2 4 6 7 7" xfId="26442"/>
    <cellStyle name="Normal 2 4 6 7 7 2" xfId="26443"/>
    <cellStyle name="Normal 2 4 6 7 8" xfId="26444"/>
    <cellStyle name="Normal 2 4 6 7 8 2" xfId="26445"/>
    <cellStyle name="Normal 2 4 6 7 9" xfId="26446"/>
    <cellStyle name="Normal 2 4 6 7 9 2" xfId="26447"/>
    <cellStyle name="Normal 2 4 6 8" xfId="26448"/>
    <cellStyle name="Normal 2 4 6 8 2" xfId="26449"/>
    <cellStyle name="Normal 2 4 6 9" xfId="26450"/>
    <cellStyle name="Normal 2 4 6 9 2" xfId="26451"/>
    <cellStyle name="Normal 2 4 7" xfId="830"/>
    <cellStyle name="Normal 2 4 7 10" xfId="26452"/>
    <cellStyle name="Normal 2 4 7 10 2" xfId="26453"/>
    <cellStyle name="Normal 2 4 7 11" xfId="26454"/>
    <cellStyle name="Normal 2 4 7 11 2" xfId="26455"/>
    <cellStyle name="Normal 2 4 7 12" xfId="26456"/>
    <cellStyle name="Normal 2 4 7 12 2" xfId="26457"/>
    <cellStyle name="Normal 2 4 7 13" xfId="26458"/>
    <cellStyle name="Normal 2 4 7 2" xfId="26459"/>
    <cellStyle name="Normal 2 4 7 2 10" xfId="26460"/>
    <cellStyle name="Normal 2 4 7 2 10 2" xfId="26461"/>
    <cellStyle name="Normal 2 4 7 2 11" xfId="26462"/>
    <cellStyle name="Normal 2 4 7 2 11 2" xfId="26463"/>
    <cellStyle name="Normal 2 4 7 2 12" xfId="26464"/>
    <cellStyle name="Normal 2 4 7 2 2" xfId="26465"/>
    <cellStyle name="Normal 2 4 7 2 2 10" xfId="26466"/>
    <cellStyle name="Normal 2 4 7 2 2 10 2" xfId="26467"/>
    <cellStyle name="Normal 2 4 7 2 2 11" xfId="26468"/>
    <cellStyle name="Normal 2 4 7 2 2 2" xfId="26469"/>
    <cellStyle name="Normal 2 4 7 2 2 2 2" xfId="26470"/>
    <cellStyle name="Normal 2 4 7 2 2 3" xfId="26471"/>
    <cellStyle name="Normal 2 4 7 2 2 3 2" xfId="26472"/>
    <cellStyle name="Normal 2 4 7 2 2 4" xfId="26473"/>
    <cellStyle name="Normal 2 4 7 2 2 4 2" xfId="26474"/>
    <cellStyle name="Normal 2 4 7 2 2 5" xfId="26475"/>
    <cellStyle name="Normal 2 4 7 2 2 5 2" xfId="26476"/>
    <cellStyle name="Normal 2 4 7 2 2 6" xfId="26477"/>
    <cellStyle name="Normal 2 4 7 2 2 6 2" xfId="26478"/>
    <cellStyle name="Normal 2 4 7 2 2 7" xfId="26479"/>
    <cellStyle name="Normal 2 4 7 2 2 7 2" xfId="26480"/>
    <cellStyle name="Normal 2 4 7 2 2 8" xfId="26481"/>
    <cellStyle name="Normal 2 4 7 2 2 8 2" xfId="26482"/>
    <cellStyle name="Normal 2 4 7 2 2 9" xfId="26483"/>
    <cellStyle name="Normal 2 4 7 2 2 9 2" xfId="26484"/>
    <cellStyle name="Normal 2 4 7 2 3" xfId="26485"/>
    <cellStyle name="Normal 2 4 7 2 3 2" xfId="26486"/>
    <cellStyle name="Normal 2 4 7 2 4" xfId="26487"/>
    <cellStyle name="Normal 2 4 7 2 4 2" xfId="26488"/>
    <cellStyle name="Normal 2 4 7 2 5" xfId="26489"/>
    <cellStyle name="Normal 2 4 7 2 5 2" xfId="26490"/>
    <cellStyle name="Normal 2 4 7 2 6" xfId="26491"/>
    <cellStyle name="Normal 2 4 7 2 6 2" xfId="26492"/>
    <cellStyle name="Normal 2 4 7 2 7" xfId="26493"/>
    <cellStyle name="Normal 2 4 7 2 7 2" xfId="26494"/>
    <cellStyle name="Normal 2 4 7 2 8" xfId="26495"/>
    <cellStyle name="Normal 2 4 7 2 8 2" xfId="26496"/>
    <cellStyle name="Normal 2 4 7 2 9" xfId="26497"/>
    <cellStyle name="Normal 2 4 7 2 9 2" xfId="26498"/>
    <cellStyle name="Normal 2 4 7 3" xfId="26499"/>
    <cellStyle name="Normal 2 4 7 3 10" xfId="26500"/>
    <cellStyle name="Normal 2 4 7 3 10 2" xfId="26501"/>
    <cellStyle name="Normal 2 4 7 3 11" xfId="26502"/>
    <cellStyle name="Normal 2 4 7 3 2" xfId="26503"/>
    <cellStyle name="Normal 2 4 7 3 2 2" xfId="26504"/>
    <cellStyle name="Normal 2 4 7 3 3" xfId="26505"/>
    <cellStyle name="Normal 2 4 7 3 3 2" xfId="26506"/>
    <cellStyle name="Normal 2 4 7 3 4" xfId="26507"/>
    <cellStyle name="Normal 2 4 7 3 4 2" xfId="26508"/>
    <cellStyle name="Normal 2 4 7 3 5" xfId="26509"/>
    <cellStyle name="Normal 2 4 7 3 5 2" xfId="26510"/>
    <cellStyle name="Normal 2 4 7 3 6" xfId="26511"/>
    <cellStyle name="Normal 2 4 7 3 6 2" xfId="26512"/>
    <cellStyle name="Normal 2 4 7 3 7" xfId="26513"/>
    <cellStyle name="Normal 2 4 7 3 7 2" xfId="26514"/>
    <cellStyle name="Normal 2 4 7 3 8" xfId="26515"/>
    <cellStyle name="Normal 2 4 7 3 8 2" xfId="26516"/>
    <cellStyle name="Normal 2 4 7 3 9" xfId="26517"/>
    <cellStyle name="Normal 2 4 7 3 9 2" xfId="26518"/>
    <cellStyle name="Normal 2 4 7 4" xfId="26519"/>
    <cellStyle name="Normal 2 4 7 4 2" xfId="26520"/>
    <cellStyle name="Normal 2 4 7 5" xfId="26521"/>
    <cellStyle name="Normal 2 4 7 5 2" xfId="26522"/>
    <cellStyle name="Normal 2 4 7 6" xfId="26523"/>
    <cellStyle name="Normal 2 4 7 6 2" xfId="26524"/>
    <cellStyle name="Normal 2 4 7 7" xfId="26525"/>
    <cellStyle name="Normal 2 4 7 7 2" xfId="26526"/>
    <cellStyle name="Normal 2 4 7 8" xfId="26527"/>
    <cellStyle name="Normal 2 4 7 8 2" xfId="26528"/>
    <cellStyle name="Normal 2 4 7 9" xfId="26529"/>
    <cellStyle name="Normal 2 4 7 9 2" xfId="26530"/>
    <cellStyle name="Normal 2 4 8" xfId="831"/>
    <cellStyle name="Normal 2 4 8 10" xfId="26531"/>
    <cellStyle name="Normal 2 4 8 10 2" xfId="26532"/>
    <cellStyle name="Normal 2 4 8 11" xfId="26533"/>
    <cellStyle name="Normal 2 4 8 11 2" xfId="26534"/>
    <cellStyle name="Normal 2 4 8 12" xfId="26535"/>
    <cellStyle name="Normal 2 4 8 12 2" xfId="26536"/>
    <cellStyle name="Normal 2 4 8 13" xfId="26537"/>
    <cellStyle name="Normal 2 4 8 2" xfId="26538"/>
    <cellStyle name="Normal 2 4 8 2 10" xfId="26539"/>
    <cellStyle name="Normal 2 4 8 2 10 2" xfId="26540"/>
    <cellStyle name="Normal 2 4 8 2 11" xfId="26541"/>
    <cellStyle name="Normal 2 4 8 2 11 2" xfId="26542"/>
    <cellStyle name="Normal 2 4 8 2 12" xfId="26543"/>
    <cellStyle name="Normal 2 4 8 2 2" xfId="26544"/>
    <cellStyle name="Normal 2 4 8 2 2 10" xfId="26545"/>
    <cellStyle name="Normal 2 4 8 2 2 10 2" xfId="26546"/>
    <cellStyle name="Normal 2 4 8 2 2 11" xfId="26547"/>
    <cellStyle name="Normal 2 4 8 2 2 2" xfId="26548"/>
    <cellStyle name="Normal 2 4 8 2 2 2 2" xfId="26549"/>
    <cellStyle name="Normal 2 4 8 2 2 3" xfId="26550"/>
    <cellStyle name="Normal 2 4 8 2 2 3 2" xfId="26551"/>
    <cellStyle name="Normal 2 4 8 2 2 4" xfId="26552"/>
    <cellStyle name="Normal 2 4 8 2 2 4 2" xfId="26553"/>
    <cellStyle name="Normal 2 4 8 2 2 5" xfId="26554"/>
    <cellStyle name="Normal 2 4 8 2 2 5 2" xfId="26555"/>
    <cellStyle name="Normal 2 4 8 2 2 6" xfId="26556"/>
    <cellStyle name="Normal 2 4 8 2 2 6 2" xfId="26557"/>
    <cellStyle name="Normal 2 4 8 2 2 7" xfId="26558"/>
    <cellStyle name="Normal 2 4 8 2 2 7 2" xfId="26559"/>
    <cellStyle name="Normal 2 4 8 2 2 8" xfId="26560"/>
    <cellStyle name="Normal 2 4 8 2 2 8 2" xfId="26561"/>
    <cellStyle name="Normal 2 4 8 2 2 9" xfId="26562"/>
    <cellStyle name="Normal 2 4 8 2 2 9 2" xfId="26563"/>
    <cellStyle name="Normal 2 4 8 2 3" xfId="26564"/>
    <cellStyle name="Normal 2 4 8 2 3 2" xfId="26565"/>
    <cellStyle name="Normal 2 4 8 2 4" xfId="26566"/>
    <cellStyle name="Normal 2 4 8 2 4 2" xfId="26567"/>
    <cellStyle name="Normal 2 4 8 2 5" xfId="26568"/>
    <cellStyle name="Normal 2 4 8 2 5 2" xfId="26569"/>
    <cellStyle name="Normal 2 4 8 2 6" xfId="26570"/>
    <cellStyle name="Normal 2 4 8 2 6 2" xfId="26571"/>
    <cellStyle name="Normal 2 4 8 2 7" xfId="26572"/>
    <cellStyle name="Normal 2 4 8 2 7 2" xfId="26573"/>
    <cellStyle name="Normal 2 4 8 2 8" xfId="26574"/>
    <cellStyle name="Normal 2 4 8 2 8 2" xfId="26575"/>
    <cellStyle name="Normal 2 4 8 2 9" xfId="26576"/>
    <cellStyle name="Normal 2 4 8 2 9 2" xfId="26577"/>
    <cellStyle name="Normal 2 4 8 3" xfId="26578"/>
    <cellStyle name="Normal 2 4 8 3 10" xfId="26579"/>
    <cellStyle name="Normal 2 4 8 3 10 2" xfId="26580"/>
    <cellStyle name="Normal 2 4 8 3 11" xfId="26581"/>
    <cellStyle name="Normal 2 4 8 3 2" xfId="26582"/>
    <cellStyle name="Normal 2 4 8 3 2 2" xfId="26583"/>
    <cellStyle name="Normal 2 4 8 3 3" xfId="26584"/>
    <cellStyle name="Normal 2 4 8 3 3 2" xfId="26585"/>
    <cellStyle name="Normal 2 4 8 3 4" xfId="26586"/>
    <cellStyle name="Normal 2 4 8 3 4 2" xfId="26587"/>
    <cellStyle name="Normal 2 4 8 3 5" xfId="26588"/>
    <cellStyle name="Normal 2 4 8 3 5 2" xfId="26589"/>
    <cellStyle name="Normal 2 4 8 3 6" xfId="26590"/>
    <cellStyle name="Normal 2 4 8 3 6 2" xfId="26591"/>
    <cellStyle name="Normal 2 4 8 3 7" xfId="26592"/>
    <cellStyle name="Normal 2 4 8 3 7 2" xfId="26593"/>
    <cellStyle name="Normal 2 4 8 3 8" xfId="26594"/>
    <cellStyle name="Normal 2 4 8 3 8 2" xfId="26595"/>
    <cellStyle name="Normal 2 4 8 3 9" xfId="26596"/>
    <cellStyle name="Normal 2 4 8 3 9 2" xfId="26597"/>
    <cellStyle name="Normal 2 4 8 4" xfId="26598"/>
    <cellStyle name="Normal 2 4 8 4 2" xfId="26599"/>
    <cellStyle name="Normal 2 4 8 5" xfId="26600"/>
    <cellStyle name="Normal 2 4 8 5 2" xfId="26601"/>
    <cellStyle name="Normal 2 4 8 6" xfId="26602"/>
    <cellStyle name="Normal 2 4 8 6 2" xfId="26603"/>
    <cellStyle name="Normal 2 4 8 7" xfId="26604"/>
    <cellStyle name="Normal 2 4 8 7 2" xfId="26605"/>
    <cellStyle name="Normal 2 4 8 8" xfId="26606"/>
    <cellStyle name="Normal 2 4 8 8 2" xfId="26607"/>
    <cellStyle name="Normal 2 4 8 9" xfId="26608"/>
    <cellStyle name="Normal 2 4 8 9 2" xfId="26609"/>
    <cellStyle name="Normal 2 4 9" xfId="832"/>
    <cellStyle name="Normal 2 4 9 10" xfId="26610"/>
    <cellStyle name="Normal 2 4 9 10 2" xfId="26611"/>
    <cellStyle name="Normal 2 4 9 11" xfId="26612"/>
    <cellStyle name="Normal 2 4 9 11 2" xfId="26613"/>
    <cellStyle name="Normal 2 4 9 12" xfId="26614"/>
    <cellStyle name="Normal 2 4 9 12 2" xfId="26615"/>
    <cellStyle name="Normal 2 4 9 13" xfId="26616"/>
    <cellStyle name="Normal 2 4 9 2" xfId="26617"/>
    <cellStyle name="Normal 2 4 9 2 10" xfId="26618"/>
    <cellStyle name="Normal 2 4 9 2 10 2" xfId="26619"/>
    <cellStyle name="Normal 2 4 9 2 11" xfId="26620"/>
    <cellStyle name="Normal 2 4 9 2 11 2" xfId="26621"/>
    <cellStyle name="Normal 2 4 9 2 12" xfId="26622"/>
    <cellStyle name="Normal 2 4 9 2 2" xfId="26623"/>
    <cellStyle name="Normal 2 4 9 2 2 10" xfId="26624"/>
    <cellStyle name="Normal 2 4 9 2 2 10 2" xfId="26625"/>
    <cellStyle name="Normal 2 4 9 2 2 11" xfId="26626"/>
    <cellStyle name="Normal 2 4 9 2 2 2" xfId="26627"/>
    <cellStyle name="Normal 2 4 9 2 2 2 2" xfId="26628"/>
    <cellStyle name="Normal 2 4 9 2 2 3" xfId="26629"/>
    <cellStyle name="Normal 2 4 9 2 2 3 2" xfId="26630"/>
    <cellStyle name="Normal 2 4 9 2 2 4" xfId="26631"/>
    <cellStyle name="Normal 2 4 9 2 2 4 2" xfId="26632"/>
    <cellStyle name="Normal 2 4 9 2 2 5" xfId="26633"/>
    <cellStyle name="Normal 2 4 9 2 2 5 2" xfId="26634"/>
    <cellStyle name="Normal 2 4 9 2 2 6" xfId="26635"/>
    <cellStyle name="Normal 2 4 9 2 2 6 2" xfId="26636"/>
    <cellStyle name="Normal 2 4 9 2 2 7" xfId="26637"/>
    <cellStyle name="Normal 2 4 9 2 2 7 2" xfId="26638"/>
    <cellStyle name="Normal 2 4 9 2 2 8" xfId="26639"/>
    <cellStyle name="Normal 2 4 9 2 2 8 2" xfId="26640"/>
    <cellStyle name="Normal 2 4 9 2 2 9" xfId="26641"/>
    <cellStyle name="Normal 2 4 9 2 2 9 2" xfId="26642"/>
    <cellStyle name="Normal 2 4 9 2 3" xfId="26643"/>
    <cellStyle name="Normal 2 4 9 2 3 2" xfId="26644"/>
    <cellStyle name="Normal 2 4 9 2 4" xfId="26645"/>
    <cellStyle name="Normal 2 4 9 2 4 2" xfId="26646"/>
    <cellStyle name="Normal 2 4 9 2 5" xfId="26647"/>
    <cellStyle name="Normal 2 4 9 2 5 2" xfId="26648"/>
    <cellStyle name="Normal 2 4 9 2 6" xfId="26649"/>
    <cellStyle name="Normal 2 4 9 2 6 2" xfId="26650"/>
    <cellStyle name="Normal 2 4 9 2 7" xfId="26651"/>
    <cellStyle name="Normal 2 4 9 2 7 2" xfId="26652"/>
    <cellStyle name="Normal 2 4 9 2 8" xfId="26653"/>
    <cellStyle name="Normal 2 4 9 2 8 2" xfId="26654"/>
    <cellStyle name="Normal 2 4 9 2 9" xfId="26655"/>
    <cellStyle name="Normal 2 4 9 2 9 2" xfId="26656"/>
    <cellStyle name="Normal 2 4 9 3" xfId="26657"/>
    <cellStyle name="Normal 2 4 9 3 10" xfId="26658"/>
    <cellStyle name="Normal 2 4 9 3 10 2" xfId="26659"/>
    <cellStyle name="Normal 2 4 9 3 11" xfId="26660"/>
    <cellStyle name="Normal 2 4 9 3 2" xfId="26661"/>
    <cellStyle name="Normal 2 4 9 3 2 2" xfId="26662"/>
    <cellStyle name="Normal 2 4 9 3 3" xfId="26663"/>
    <cellStyle name="Normal 2 4 9 3 3 2" xfId="26664"/>
    <cellStyle name="Normal 2 4 9 3 4" xfId="26665"/>
    <cellStyle name="Normal 2 4 9 3 4 2" xfId="26666"/>
    <cellStyle name="Normal 2 4 9 3 5" xfId="26667"/>
    <cellStyle name="Normal 2 4 9 3 5 2" xfId="26668"/>
    <cellStyle name="Normal 2 4 9 3 6" xfId="26669"/>
    <cellStyle name="Normal 2 4 9 3 6 2" xfId="26670"/>
    <cellStyle name="Normal 2 4 9 3 7" xfId="26671"/>
    <cellStyle name="Normal 2 4 9 3 7 2" xfId="26672"/>
    <cellStyle name="Normal 2 4 9 3 8" xfId="26673"/>
    <cellStyle name="Normal 2 4 9 3 8 2" xfId="26674"/>
    <cellStyle name="Normal 2 4 9 3 9" xfId="26675"/>
    <cellStyle name="Normal 2 4 9 3 9 2" xfId="26676"/>
    <cellStyle name="Normal 2 4 9 4" xfId="26677"/>
    <cellStyle name="Normal 2 4 9 4 2" xfId="26678"/>
    <cellStyle name="Normal 2 4 9 5" xfId="26679"/>
    <cellStyle name="Normal 2 4 9 5 2" xfId="26680"/>
    <cellStyle name="Normal 2 4 9 6" xfId="26681"/>
    <cellStyle name="Normal 2 4 9 6 2" xfId="26682"/>
    <cellStyle name="Normal 2 4 9 7" xfId="26683"/>
    <cellStyle name="Normal 2 4 9 7 2" xfId="26684"/>
    <cellStyle name="Normal 2 4 9 8" xfId="26685"/>
    <cellStyle name="Normal 2 4 9 8 2" xfId="26686"/>
    <cellStyle name="Normal 2 4 9 9" xfId="26687"/>
    <cellStyle name="Normal 2 4 9 9 2" xfId="26688"/>
    <cellStyle name="Normal 2 5" xfId="833"/>
    <cellStyle name="Normal 2 5 2" xfId="26690"/>
    <cellStyle name="Normal 2 5 2 10" xfId="26691"/>
    <cellStyle name="Normal 2 5 2 10 2" xfId="26692"/>
    <cellStyle name="Normal 2 5 2 11" xfId="26693"/>
    <cellStyle name="Normal 2 5 2 11 2" xfId="26694"/>
    <cellStyle name="Normal 2 5 2 12" xfId="26695"/>
    <cellStyle name="Normal 2 5 2 12 2" xfId="26696"/>
    <cellStyle name="Normal 2 5 2 13" xfId="26697"/>
    <cellStyle name="Normal 2 5 2 2" xfId="26698"/>
    <cellStyle name="Normal 2 5 2 2 10" xfId="26699"/>
    <cellStyle name="Normal 2 5 2 2 10 2" xfId="26700"/>
    <cellStyle name="Normal 2 5 2 2 11" xfId="26701"/>
    <cellStyle name="Normal 2 5 2 2 11 2" xfId="26702"/>
    <cellStyle name="Normal 2 5 2 2 12" xfId="26703"/>
    <cellStyle name="Normal 2 5 2 2 2" xfId="26704"/>
    <cellStyle name="Normal 2 5 2 2 2 10" xfId="26705"/>
    <cellStyle name="Normal 2 5 2 2 2 10 2" xfId="26706"/>
    <cellStyle name="Normal 2 5 2 2 2 11" xfId="26707"/>
    <cellStyle name="Normal 2 5 2 2 2 2" xfId="26708"/>
    <cellStyle name="Normal 2 5 2 2 2 2 2" xfId="26709"/>
    <cellStyle name="Normal 2 5 2 2 2 3" xfId="26710"/>
    <cellStyle name="Normal 2 5 2 2 2 3 2" xfId="26711"/>
    <cellStyle name="Normal 2 5 2 2 2 4" xfId="26712"/>
    <cellStyle name="Normal 2 5 2 2 2 4 2" xfId="26713"/>
    <cellStyle name="Normal 2 5 2 2 2 5" xfId="26714"/>
    <cellStyle name="Normal 2 5 2 2 2 5 2" xfId="26715"/>
    <cellStyle name="Normal 2 5 2 2 2 6" xfId="26716"/>
    <cellStyle name="Normal 2 5 2 2 2 6 2" xfId="26717"/>
    <cellStyle name="Normal 2 5 2 2 2 7" xfId="26718"/>
    <cellStyle name="Normal 2 5 2 2 2 7 2" xfId="26719"/>
    <cellStyle name="Normal 2 5 2 2 2 8" xfId="26720"/>
    <cellStyle name="Normal 2 5 2 2 2 8 2" xfId="26721"/>
    <cellStyle name="Normal 2 5 2 2 2 9" xfId="26722"/>
    <cellStyle name="Normal 2 5 2 2 2 9 2" xfId="26723"/>
    <cellStyle name="Normal 2 5 2 2 3" xfId="26724"/>
    <cellStyle name="Normal 2 5 2 2 3 2" xfId="26725"/>
    <cellStyle name="Normal 2 5 2 2 4" xfId="26726"/>
    <cellStyle name="Normal 2 5 2 2 4 2" xfId="26727"/>
    <cellStyle name="Normal 2 5 2 2 5" xfId="26728"/>
    <cellStyle name="Normal 2 5 2 2 5 2" xfId="26729"/>
    <cellStyle name="Normal 2 5 2 2 6" xfId="26730"/>
    <cellStyle name="Normal 2 5 2 2 6 2" xfId="26731"/>
    <cellStyle name="Normal 2 5 2 2 7" xfId="26732"/>
    <cellStyle name="Normal 2 5 2 2 7 2" xfId="26733"/>
    <cellStyle name="Normal 2 5 2 2 8" xfId="26734"/>
    <cellStyle name="Normal 2 5 2 2 8 2" xfId="26735"/>
    <cellStyle name="Normal 2 5 2 2 9" xfId="26736"/>
    <cellStyle name="Normal 2 5 2 2 9 2" xfId="26737"/>
    <cellStyle name="Normal 2 5 2 3" xfId="26738"/>
    <cellStyle name="Normal 2 5 2 3 10" xfId="26739"/>
    <cellStyle name="Normal 2 5 2 3 10 2" xfId="26740"/>
    <cellStyle name="Normal 2 5 2 3 11" xfId="26741"/>
    <cellStyle name="Normal 2 5 2 3 2" xfId="26742"/>
    <cellStyle name="Normal 2 5 2 3 2 2" xfId="26743"/>
    <cellStyle name="Normal 2 5 2 3 3" xfId="26744"/>
    <cellStyle name="Normal 2 5 2 3 3 2" xfId="26745"/>
    <cellStyle name="Normal 2 5 2 3 4" xfId="26746"/>
    <cellStyle name="Normal 2 5 2 3 4 2" xfId="26747"/>
    <cellStyle name="Normal 2 5 2 3 5" xfId="26748"/>
    <cellStyle name="Normal 2 5 2 3 5 2" xfId="26749"/>
    <cellStyle name="Normal 2 5 2 3 6" xfId="26750"/>
    <cellStyle name="Normal 2 5 2 3 6 2" xfId="26751"/>
    <cellStyle name="Normal 2 5 2 3 7" xfId="26752"/>
    <cellStyle name="Normal 2 5 2 3 7 2" xfId="26753"/>
    <cellStyle name="Normal 2 5 2 3 8" xfId="26754"/>
    <cellStyle name="Normal 2 5 2 3 8 2" xfId="26755"/>
    <cellStyle name="Normal 2 5 2 3 9" xfId="26756"/>
    <cellStyle name="Normal 2 5 2 3 9 2" xfId="26757"/>
    <cellStyle name="Normal 2 5 2 4" xfId="26758"/>
    <cellStyle name="Normal 2 5 2 4 2" xfId="26759"/>
    <cellStyle name="Normal 2 5 2 5" xfId="26760"/>
    <cellStyle name="Normal 2 5 2 5 2" xfId="26761"/>
    <cellStyle name="Normal 2 5 2 6" xfId="26762"/>
    <cellStyle name="Normal 2 5 2 6 2" xfId="26763"/>
    <cellStyle name="Normal 2 5 2 7" xfId="26764"/>
    <cellStyle name="Normal 2 5 2 7 2" xfId="26765"/>
    <cellStyle name="Normal 2 5 2 8" xfId="26766"/>
    <cellStyle name="Normal 2 5 2 8 2" xfId="26767"/>
    <cellStyle name="Normal 2 5 2 9" xfId="26768"/>
    <cellStyle name="Normal 2 5 2 9 2" xfId="26769"/>
    <cellStyle name="Normal 2 5 3" xfId="26689"/>
    <cellStyle name="Normal 2 6" xfId="834"/>
    <cellStyle name="Normal 2 6 2" xfId="26771"/>
    <cellStyle name="Normal 2 6 2 10" xfId="26772"/>
    <cellStyle name="Normal 2 6 2 10 2" xfId="26773"/>
    <cellStyle name="Normal 2 6 2 11" xfId="26774"/>
    <cellStyle name="Normal 2 6 2 11 2" xfId="26775"/>
    <cellStyle name="Normal 2 6 2 12" xfId="26776"/>
    <cellStyle name="Normal 2 6 2 12 2" xfId="26777"/>
    <cellStyle name="Normal 2 6 2 13" xfId="26778"/>
    <cellStyle name="Normal 2 6 2 2" xfId="26779"/>
    <cellStyle name="Normal 2 6 2 2 10" xfId="26780"/>
    <cellStyle name="Normal 2 6 2 2 10 2" xfId="26781"/>
    <cellStyle name="Normal 2 6 2 2 11" xfId="26782"/>
    <cellStyle name="Normal 2 6 2 2 11 2" xfId="26783"/>
    <cellStyle name="Normal 2 6 2 2 12" xfId="26784"/>
    <cellStyle name="Normal 2 6 2 2 2" xfId="26785"/>
    <cellStyle name="Normal 2 6 2 2 2 10" xfId="26786"/>
    <cellStyle name="Normal 2 6 2 2 2 10 2" xfId="26787"/>
    <cellStyle name="Normal 2 6 2 2 2 11" xfId="26788"/>
    <cellStyle name="Normal 2 6 2 2 2 2" xfId="26789"/>
    <cellStyle name="Normal 2 6 2 2 2 2 2" xfId="26790"/>
    <cellStyle name="Normal 2 6 2 2 2 3" xfId="26791"/>
    <cellStyle name="Normal 2 6 2 2 2 3 2" xfId="26792"/>
    <cellStyle name="Normal 2 6 2 2 2 4" xfId="26793"/>
    <cellStyle name="Normal 2 6 2 2 2 4 2" xfId="26794"/>
    <cellStyle name="Normal 2 6 2 2 2 5" xfId="26795"/>
    <cellStyle name="Normal 2 6 2 2 2 5 2" xfId="26796"/>
    <cellStyle name="Normal 2 6 2 2 2 6" xfId="26797"/>
    <cellStyle name="Normal 2 6 2 2 2 6 2" xfId="26798"/>
    <cellStyle name="Normal 2 6 2 2 2 7" xfId="26799"/>
    <cellStyle name="Normal 2 6 2 2 2 7 2" xfId="26800"/>
    <cellStyle name="Normal 2 6 2 2 2 8" xfId="26801"/>
    <cellStyle name="Normal 2 6 2 2 2 8 2" xfId="26802"/>
    <cellStyle name="Normal 2 6 2 2 2 9" xfId="26803"/>
    <cellStyle name="Normal 2 6 2 2 2 9 2" xfId="26804"/>
    <cellStyle name="Normal 2 6 2 2 3" xfId="26805"/>
    <cellStyle name="Normal 2 6 2 2 3 2" xfId="26806"/>
    <cellStyle name="Normal 2 6 2 2 4" xfId="26807"/>
    <cellStyle name="Normal 2 6 2 2 4 2" xfId="26808"/>
    <cellStyle name="Normal 2 6 2 2 5" xfId="26809"/>
    <cellStyle name="Normal 2 6 2 2 5 2" xfId="26810"/>
    <cellStyle name="Normal 2 6 2 2 6" xfId="26811"/>
    <cellStyle name="Normal 2 6 2 2 6 2" xfId="26812"/>
    <cellStyle name="Normal 2 6 2 2 7" xfId="26813"/>
    <cellStyle name="Normal 2 6 2 2 7 2" xfId="26814"/>
    <cellStyle name="Normal 2 6 2 2 8" xfId="26815"/>
    <cellStyle name="Normal 2 6 2 2 8 2" xfId="26816"/>
    <cellStyle name="Normal 2 6 2 2 9" xfId="26817"/>
    <cellStyle name="Normal 2 6 2 2 9 2" xfId="26818"/>
    <cellStyle name="Normal 2 6 2 3" xfId="26819"/>
    <cellStyle name="Normal 2 6 2 3 10" xfId="26820"/>
    <cellStyle name="Normal 2 6 2 3 10 2" xfId="26821"/>
    <cellStyle name="Normal 2 6 2 3 11" xfId="26822"/>
    <cellStyle name="Normal 2 6 2 3 2" xfId="26823"/>
    <cellStyle name="Normal 2 6 2 3 2 2" xfId="26824"/>
    <cellStyle name="Normal 2 6 2 3 3" xfId="26825"/>
    <cellStyle name="Normal 2 6 2 3 3 2" xfId="26826"/>
    <cellStyle name="Normal 2 6 2 3 4" xfId="26827"/>
    <cellStyle name="Normal 2 6 2 3 4 2" xfId="26828"/>
    <cellStyle name="Normal 2 6 2 3 5" xfId="26829"/>
    <cellStyle name="Normal 2 6 2 3 5 2" xfId="26830"/>
    <cellStyle name="Normal 2 6 2 3 6" xfId="26831"/>
    <cellStyle name="Normal 2 6 2 3 6 2" xfId="26832"/>
    <cellStyle name="Normal 2 6 2 3 7" xfId="26833"/>
    <cellStyle name="Normal 2 6 2 3 7 2" xfId="26834"/>
    <cellStyle name="Normal 2 6 2 3 8" xfId="26835"/>
    <cellStyle name="Normal 2 6 2 3 8 2" xfId="26836"/>
    <cellStyle name="Normal 2 6 2 3 9" xfId="26837"/>
    <cellStyle name="Normal 2 6 2 3 9 2" xfId="26838"/>
    <cellStyle name="Normal 2 6 2 4" xfId="26839"/>
    <cellStyle name="Normal 2 6 2 4 2" xfId="26840"/>
    <cellStyle name="Normal 2 6 2 5" xfId="26841"/>
    <cellStyle name="Normal 2 6 2 5 2" xfId="26842"/>
    <cellStyle name="Normal 2 6 2 6" xfId="26843"/>
    <cellStyle name="Normal 2 6 2 6 2" xfId="26844"/>
    <cellStyle name="Normal 2 6 2 7" xfId="26845"/>
    <cellStyle name="Normal 2 6 2 7 2" xfId="26846"/>
    <cellStyle name="Normal 2 6 2 8" xfId="26847"/>
    <cellStyle name="Normal 2 6 2 8 2" xfId="26848"/>
    <cellStyle name="Normal 2 6 2 9" xfId="26849"/>
    <cellStyle name="Normal 2 6 2 9 2" xfId="26850"/>
    <cellStyle name="Normal 2 6 3" xfId="26770"/>
    <cellStyle name="Normal 2 7" xfId="835"/>
    <cellStyle name="Normal 2 7 10" xfId="26851"/>
    <cellStyle name="Normal 2 7 10 2" xfId="26852"/>
    <cellStyle name="Normal 2 7 11" xfId="26853"/>
    <cellStyle name="Normal 2 7 11 2" xfId="26854"/>
    <cellStyle name="Normal 2 7 12" xfId="26855"/>
    <cellStyle name="Normal 2 7 12 2" xfId="26856"/>
    <cellStyle name="Normal 2 7 13" xfId="26857"/>
    <cellStyle name="Normal 2 7 2" xfId="26858"/>
    <cellStyle name="Normal 2 7 2 10" xfId="26859"/>
    <cellStyle name="Normal 2 7 2 10 2" xfId="26860"/>
    <cellStyle name="Normal 2 7 2 11" xfId="26861"/>
    <cellStyle name="Normal 2 7 2 11 2" xfId="26862"/>
    <cellStyle name="Normal 2 7 2 12" xfId="26863"/>
    <cellStyle name="Normal 2 7 2 2" xfId="26864"/>
    <cellStyle name="Normal 2 7 2 2 10" xfId="26865"/>
    <cellStyle name="Normal 2 7 2 2 10 2" xfId="26866"/>
    <cellStyle name="Normal 2 7 2 2 11" xfId="26867"/>
    <cellStyle name="Normal 2 7 2 2 2" xfId="26868"/>
    <cellStyle name="Normal 2 7 2 2 2 2" xfId="26869"/>
    <cellStyle name="Normal 2 7 2 2 3" xfId="26870"/>
    <cellStyle name="Normal 2 7 2 2 3 2" xfId="26871"/>
    <cellStyle name="Normal 2 7 2 2 4" xfId="26872"/>
    <cellStyle name="Normal 2 7 2 2 4 2" xfId="26873"/>
    <cellStyle name="Normal 2 7 2 2 5" xfId="26874"/>
    <cellStyle name="Normal 2 7 2 2 5 2" xfId="26875"/>
    <cellStyle name="Normal 2 7 2 2 6" xfId="26876"/>
    <cellStyle name="Normal 2 7 2 2 6 2" xfId="26877"/>
    <cellStyle name="Normal 2 7 2 2 7" xfId="26878"/>
    <cellStyle name="Normal 2 7 2 2 7 2" xfId="26879"/>
    <cellStyle name="Normal 2 7 2 2 8" xfId="26880"/>
    <cellStyle name="Normal 2 7 2 2 8 2" xfId="26881"/>
    <cellStyle name="Normal 2 7 2 2 9" xfId="26882"/>
    <cellStyle name="Normal 2 7 2 2 9 2" xfId="26883"/>
    <cellStyle name="Normal 2 7 2 3" xfId="26884"/>
    <cellStyle name="Normal 2 7 2 3 2" xfId="26885"/>
    <cellStyle name="Normal 2 7 2 4" xfId="26886"/>
    <cellStyle name="Normal 2 7 2 4 2" xfId="26887"/>
    <cellStyle name="Normal 2 7 2 5" xfId="26888"/>
    <cellStyle name="Normal 2 7 2 5 2" xfId="26889"/>
    <cellStyle name="Normal 2 7 2 6" xfId="26890"/>
    <cellStyle name="Normal 2 7 2 6 2" xfId="26891"/>
    <cellStyle name="Normal 2 7 2 7" xfId="26892"/>
    <cellStyle name="Normal 2 7 2 7 2" xfId="26893"/>
    <cellStyle name="Normal 2 7 2 8" xfId="26894"/>
    <cellStyle name="Normal 2 7 2 8 2" xfId="26895"/>
    <cellStyle name="Normal 2 7 2 9" xfId="26896"/>
    <cellStyle name="Normal 2 7 2 9 2" xfId="26897"/>
    <cellStyle name="Normal 2 7 3" xfId="26898"/>
    <cellStyle name="Normal 2 7 3 10" xfId="26899"/>
    <cellStyle name="Normal 2 7 3 10 2" xfId="26900"/>
    <cellStyle name="Normal 2 7 3 11" xfId="26901"/>
    <cellStyle name="Normal 2 7 3 2" xfId="26902"/>
    <cellStyle name="Normal 2 7 3 2 2" xfId="26903"/>
    <cellStyle name="Normal 2 7 3 3" xfId="26904"/>
    <cellStyle name="Normal 2 7 3 3 2" xfId="26905"/>
    <cellStyle name="Normal 2 7 3 4" xfId="26906"/>
    <cellStyle name="Normal 2 7 3 4 2" xfId="26907"/>
    <cellStyle name="Normal 2 7 3 5" xfId="26908"/>
    <cellStyle name="Normal 2 7 3 5 2" xfId="26909"/>
    <cellStyle name="Normal 2 7 3 6" xfId="26910"/>
    <cellStyle name="Normal 2 7 3 6 2" xfId="26911"/>
    <cellStyle name="Normal 2 7 3 7" xfId="26912"/>
    <cellStyle name="Normal 2 7 3 7 2" xfId="26913"/>
    <cellStyle name="Normal 2 7 3 8" xfId="26914"/>
    <cellStyle name="Normal 2 7 3 8 2" xfId="26915"/>
    <cellStyle name="Normal 2 7 3 9" xfId="26916"/>
    <cellStyle name="Normal 2 7 3 9 2" xfId="26917"/>
    <cellStyle name="Normal 2 7 4" xfId="26918"/>
    <cellStyle name="Normal 2 7 4 2" xfId="26919"/>
    <cellStyle name="Normal 2 7 5" xfId="26920"/>
    <cellStyle name="Normal 2 7 5 2" xfId="26921"/>
    <cellStyle name="Normal 2 7 6" xfId="26922"/>
    <cellStyle name="Normal 2 7 6 2" xfId="26923"/>
    <cellStyle name="Normal 2 7 7" xfId="26924"/>
    <cellStyle name="Normal 2 7 7 2" xfId="26925"/>
    <cellStyle name="Normal 2 7 8" xfId="26926"/>
    <cellStyle name="Normal 2 7 8 2" xfId="26927"/>
    <cellStyle name="Normal 2 7 9" xfId="26928"/>
    <cellStyle name="Normal 2 7 9 2" xfId="26929"/>
    <cellStyle name="Normal 2 8" xfId="836"/>
    <cellStyle name="Normal 2 8 10" xfId="26930"/>
    <cellStyle name="Normal 2 8 10 2" xfId="26931"/>
    <cellStyle name="Normal 2 8 11" xfId="26932"/>
    <cellStyle name="Normal 2 8 11 2" xfId="26933"/>
    <cellStyle name="Normal 2 8 12" xfId="26934"/>
    <cellStyle name="Normal 2 8 12 2" xfId="26935"/>
    <cellStyle name="Normal 2 8 13" xfId="26936"/>
    <cellStyle name="Normal 2 8 2" xfId="26937"/>
    <cellStyle name="Normal 2 8 2 10" xfId="26938"/>
    <cellStyle name="Normal 2 8 2 10 2" xfId="26939"/>
    <cellStyle name="Normal 2 8 2 11" xfId="26940"/>
    <cellStyle name="Normal 2 8 2 11 2" xfId="26941"/>
    <cellStyle name="Normal 2 8 2 12" xfId="26942"/>
    <cellStyle name="Normal 2 8 2 2" xfId="26943"/>
    <cellStyle name="Normal 2 8 2 2 10" xfId="26944"/>
    <cellStyle name="Normal 2 8 2 2 10 2" xfId="26945"/>
    <cellStyle name="Normal 2 8 2 2 11" xfId="26946"/>
    <cellStyle name="Normal 2 8 2 2 2" xfId="26947"/>
    <cellStyle name="Normal 2 8 2 2 2 2" xfId="26948"/>
    <cellStyle name="Normal 2 8 2 2 3" xfId="26949"/>
    <cellStyle name="Normal 2 8 2 2 3 2" xfId="26950"/>
    <cellStyle name="Normal 2 8 2 2 4" xfId="26951"/>
    <cellStyle name="Normal 2 8 2 2 4 2" xfId="26952"/>
    <cellStyle name="Normal 2 8 2 2 5" xfId="26953"/>
    <cellStyle name="Normal 2 8 2 2 5 2" xfId="26954"/>
    <cellStyle name="Normal 2 8 2 2 6" xfId="26955"/>
    <cellStyle name="Normal 2 8 2 2 6 2" xfId="26956"/>
    <cellStyle name="Normal 2 8 2 2 7" xfId="26957"/>
    <cellStyle name="Normal 2 8 2 2 7 2" xfId="26958"/>
    <cellStyle name="Normal 2 8 2 2 8" xfId="26959"/>
    <cellStyle name="Normal 2 8 2 2 8 2" xfId="26960"/>
    <cellStyle name="Normal 2 8 2 2 9" xfId="26961"/>
    <cellStyle name="Normal 2 8 2 2 9 2" xfId="26962"/>
    <cellStyle name="Normal 2 8 2 3" xfId="26963"/>
    <cellStyle name="Normal 2 8 2 3 2" xfId="26964"/>
    <cellStyle name="Normal 2 8 2 4" xfId="26965"/>
    <cellStyle name="Normal 2 8 2 4 2" xfId="26966"/>
    <cellStyle name="Normal 2 8 2 5" xfId="26967"/>
    <cellStyle name="Normal 2 8 2 5 2" xfId="26968"/>
    <cellStyle name="Normal 2 8 2 6" xfId="26969"/>
    <cellStyle name="Normal 2 8 2 6 2" xfId="26970"/>
    <cellStyle name="Normal 2 8 2 7" xfId="26971"/>
    <cellStyle name="Normal 2 8 2 7 2" xfId="26972"/>
    <cellStyle name="Normal 2 8 2 8" xfId="26973"/>
    <cellStyle name="Normal 2 8 2 8 2" xfId="26974"/>
    <cellStyle name="Normal 2 8 2 9" xfId="26975"/>
    <cellStyle name="Normal 2 8 2 9 2" xfId="26976"/>
    <cellStyle name="Normal 2 8 3" xfId="26977"/>
    <cellStyle name="Normal 2 8 3 10" xfId="26978"/>
    <cellStyle name="Normal 2 8 3 10 2" xfId="26979"/>
    <cellStyle name="Normal 2 8 3 11" xfId="26980"/>
    <cellStyle name="Normal 2 8 3 2" xfId="26981"/>
    <cellStyle name="Normal 2 8 3 2 2" xfId="26982"/>
    <cellStyle name="Normal 2 8 3 3" xfId="26983"/>
    <cellStyle name="Normal 2 8 3 3 2" xfId="26984"/>
    <cellStyle name="Normal 2 8 3 4" xfId="26985"/>
    <cellStyle name="Normal 2 8 3 4 2" xfId="26986"/>
    <cellStyle name="Normal 2 8 3 5" xfId="26987"/>
    <cellStyle name="Normal 2 8 3 5 2" xfId="26988"/>
    <cellStyle name="Normal 2 8 3 6" xfId="26989"/>
    <cellStyle name="Normal 2 8 3 6 2" xfId="26990"/>
    <cellStyle name="Normal 2 8 3 7" xfId="26991"/>
    <cellStyle name="Normal 2 8 3 7 2" xfId="26992"/>
    <cellStyle name="Normal 2 8 3 8" xfId="26993"/>
    <cellStyle name="Normal 2 8 3 8 2" xfId="26994"/>
    <cellStyle name="Normal 2 8 3 9" xfId="26995"/>
    <cellStyle name="Normal 2 8 3 9 2" xfId="26996"/>
    <cellStyle name="Normal 2 8 4" xfId="26997"/>
    <cellStyle name="Normal 2 8 4 2" xfId="26998"/>
    <cellStyle name="Normal 2 8 5" xfId="26999"/>
    <cellStyle name="Normal 2 8 5 2" xfId="27000"/>
    <cellStyle name="Normal 2 8 6" xfId="27001"/>
    <cellStyle name="Normal 2 8 6 2" xfId="27002"/>
    <cellStyle name="Normal 2 8 7" xfId="27003"/>
    <cellStyle name="Normal 2 8 7 2" xfId="27004"/>
    <cellStyle name="Normal 2 8 8" xfId="27005"/>
    <cellStyle name="Normal 2 8 8 2" xfId="27006"/>
    <cellStyle name="Normal 2 8 9" xfId="27007"/>
    <cellStyle name="Normal 2 8 9 2" xfId="27008"/>
    <cellStyle name="Normal 2 9" xfId="837"/>
    <cellStyle name="Normal 2 9 10" xfId="27009"/>
    <cellStyle name="Normal 2 9 10 2" xfId="27010"/>
    <cellStyle name="Normal 2 9 11" xfId="27011"/>
    <cellStyle name="Normal 2 9 11 2" xfId="27012"/>
    <cellStyle name="Normal 2 9 12" xfId="27013"/>
    <cellStyle name="Normal 2 9 12 2" xfId="27014"/>
    <cellStyle name="Normal 2 9 13" xfId="27015"/>
    <cellStyle name="Normal 2 9 2" xfId="27016"/>
    <cellStyle name="Normal 2 9 2 10" xfId="27017"/>
    <cellStyle name="Normal 2 9 2 10 2" xfId="27018"/>
    <cellStyle name="Normal 2 9 2 11" xfId="27019"/>
    <cellStyle name="Normal 2 9 2 11 2" xfId="27020"/>
    <cellStyle name="Normal 2 9 2 12" xfId="27021"/>
    <cellStyle name="Normal 2 9 2 2" xfId="27022"/>
    <cellStyle name="Normal 2 9 2 2 10" xfId="27023"/>
    <cellStyle name="Normal 2 9 2 2 10 2" xfId="27024"/>
    <cellStyle name="Normal 2 9 2 2 11" xfId="27025"/>
    <cellStyle name="Normal 2 9 2 2 2" xfId="27026"/>
    <cellStyle name="Normal 2 9 2 2 2 2" xfId="27027"/>
    <cellStyle name="Normal 2 9 2 2 3" xfId="27028"/>
    <cellStyle name="Normal 2 9 2 2 3 2" xfId="27029"/>
    <cellStyle name="Normal 2 9 2 2 4" xfId="27030"/>
    <cellStyle name="Normal 2 9 2 2 4 2" xfId="27031"/>
    <cellStyle name="Normal 2 9 2 2 5" xfId="27032"/>
    <cellStyle name="Normal 2 9 2 2 5 2" xfId="27033"/>
    <cellStyle name="Normal 2 9 2 2 6" xfId="27034"/>
    <cellStyle name="Normal 2 9 2 2 6 2" xfId="27035"/>
    <cellStyle name="Normal 2 9 2 2 7" xfId="27036"/>
    <cellStyle name="Normal 2 9 2 2 7 2" xfId="27037"/>
    <cellStyle name="Normal 2 9 2 2 8" xfId="27038"/>
    <cellStyle name="Normal 2 9 2 2 8 2" xfId="27039"/>
    <cellStyle name="Normal 2 9 2 2 9" xfId="27040"/>
    <cellStyle name="Normal 2 9 2 2 9 2" xfId="27041"/>
    <cellStyle name="Normal 2 9 2 3" xfId="27042"/>
    <cellStyle name="Normal 2 9 2 3 2" xfId="27043"/>
    <cellStyle name="Normal 2 9 2 4" xfId="27044"/>
    <cellStyle name="Normal 2 9 2 4 2" xfId="27045"/>
    <cellStyle name="Normal 2 9 2 5" xfId="27046"/>
    <cellStyle name="Normal 2 9 2 5 2" xfId="27047"/>
    <cellStyle name="Normal 2 9 2 6" xfId="27048"/>
    <cellStyle name="Normal 2 9 2 6 2" xfId="27049"/>
    <cellStyle name="Normal 2 9 2 7" xfId="27050"/>
    <cellStyle name="Normal 2 9 2 7 2" xfId="27051"/>
    <cellStyle name="Normal 2 9 2 8" xfId="27052"/>
    <cellStyle name="Normal 2 9 2 8 2" xfId="27053"/>
    <cellStyle name="Normal 2 9 2 9" xfId="27054"/>
    <cellStyle name="Normal 2 9 2 9 2" xfId="27055"/>
    <cellStyle name="Normal 2 9 3" xfId="27056"/>
    <cellStyle name="Normal 2 9 3 10" xfId="27057"/>
    <cellStyle name="Normal 2 9 3 10 2" xfId="27058"/>
    <cellStyle name="Normal 2 9 3 11" xfId="27059"/>
    <cellStyle name="Normal 2 9 3 2" xfId="27060"/>
    <cellStyle name="Normal 2 9 3 2 2" xfId="27061"/>
    <cellStyle name="Normal 2 9 3 3" xfId="27062"/>
    <cellStyle name="Normal 2 9 3 3 2" xfId="27063"/>
    <cellStyle name="Normal 2 9 3 4" xfId="27064"/>
    <cellStyle name="Normal 2 9 3 4 2" xfId="27065"/>
    <cellStyle name="Normal 2 9 3 5" xfId="27066"/>
    <cellStyle name="Normal 2 9 3 5 2" xfId="27067"/>
    <cellStyle name="Normal 2 9 3 6" xfId="27068"/>
    <cellStyle name="Normal 2 9 3 6 2" xfId="27069"/>
    <cellStyle name="Normal 2 9 3 7" xfId="27070"/>
    <cellStyle name="Normal 2 9 3 7 2" xfId="27071"/>
    <cellStyle name="Normal 2 9 3 8" xfId="27072"/>
    <cellStyle name="Normal 2 9 3 8 2" xfId="27073"/>
    <cellStyle name="Normal 2 9 3 9" xfId="27074"/>
    <cellStyle name="Normal 2 9 3 9 2" xfId="27075"/>
    <cellStyle name="Normal 2 9 4" xfId="27076"/>
    <cellStyle name="Normal 2 9 4 2" xfId="27077"/>
    <cellStyle name="Normal 2 9 5" xfId="27078"/>
    <cellStyle name="Normal 2 9 5 2" xfId="27079"/>
    <cellStyle name="Normal 2 9 6" xfId="27080"/>
    <cellStyle name="Normal 2 9 6 2" xfId="27081"/>
    <cellStyle name="Normal 2 9 7" xfId="27082"/>
    <cellStyle name="Normal 2 9 7 2" xfId="27083"/>
    <cellStyle name="Normal 2 9 8" xfId="27084"/>
    <cellStyle name="Normal 2 9 8 2" xfId="27085"/>
    <cellStyle name="Normal 2 9 9" xfId="27086"/>
    <cellStyle name="Normal 2 9 9 2" xfId="27087"/>
    <cellStyle name="Normal 20" xfId="838"/>
    <cellStyle name="Normal 20 10" xfId="27088"/>
    <cellStyle name="Normal 20 11" xfId="27089"/>
    <cellStyle name="Normal 20 12" xfId="27090"/>
    <cellStyle name="Normal 20 13" xfId="27091"/>
    <cellStyle name="Normal 20 14" xfId="27092"/>
    <cellStyle name="Normal 20 15" xfId="27093"/>
    <cellStyle name="Normal 20 16" xfId="27094"/>
    <cellStyle name="Normal 20 17" xfId="27095"/>
    <cellStyle name="Normal 20 18" xfId="1111"/>
    <cellStyle name="Normal 20 2" xfId="1112"/>
    <cellStyle name="Normal 20 2 10" xfId="27096"/>
    <cellStyle name="Normal 20 2 11" xfId="27097"/>
    <cellStyle name="Normal 20 2 12" xfId="27098"/>
    <cellStyle name="Normal 20 2 13" xfId="27099"/>
    <cellStyle name="Normal 20 2 14" xfId="27100"/>
    <cellStyle name="Normal 20 2 2" xfId="27101"/>
    <cellStyle name="Normal 20 2 3" xfId="27102"/>
    <cellStyle name="Normal 20 2 4" xfId="27103"/>
    <cellStyle name="Normal 20 2 5" xfId="27104"/>
    <cellStyle name="Normal 20 2 6" xfId="27105"/>
    <cellStyle name="Normal 20 2 7" xfId="27106"/>
    <cellStyle name="Normal 20 2 8" xfId="27107"/>
    <cellStyle name="Normal 20 2 9" xfId="27108"/>
    <cellStyle name="Normal 20 3" xfId="27109"/>
    <cellStyle name="Normal 20 4" xfId="27110"/>
    <cellStyle name="Normal 20 4 10" xfId="27111"/>
    <cellStyle name="Normal 20 4 10 2" xfId="27112"/>
    <cellStyle name="Normal 20 4 11" xfId="27113"/>
    <cellStyle name="Normal 20 4 11 2" xfId="27114"/>
    <cellStyle name="Normal 20 4 12" xfId="27115"/>
    <cellStyle name="Normal 20 4 12 2" xfId="27116"/>
    <cellStyle name="Normal 20 4 13" xfId="27117"/>
    <cellStyle name="Normal 20 4 2" xfId="27118"/>
    <cellStyle name="Normal 20 4 2 10" xfId="27119"/>
    <cellStyle name="Normal 20 4 2 10 2" xfId="27120"/>
    <cellStyle name="Normal 20 4 2 11" xfId="27121"/>
    <cellStyle name="Normal 20 4 2 11 2" xfId="27122"/>
    <cellStyle name="Normal 20 4 2 12" xfId="27123"/>
    <cellStyle name="Normal 20 4 2 2" xfId="27124"/>
    <cellStyle name="Normal 20 4 2 2 10" xfId="27125"/>
    <cellStyle name="Normal 20 4 2 2 10 2" xfId="27126"/>
    <cellStyle name="Normal 20 4 2 2 11" xfId="27127"/>
    <cellStyle name="Normal 20 4 2 2 2" xfId="27128"/>
    <cellStyle name="Normal 20 4 2 2 2 2" xfId="27129"/>
    <cellStyle name="Normal 20 4 2 2 3" xfId="27130"/>
    <cellStyle name="Normal 20 4 2 2 3 2" xfId="27131"/>
    <cellStyle name="Normal 20 4 2 2 4" xfId="27132"/>
    <cellStyle name="Normal 20 4 2 2 4 2" xfId="27133"/>
    <cellStyle name="Normal 20 4 2 2 5" xfId="27134"/>
    <cellStyle name="Normal 20 4 2 2 5 2" xfId="27135"/>
    <cellStyle name="Normal 20 4 2 2 6" xfId="27136"/>
    <cellStyle name="Normal 20 4 2 2 6 2" xfId="27137"/>
    <cellStyle name="Normal 20 4 2 2 7" xfId="27138"/>
    <cellStyle name="Normal 20 4 2 2 7 2" xfId="27139"/>
    <cellStyle name="Normal 20 4 2 2 8" xfId="27140"/>
    <cellStyle name="Normal 20 4 2 2 8 2" xfId="27141"/>
    <cellStyle name="Normal 20 4 2 2 9" xfId="27142"/>
    <cellStyle name="Normal 20 4 2 2 9 2" xfId="27143"/>
    <cellStyle name="Normal 20 4 2 3" xfId="27144"/>
    <cellStyle name="Normal 20 4 2 3 2" xfId="27145"/>
    <cellStyle name="Normal 20 4 2 4" xfId="27146"/>
    <cellStyle name="Normal 20 4 2 4 2" xfId="27147"/>
    <cellStyle name="Normal 20 4 2 5" xfId="27148"/>
    <cellStyle name="Normal 20 4 2 5 2" xfId="27149"/>
    <cellStyle name="Normal 20 4 2 6" xfId="27150"/>
    <cellStyle name="Normal 20 4 2 6 2" xfId="27151"/>
    <cellStyle name="Normal 20 4 2 7" xfId="27152"/>
    <cellStyle name="Normal 20 4 2 7 2" xfId="27153"/>
    <cellStyle name="Normal 20 4 2 8" xfId="27154"/>
    <cellStyle name="Normal 20 4 2 8 2" xfId="27155"/>
    <cellStyle name="Normal 20 4 2 9" xfId="27156"/>
    <cellStyle name="Normal 20 4 2 9 2" xfId="27157"/>
    <cellStyle name="Normal 20 4 3" xfId="27158"/>
    <cellStyle name="Normal 20 4 3 10" xfId="27159"/>
    <cellStyle name="Normal 20 4 3 10 2" xfId="27160"/>
    <cellStyle name="Normal 20 4 3 11" xfId="27161"/>
    <cellStyle name="Normal 20 4 3 2" xfId="27162"/>
    <cellStyle name="Normal 20 4 3 2 2" xfId="27163"/>
    <cellStyle name="Normal 20 4 3 3" xfId="27164"/>
    <cellStyle name="Normal 20 4 3 3 2" xfId="27165"/>
    <cellStyle name="Normal 20 4 3 4" xfId="27166"/>
    <cellStyle name="Normal 20 4 3 4 2" xfId="27167"/>
    <cellStyle name="Normal 20 4 3 5" xfId="27168"/>
    <cellStyle name="Normal 20 4 3 5 2" xfId="27169"/>
    <cellStyle name="Normal 20 4 3 6" xfId="27170"/>
    <cellStyle name="Normal 20 4 3 6 2" xfId="27171"/>
    <cellStyle name="Normal 20 4 3 7" xfId="27172"/>
    <cellStyle name="Normal 20 4 3 7 2" xfId="27173"/>
    <cellStyle name="Normal 20 4 3 8" xfId="27174"/>
    <cellStyle name="Normal 20 4 3 8 2" xfId="27175"/>
    <cellStyle name="Normal 20 4 3 9" xfId="27176"/>
    <cellStyle name="Normal 20 4 3 9 2" xfId="27177"/>
    <cellStyle name="Normal 20 4 4" xfId="27178"/>
    <cellStyle name="Normal 20 4 4 2" xfId="27179"/>
    <cellStyle name="Normal 20 4 5" xfId="27180"/>
    <cellStyle name="Normal 20 4 5 2" xfId="27181"/>
    <cellStyle name="Normal 20 4 6" xfId="27182"/>
    <cellStyle name="Normal 20 4 6 2" xfId="27183"/>
    <cellStyle name="Normal 20 4 7" xfId="27184"/>
    <cellStyle name="Normal 20 4 7 2" xfId="27185"/>
    <cellStyle name="Normal 20 4 8" xfId="27186"/>
    <cellStyle name="Normal 20 4 8 2" xfId="27187"/>
    <cellStyle name="Normal 20 4 9" xfId="27188"/>
    <cellStyle name="Normal 20 4 9 2" xfId="27189"/>
    <cellStyle name="Normal 20 5" xfId="27190"/>
    <cellStyle name="Normal 20 6" xfId="27191"/>
    <cellStyle name="Normal 20 7" xfId="27192"/>
    <cellStyle name="Normal 20 8" xfId="27193"/>
    <cellStyle name="Normal 20 9" xfId="27194"/>
    <cellStyle name="Normal 21" xfId="839"/>
    <cellStyle name="Normal 21 10" xfId="27195"/>
    <cellStyle name="Normal 21 11" xfId="27196"/>
    <cellStyle name="Normal 21 12" xfId="27197"/>
    <cellStyle name="Normal 21 13" xfId="27198"/>
    <cellStyle name="Normal 21 14" xfId="27199"/>
    <cellStyle name="Normal 21 15" xfId="27200"/>
    <cellStyle name="Normal 21 2" xfId="840"/>
    <cellStyle name="Normal 21 3" xfId="27201"/>
    <cellStyle name="Normal 21 4" xfId="27202"/>
    <cellStyle name="Normal 21 5" xfId="27203"/>
    <cellStyle name="Normal 21 6" xfId="27204"/>
    <cellStyle name="Normal 21 7" xfId="27205"/>
    <cellStyle name="Normal 21 8" xfId="27206"/>
    <cellStyle name="Normal 21 9" xfId="27207"/>
    <cellStyle name="Normal 22" xfId="841"/>
    <cellStyle name="Normal 22 10" xfId="27209"/>
    <cellStyle name="Normal 22 10 2" xfId="27210"/>
    <cellStyle name="Normal 22 11" xfId="27211"/>
    <cellStyle name="Normal 22 11 2" xfId="27212"/>
    <cellStyle name="Normal 22 12" xfId="27213"/>
    <cellStyle name="Normal 22 12 2" xfId="27214"/>
    <cellStyle name="Normal 22 13" xfId="27215"/>
    <cellStyle name="Normal 22 14" xfId="27208"/>
    <cellStyle name="Normal 22 2" xfId="842"/>
    <cellStyle name="Normal 22 2 10" xfId="27217"/>
    <cellStyle name="Normal 22 2 10 2" xfId="27218"/>
    <cellStyle name="Normal 22 2 11" xfId="27219"/>
    <cellStyle name="Normal 22 2 11 2" xfId="27220"/>
    <cellStyle name="Normal 22 2 12" xfId="27221"/>
    <cellStyle name="Normal 22 2 13" xfId="27216"/>
    <cellStyle name="Normal 22 2 2" xfId="27222"/>
    <cellStyle name="Normal 22 2 2 10" xfId="27223"/>
    <cellStyle name="Normal 22 2 2 10 2" xfId="27224"/>
    <cellStyle name="Normal 22 2 2 11" xfId="27225"/>
    <cellStyle name="Normal 22 2 2 2" xfId="27226"/>
    <cellStyle name="Normal 22 2 2 2 2" xfId="27227"/>
    <cellStyle name="Normal 22 2 2 3" xfId="27228"/>
    <cellStyle name="Normal 22 2 2 3 2" xfId="27229"/>
    <cellStyle name="Normal 22 2 2 4" xfId="27230"/>
    <cellStyle name="Normal 22 2 2 4 2" xfId="27231"/>
    <cellStyle name="Normal 22 2 2 5" xfId="27232"/>
    <cellStyle name="Normal 22 2 2 5 2" xfId="27233"/>
    <cellStyle name="Normal 22 2 2 6" xfId="27234"/>
    <cellStyle name="Normal 22 2 2 6 2" xfId="27235"/>
    <cellStyle name="Normal 22 2 2 7" xfId="27236"/>
    <cellStyle name="Normal 22 2 2 7 2" xfId="27237"/>
    <cellStyle name="Normal 22 2 2 8" xfId="27238"/>
    <cellStyle name="Normal 22 2 2 8 2" xfId="27239"/>
    <cellStyle name="Normal 22 2 2 9" xfId="27240"/>
    <cellStyle name="Normal 22 2 2 9 2" xfId="27241"/>
    <cellStyle name="Normal 22 2 3" xfId="27242"/>
    <cellStyle name="Normal 22 2 3 2" xfId="27243"/>
    <cellStyle name="Normal 22 2 4" xfId="27244"/>
    <cellStyle name="Normal 22 2 4 2" xfId="27245"/>
    <cellStyle name="Normal 22 2 5" xfId="27246"/>
    <cellStyle name="Normal 22 2 5 2" xfId="27247"/>
    <cellStyle name="Normal 22 2 6" xfId="27248"/>
    <cellStyle name="Normal 22 2 6 2" xfId="27249"/>
    <cellStyle name="Normal 22 2 7" xfId="27250"/>
    <cellStyle name="Normal 22 2 7 2" xfId="27251"/>
    <cellStyle name="Normal 22 2 8" xfId="27252"/>
    <cellStyle name="Normal 22 2 8 2" xfId="27253"/>
    <cellStyle name="Normal 22 2 9" xfId="27254"/>
    <cellStyle name="Normal 22 2 9 2" xfId="27255"/>
    <cellStyle name="Normal 22 3" xfId="27256"/>
    <cellStyle name="Normal 22 3 10" xfId="27257"/>
    <cellStyle name="Normal 22 3 10 2" xfId="27258"/>
    <cellStyle name="Normal 22 3 11" xfId="27259"/>
    <cellStyle name="Normal 22 3 2" xfId="27260"/>
    <cellStyle name="Normal 22 3 2 2" xfId="27261"/>
    <cellStyle name="Normal 22 3 3" xfId="27262"/>
    <cellStyle name="Normal 22 3 3 2" xfId="27263"/>
    <cellStyle name="Normal 22 3 4" xfId="27264"/>
    <cellStyle name="Normal 22 3 4 2" xfId="27265"/>
    <cellStyle name="Normal 22 3 5" xfId="27266"/>
    <cellStyle name="Normal 22 3 5 2" xfId="27267"/>
    <cellStyle name="Normal 22 3 6" xfId="27268"/>
    <cellStyle name="Normal 22 3 6 2" xfId="27269"/>
    <cellStyle name="Normal 22 3 7" xfId="27270"/>
    <cellStyle name="Normal 22 3 7 2" xfId="27271"/>
    <cellStyle name="Normal 22 3 8" xfId="27272"/>
    <cellStyle name="Normal 22 3 8 2" xfId="27273"/>
    <cellStyle name="Normal 22 3 9" xfId="27274"/>
    <cellStyle name="Normal 22 3 9 2" xfId="27275"/>
    <cellStyle name="Normal 22 4" xfId="27276"/>
    <cellStyle name="Normal 22 4 2" xfId="27277"/>
    <cellStyle name="Normal 22 5" xfId="27278"/>
    <cellStyle name="Normal 22 5 2" xfId="27279"/>
    <cellStyle name="Normal 22 6" xfId="27280"/>
    <cellStyle name="Normal 22 6 2" xfId="27281"/>
    <cellStyle name="Normal 22 7" xfId="27282"/>
    <cellStyle name="Normal 22 7 2" xfId="27283"/>
    <cellStyle name="Normal 22 8" xfId="27284"/>
    <cellStyle name="Normal 22 8 2" xfId="27285"/>
    <cellStyle name="Normal 22 9" xfId="27286"/>
    <cellStyle name="Normal 22 9 2" xfId="27287"/>
    <cellStyle name="Normal 23" xfId="843"/>
    <cellStyle name="Normal 23 10" xfId="27289"/>
    <cellStyle name="Normal 23 10 2" xfId="27290"/>
    <cellStyle name="Normal 23 11" xfId="27291"/>
    <cellStyle name="Normal 23 11 2" xfId="27292"/>
    <cellStyle name="Normal 23 12" xfId="27293"/>
    <cellStyle name="Normal 23 12 2" xfId="27294"/>
    <cellStyle name="Normal 23 13" xfId="27295"/>
    <cellStyle name="Normal 23 14" xfId="27288"/>
    <cellStyle name="Normal 23 2" xfId="844"/>
    <cellStyle name="Normal 23 2 10" xfId="27297"/>
    <cellStyle name="Normal 23 2 10 2" xfId="27298"/>
    <cellStyle name="Normal 23 2 11" xfId="27299"/>
    <cellStyle name="Normal 23 2 11 2" xfId="27300"/>
    <cellStyle name="Normal 23 2 12" xfId="27301"/>
    <cellStyle name="Normal 23 2 13" xfId="27296"/>
    <cellStyle name="Normal 23 2 2" xfId="27302"/>
    <cellStyle name="Normal 23 2 2 10" xfId="27303"/>
    <cellStyle name="Normal 23 2 2 10 2" xfId="27304"/>
    <cellStyle name="Normal 23 2 2 11" xfId="27305"/>
    <cellStyle name="Normal 23 2 2 2" xfId="27306"/>
    <cellStyle name="Normal 23 2 2 2 2" xfId="27307"/>
    <cellStyle name="Normal 23 2 2 3" xfId="27308"/>
    <cellStyle name="Normal 23 2 2 3 2" xfId="27309"/>
    <cellStyle name="Normal 23 2 2 4" xfId="27310"/>
    <cellStyle name="Normal 23 2 2 4 2" xfId="27311"/>
    <cellStyle name="Normal 23 2 2 5" xfId="27312"/>
    <cellStyle name="Normal 23 2 2 5 2" xfId="27313"/>
    <cellStyle name="Normal 23 2 2 6" xfId="27314"/>
    <cellStyle name="Normal 23 2 2 6 2" xfId="27315"/>
    <cellStyle name="Normal 23 2 2 7" xfId="27316"/>
    <cellStyle name="Normal 23 2 2 7 2" xfId="27317"/>
    <cellStyle name="Normal 23 2 2 8" xfId="27318"/>
    <cellStyle name="Normal 23 2 2 8 2" xfId="27319"/>
    <cellStyle name="Normal 23 2 2 9" xfId="27320"/>
    <cellStyle name="Normal 23 2 2 9 2" xfId="27321"/>
    <cellStyle name="Normal 23 2 3" xfId="27322"/>
    <cellStyle name="Normal 23 2 3 2" xfId="27323"/>
    <cellStyle name="Normal 23 2 4" xfId="27324"/>
    <cellStyle name="Normal 23 2 4 2" xfId="27325"/>
    <cellStyle name="Normal 23 2 5" xfId="27326"/>
    <cellStyle name="Normal 23 2 5 2" xfId="27327"/>
    <cellStyle name="Normal 23 2 6" xfId="27328"/>
    <cellStyle name="Normal 23 2 6 2" xfId="27329"/>
    <cellStyle name="Normal 23 2 7" xfId="27330"/>
    <cellStyle name="Normal 23 2 7 2" xfId="27331"/>
    <cellStyle name="Normal 23 2 8" xfId="27332"/>
    <cellStyle name="Normal 23 2 8 2" xfId="27333"/>
    <cellStyle name="Normal 23 2 9" xfId="27334"/>
    <cellStyle name="Normal 23 2 9 2" xfId="27335"/>
    <cellStyle name="Normal 23 3" xfId="27336"/>
    <cellStyle name="Normal 23 3 10" xfId="27337"/>
    <cellStyle name="Normal 23 3 10 2" xfId="27338"/>
    <cellStyle name="Normal 23 3 11" xfId="27339"/>
    <cellStyle name="Normal 23 3 2" xfId="27340"/>
    <cellStyle name="Normal 23 3 2 2" xfId="27341"/>
    <cellStyle name="Normal 23 3 3" xfId="27342"/>
    <cellStyle name="Normal 23 3 3 2" xfId="27343"/>
    <cellStyle name="Normal 23 3 4" xfId="27344"/>
    <cellStyle name="Normal 23 3 4 2" xfId="27345"/>
    <cellStyle name="Normal 23 3 5" xfId="27346"/>
    <cellStyle name="Normal 23 3 5 2" xfId="27347"/>
    <cellStyle name="Normal 23 3 6" xfId="27348"/>
    <cellStyle name="Normal 23 3 6 2" xfId="27349"/>
    <cellStyle name="Normal 23 3 7" xfId="27350"/>
    <cellStyle name="Normal 23 3 7 2" xfId="27351"/>
    <cellStyle name="Normal 23 3 8" xfId="27352"/>
    <cellStyle name="Normal 23 3 8 2" xfId="27353"/>
    <cellStyle name="Normal 23 3 9" xfId="27354"/>
    <cellStyle name="Normal 23 3 9 2" xfId="27355"/>
    <cellStyle name="Normal 23 4" xfId="27356"/>
    <cellStyle name="Normal 23 4 2" xfId="27357"/>
    <cellStyle name="Normal 23 5" xfId="27358"/>
    <cellStyle name="Normal 23 5 2" xfId="27359"/>
    <cellStyle name="Normal 23 6" xfId="27360"/>
    <cellStyle name="Normal 23 6 2" xfId="27361"/>
    <cellStyle name="Normal 23 7" xfId="27362"/>
    <cellStyle name="Normal 23 7 2" xfId="27363"/>
    <cellStyle name="Normal 23 8" xfId="27364"/>
    <cellStyle name="Normal 23 8 2" xfId="27365"/>
    <cellStyle name="Normal 23 9" xfId="27366"/>
    <cellStyle name="Normal 23 9 2" xfId="27367"/>
    <cellStyle name="Normal 24" xfId="845"/>
    <cellStyle name="Normal 24 10" xfId="27368"/>
    <cellStyle name="Normal 24 11" xfId="27369"/>
    <cellStyle name="Normal 24 12" xfId="27370"/>
    <cellStyle name="Normal 24 13" xfId="27371"/>
    <cellStyle name="Normal 24 14" xfId="27372"/>
    <cellStyle name="Normal 24 2" xfId="846"/>
    <cellStyle name="Normal 24 3" xfId="27373"/>
    <cellStyle name="Normal 24 4" xfId="27374"/>
    <cellStyle name="Normal 24 5" xfId="27375"/>
    <cellStyle name="Normal 24 6" xfId="27376"/>
    <cellStyle name="Normal 24 7" xfId="27377"/>
    <cellStyle name="Normal 24 8" xfId="27378"/>
    <cellStyle name="Normal 24 9" xfId="27379"/>
    <cellStyle name="Normal 25" xfId="847"/>
    <cellStyle name="Normal 25 10" xfId="27381"/>
    <cellStyle name="Normal 25 10 2" xfId="27382"/>
    <cellStyle name="Normal 25 11" xfId="27383"/>
    <cellStyle name="Normal 25 11 2" xfId="27384"/>
    <cellStyle name="Normal 25 12" xfId="27385"/>
    <cellStyle name="Normal 25 12 2" xfId="27386"/>
    <cellStyle name="Normal 25 13" xfId="27387"/>
    <cellStyle name="Normal 25 14" xfId="27380"/>
    <cellStyle name="Normal 25 2" xfId="848"/>
    <cellStyle name="Normal 25 2 10" xfId="27389"/>
    <cellStyle name="Normal 25 2 10 2" xfId="27390"/>
    <cellStyle name="Normal 25 2 11" xfId="27391"/>
    <cellStyle name="Normal 25 2 11 2" xfId="27392"/>
    <cellStyle name="Normal 25 2 12" xfId="27393"/>
    <cellStyle name="Normal 25 2 13" xfId="27388"/>
    <cellStyle name="Normal 25 2 2" xfId="27394"/>
    <cellStyle name="Normal 25 2 2 10" xfId="27395"/>
    <cellStyle name="Normal 25 2 2 10 2" xfId="27396"/>
    <cellStyle name="Normal 25 2 2 11" xfId="27397"/>
    <cellStyle name="Normal 25 2 2 2" xfId="27398"/>
    <cellStyle name="Normal 25 2 2 2 2" xfId="27399"/>
    <cellStyle name="Normal 25 2 2 3" xfId="27400"/>
    <cellStyle name="Normal 25 2 2 3 2" xfId="27401"/>
    <cellStyle name="Normal 25 2 2 4" xfId="27402"/>
    <cellStyle name="Normal 25 2 2 4 2" xfId="27403"/>
    <cellStyle name="Normal 25 2 2 5" xfId="27404"/>
    <cellStyle name="Normal 25 2 2 5 2" xfId="27405"/>
    <cellStyle name="Normal 25 2 2 6" xfId="27406"/>
    <cellStyle name="Normal 25 2 2 6 2" xfId="27407"/>
    <cellStyle name="Normal 25 2 2 7" xfId="27408"/>
    <cellStyle name="Normal 25 2 2 7 2" xfId="27409"/>
    <cellStyle name="Normal 25 2 2 8" xfId="27410"/>
    <cellStyle name="Normal 25 2 2 8 2" xfId="27411"/>
    <cellStyle name="Normal 25 2 2 9" xfId="27412"/>
    <cellStyle name="Normal 25 2 2 9 2" xfId="27413"/>
    <cellStyle name="Normal 25 2 3" xfId="27414"/>
    <cellStyle name="Normal 25 2 3 2" xfId="27415"/>
    <cellStyle name="Normal 25 2 4" xfId="27416"/>
    <cellStyle name="Normal 25 2 4 2" xfId="27417"/>
    <cellStyle name="Normal 25 2 5" xfId="27418"/>
    <cellStyle name="Normal 25 2 5 2" xfId="27419"/>
    <cellStyle name="Normal 25 2 6" xfId="27420"/>
    <cellStyle name="Normal 25 2 6 2" xfId="27421"/>
    <cellStyle name="Normal 25 2 7" xfId="27422"/>
    <cellStyle name="Normal 25 2 7 2" xfId="27423"/>
    <cellStyle name="Normal 25 2 8" xfId="27424"/>
    <cellStyle name="Normal 25 2 8 2" xfId="27425"/>
    <cellStyle name="Normal 25 2 9" xfId="27426"/>
    <cellStyle name="Normal 25 2 9 2" xfId="27427"/>
    <cellStyle name="Normal 25 3" xfId="27428"/>
    <cellStyle name="Normal 25 3 10" xfId="27429"/>
    <cellStyle name="Normal 25 3 10 2" xfId="27430"/>
    <cellStyle name="Normal 25 3 11" xfId="27431"/>
    <cellStyle name="Normal 25 3 2" xfId="27432"/>
    <cellStyle name="Normal 25 3 2 2" xfId="27433"/>
    <cellStyle name="Normal 25 3 3" xfId="27434"/>
    <cellStyle name="Normal 25 3 3 2" xfId="27435"/>
    <cellStyle name="Normal 25 3 4" xfId="27436"/>
    <cellStyle name="Normal 25 3 4 2" xfId="27437"/>
    <cellStyle name="Normal 25 3 5" xfId="27438"/>
    <cellStyle name="Normal 25 3 5 2" xfId="27439"/>
    <cellStyle name="Normal 25 3 6" xfId="27440"/>
    <cellStyle name="Normal 25 3 6 2" xfId="27441"/>
    <cellStyle name="Normal 25 3 7" xfId="27442"/>
    <cellStyle name="Normal 25 3 7 2" xfId="27443"/>
    <cellStyle name="Normal 25 3 8" xfId="27444"/>
    <cellStyle name="Normal 25 3 8 2" xfId="27445"/>
    <cellStyle name="Normal 25 3 9" xfId="27446"/>
    <cellStyle name="Normal 25 3 9 2" xfId="27447"/>
    <cellStyle name="Normal 25 4" xfId="27448"/>
    <cellStyle name="Normal 25 4 2" xfId="27449"/>
    <cellStyle name="Normal 25 5" xfId="27450"/>
    <cellStyle name="Normal 25 5 2" xfId="27451"/>
    <cellStyle name="Normal 25 6" xfId="27452"/>
    <cellStyle name="Normal 25 6 2" xfId="27453"/>
    <cellStyle name="Normal 25 7" xfId="27454"/>
    <cellStyle name="Normal 25 7 2" xfId="27455"/>
    <cellStyle name="Normal 25 8" xfId="27456"/>
    <cellStyle name="Normal 25 8 2" xfId="27457"/>
    <cellStyle name="Normal 25 9" xfId="27458"/>
    <cellStyle name="Normal 25 9 2" xfId="27459"/>
    <cellStyle name="Normal 26" xfId="849"/>
    <cellStyle name="Normal 26 10" xfId="27461"/>
    <cellStyle name="Normal 26 10 2" xfId="27462"/>
    <cellStyle name="Normal 26 11" xfId="27463"/>
    <cellStyle name="Normal 26 11 2" xfId="27464"/>
    <cellStyle name="Normal 26 12" xfId="27465"/>
    <cellStyle name="Normal 26 12 2" xfId="27466"/>
    <cellStyle name="Normal 26 13" xfId="27467"/>
    <cellStyle name="Normal 26 14" xfId="27460"/>
    <cellStyle name="Normal 26 2" xfId="850"/>
    <cellStyle name="Normal 26 2 10" xfId="27469"/>
    <cellStyle name="Normal 26 2 10 2" xfId="27470"/>
    <cellStyle name="Normal 26 2 11" xfId="27471"/>
    <cellStyle name="Normal 26 2 11 2" xfId="27472"/>
    <cellStyle name="Normal 26 2 12" xfId="27473"/>
    <cellStyle name="Normal 26 2 13" xfId="27468"/>
    <cellStyle name="Normal 26 2 2" xfId="27474"/>
    <cellStyle name="Normal 26 2 2 10" xfId="27475"/>
    <cellStyle name="Normal 26 2 2 10 2" xfId="27476"/>
    <cellStyle name="Normal 26 2 2 11" xfId="27477"/>
    <cellStyle name="Normal 26 2 2 2" xfId="27478"/>
    <cellStyle name="Normal 26 2 2 2 2" xfId="27479"/>
    <cellStyle name="Normal 26 2 2 3" xfId="27480"/>
    <cellStyle name="Normal 26 2 2 3 2" xfId="27481"/>
    <cellStyle name="Normal 26 2 2 4" xfId="27482"/>
    <cellStyle name="Normal 26 2 2 4 2" xfId="27483"/>
    <cellStyle name="Normal 26 2 2 5" xfId="27484"/>
    <cellStyle name="Normal 26 2 2 5 2" xfId="27485"/>
    <cellStyle name="Normal 26 2 2 6" xfId="27486"/>
    <cellStyle name="Normal 26 2 2 6 2" xfId="27487"/>
    <cellStyle name="Normal 26 2 2 7" xfId="27488"/>
    <cellStyle name="Normal 26 2 2 7 2" xfId="27489"/>
    <cellStyle name="Normal 26 2 2 8" xfId="27490"/>
    <cellStyle name="Normal 26 2 2 8 2" xfId="27491"/>
    <cellStyle name="Normal 26 2 2 9" xfId="27492"/>
    <cellStyle name="Normal 26 2 2 9 2" xfId="27493"/>
    <cellStyle name="Normal 26 2 3" xfId="27494"/>
    <cellStyle name="Normal 26 2 3 2" xfId="27495"/>
    <cellStyle name="Normal 26 2 4" xfId="27496"/>
    <cellStyle name="Normal 26 2 4 2" xfId="27497"/>
    <cellStyle name="Normal 26 2 5" xfId="27498"/>
    <cellStyle name="Normal 26 2 5 2" xfId="27499"/>
    <cellStyle name="Normal 26 2 6" xfId="27500"/>
    <cellStyle name="Normal 26 2 6 2" xfId="27501"/>
    <cellStyle name="Normal 26 2 7" xfId="27502"/>
    <cellStyle name="Normal 26 2 7 2" xfId="27503"/>
    <cellStyle name="Normal 26 2 8" xfId="27504"/>
    <cellStyle name="Normal 26 2 8 2" xfId="27505"/>
    <cellStyle name="Normal 26 2 9" xfId="27506"/>
    <cellStyle name="Normal 26 2 9 2" xfId="27507"/>
    <cellStyle name="Normal 26 3" xfId="27508"/>
    <cellStyle name="Normal 26 3 10" xfId="27509"/>
    <cellStyle name="Normal 26 3 10 2" xfId="27510"/>
    <cellStyle name="Normal 26 3 11" xfId="27511"/>
    <cellStyle name="Normal 26 3 2" xfId="27512"/>
    <cellStyle name="Normal 26 3 2 2" xfId="27513"/>
    <cellStyle name="Normal 26 3 3" xfId="27514"/>
    <cellStyle name="Normal 26 3 3 2" xfId="27515"/>
    <cellStyle name="Normal 26 3 4" xfId="27516"/>
    <cellStyle name="Normal 26 3 4 2" xfId="27517"/>
    <cellStyle name="Normal 26 3 5" xfId="27518"/>
    <cellStyle name="Normal 26 3 5 2" xfId="27519"/>
    <cellStyle name="Normal 26 3 6" xfId="27520"/>
    <cellStyle name="Normal 26 3 6 2" xfId="27521"/>
    <cellStyle name="Normal 26 3 7" xfId="27522"/>
    <cellStyle name="Normal 26 3 7 2" xfId="27523"/>
    <cellStyle name="Normal 26 3 8" xfId="27524"/>
    <cellStyle name="Normal 26 3 8 2" xfId="27525"/>
    <cellStyle name="Normal 26 3 9" xfId="27526"/>
    <cellStyle name="Normal 26 3 9 2" xfId="27527"/>
    <cellStyle name="Normal 26 4" xfId="27528"/>
    <cellStyle name="Normal 26 4 2" xfId="27529"/>
    <cellStyle name="Normal 26 5" xfId="27530"/>
    <cellStyle name="Normal 26 5 2" xfId="27531"/>
    <cellStyle name="Normal 26 6" xfId="27532"/>
    <cellStyle name="Normal 26 6 2" xfId="27533"/>
    <cellStyle name="Normal 26 7" xfId="27534"/>
    <cellStyle name="Normal 26 7 2" xfId="27535"/>
    <cellStyle name="Normal 26 8" xfId="27536"/>
    <cellStyle name="Normal 26 8 2" xfId="27537"/>
    <cellStyle name="Normal 26 9" xfId="27538"/>
    <cellStyle name="Normal 26 9 2" xfId="27539"/>
    <cellStyle name="Normal 27" xfId="851"/>
    <cellStyle name="Normal 27 10" xfId="27541"/>
    <cellStyle name="Normal 27 10 2" xfId="27542"/>
    <cellStyle name="Normal 27 11" xfId="27543"/>
    <cellStyle name="Normal 27 11 2" xfId="27544"/>
    <cellStyle name="Normal 27 12" xfId="27545"/>
    <cellStyle name="Normal 27 12 2" xfId="27546"/>
    <cellStyle name="Normal 27 13" xfId="27547"/>
    <cellStyle name="Normal 27 14" xfId="27540"/>
    <cellStyle name="Normal 27 2" xfId="852"/>
    <cellStyle name="Normal 27 2 10" xfId="27549"/>
    <cellStyle name="Normal 27 2 10 2" xfId="27550"/>
    <cellStyle name="Normal 27 2 11" xfId="27551"/>
    <cellStyle name="Normal 27 2 11 2" xfId="27552"/>
    <cellStyle name="Normal 27 2 12" xfId="27553"/>
    <cellStyle name="Normal 27 2 13" xfId="27548"/>
    <cellStyle name="Normal 27 2 2" xfId="27554"/>
    <cellStyle name="Normal 27 2 2 10" xfId="27555"/>
    <cellStyle name="Normal 27 2 2 10 2" xfId="27556"/>
    <cellStyle name="Normal 27 2 2 11" xfId="27557"/>
    <cellStyle name="Normal 27 2 2 2" xfId="27558"/>
    <cellStyle name="Normal 27 2 2 2 2" xfId="27559"/>
    <cellStyle name="Normal 27 2 2 3" xfId="27560"/>
    <cellStyle name="Normal 27 2 2 3 2" xfId="27561"/>
    <cellStyle name="Normal 27 2 2 4" xfId="27562"/>
    <cellStyle name="Normal 27 2 2 4 2" xfId="27563"/>
    <cellStyle name="Normal 27 2 2 5" xfId="27564"/>
    <cellStyle name="Normal 27 2 2 5 2" xfId="27565"/>
    <cellStyle name="Normal 27 2 2 6" xfId="27566"/>
    <cellStyle name="Normal 27 2 2 6 2" xfId="27567"/>
    <cellStyle name="Normal 27 2 2 7" xfId="27568"/>
    <cellStyle name="Normal 27 2 2 7 2" xfId="27569"/>
    <cellStyle name="Normal 27 2 2 8" xfId="27570"/>
    <cellStyle name="Normal 27 2 2 8 2" xfId="27571"/>
    <cellStyle name="Normal 27 2 2 9" xfId="27572"/>
    <cellStyle name="Normal 27 2 2 9 2" xfId="27573"/>
    <cellStyle name="Normal 27 2 3" xfId="27574"/>
    <cellStyle name="Normal 27 2 3 2" xfId="27575"/>
    <cellStyle name="Normal 27 2 4" xfId="27576"/>
    <cellStyle name="Normal 27 2 4 2" xfId="27577"/>
    <cellStyle name="Normal 27 2 5" xfId="27578"/>
    <cellStyle name="Normal 27 2 5 2" xfId="27579"/>
    <cellStyle name="Normal 27 2 6" xfId="27580"/>
    <cellStyle name="Normal 27 2 6 2" xfId="27581"/>
    <cellStyle name="Normal 27 2 7" xfId="27582"/>
    <cellStyle name="Normal 27 2 7 2" xfId="27583"/>
    <cellStyle name="Normal 27 2 8" xfId="27584"/>
    <cellStyle name="Normal 27 2 8 2" xfId="27585"/>
    <cellStyle name="Normal 27 2 9" xfId="27586"/>
    <cellStyle name="Normal 27 2 9 2" xfId="27587"/>
    <cellStyle name="Normal 27 3" xfId="27588"/>
    <cellStyle name="Normal 27 3 10" xfId="27589"/>
    <cellStyle name="Normal 27 3 10 2" xfId="27590"/>
    <cellStyle name="Normal 27 3 11" xfId="27591"/>
    <cellStyle name="Normal 27 3 2" xfId="27592"/>
    <cellStyle name="Normal 27 3 2 2" xfId="27593"/>
    <cellStyle name="Normal 27 3 3" xfId="27594"/>
    <cellStyle name="Normal 27 3 3 2" xfId="27595"/>
    <cellStyle name="Normal 27 3 4" xfId="27596"/>
    <cellStyle name="Normal 27 3 4 2" xfId="27597"/>
    <cellStyle name="Normal 27 3 5" xfId="27598"/>
    <cellStyle name="Normal 27 3 5 2" xfId="27599"/>
    <cellStyle name="Normal 27 3 6" xfId="27600"/>
    <cellStyle name="Normal 27 3 6 2" xfId="27601"/>
    <cellStyle name="Normal 27 3 7" xfId="27602"/>
    <cellStyle name="Normal 27 3 7 2" xfId="27603"/>
    <cellStyle name="Normal 27 3 8" xfId="27604"/>
    <cellStyle name="Normal 27 3 8 2" xfId="27605"/>
    <cellStyle name="Normal 27 3 9" xfId="27606"/>
    <cellStyle name="Normal 27 3 9 2" xfId="27607"/>
    <cellStyle name="Normal 27 4" xfId="27608"/>
    <cellStyle name="Normal 27 4 2" xfId="27609"/>
    <cellStyle name="Normal 27 5" xfId="27610"/>
    <cellStyle name="Normal 27 5 2" xfId="27611"/>
    <cellStyle name="Normal 27 6" xfId="27612"/>
    <cellStyle name="Normal 27 6 2" xfId="27613"/>
    <cellStyle name="Normal 27 7" xfId="27614"/>
    <cellStyle name="Normal 27 7 2" xfId="27615"/>
    <cellStyle name="Normal 27 8" xfId="27616"/>
    <cellStyle name="Normal 27 8 2" xfId="27617"/>
    <cellStyle name="Normal 27 9" xfId="27618"/>
    <cellStyle name="Normal 27 9 2" xfId="27619"/>
    <cellStyle name="Normal 28" xfId="853"/>
    <cellStyle name="Normal 28 10" xfId="27621"/>
    <cellStyle name="Normal 28 10 2" xfId="27622"/>
    <cellStyle name="Normal 28 11" xfId="27623"/>
    <cellStyle name="Normal 28 11 2" xfId="27624"/>
    <cellStyle name="Normal 28 12" xfId="27625"/>
    <cellStyle name="Normal 28 12 2" xfId="27626"/>
    <cellStyle name="Normal 28 13" xfId="27627"/>
    <cellStyle name="Normal 28 14" xfId="27620"/>
    <cellStyle name="Normal 28 2" xfId="854"/>
    <cellStyle name="Normal 28 2 10" xfId="27629"/>
    <cellStyle name="Normal 28 2 10 2" xfId="27630"/>
    <cellStyle name="Normal 28 2 11" xfId="27631"/>
    <cellStyle name="Normal 28 2 11 2" xfId="27632"/>
    <cellStyle name="Normal 28 2 12" xfId="27633"/>
    <cellStyle name="Normal 28 2 13" xfId="27628"/>
    <cellStyle name="Normal 28 2 2" xfId="27634"/>
    <cellStyle name="Normal 28 2 2 10" xfId="27635"/>
    <cellStyle name="Normal 28 2 2 10 2" xfId="27636"/>
    <cellStyle name="Normal 28 2 2 11" xfId="27637"/>
    <cellStyle name="Normal 28 2 2 2" xfId="27638"/>
    <cellStyle name="Normal 28 2 2 2 2" xfId="27639"/>
    <cellStyle name="Normal 28 2 2 3" xfId="27640"/>
    <cellStyle name="Normal 28 2 2 3 2" xfId="27641"/>
    <cellStyle name="Normal 28 2 2 4" xfId="27642"/>
    <cellStyle name="Normal 28 2 2 4 2" xfId="27643"/>
    <cellStyle name="Normal 28 2 2 5" xfId="27644"/>
    <cellStyle name="Normal 28 2 2 5 2" xfId="27645"/>
    <cellStyle name="Normal 28 2 2 6" xfId="27646"/>
    <cellStyle name="Normal 28 2 2 6 2" xfId="27647"/>
    <cellStyle name="Normal 28 2 2 7" xfId="27648"/>
    <cellStyle name="Normal 28 2 2 7 2" xfId="27649"/>
    <cellStyle name="Normal 28 2 2 8" xfId="27650"/>
    <cellStyle name="Normal 28 2 2 8 2" xfId="27651"/>
    <cellStyle name="Normal 28 2 2 9" xfId="27652"/>
    <cellStyle name="Normal 28 2 2 9 2" xfId="27653"/>
    <cellStyle name="Normal 28 2 3" xfId="27654"/>
    <cellStyle name="Normal 28 2 3 2" xfId="27655"/>
    <cellStyle name="Normal 28 2 4" xfId="27656"/>
    <cellStyle name="Normal 28 2 4 2" xfId="27657"/>
    <cellStyle name="Normal 28 2 5" xfId="27658"/>
    <cellStyle name="Normal 28 2 5 2" xfId="27659"/>
    <cellStyle name="Normal 28 2 6" xfId="27660"/>
    <cellStyle name="Normal 28 2 6 2" xfId="27661"/>
    <cellStyle name="Normal 28 2 7" xfId="27662"/>
    <cellStyle name="Normal 28 2 7 2" xfId="27663"/>
    <cellStyle name="Normal 28 2 8" xfId="27664"/>
    <cellStyle name="Normal 28 2 8 2" xfId="27665"/>
    <cellStyle name="Normal 28 2 9" xfId="27666"/>
    <cellStyle name="Normal 28 2 9 2" xfId="27667"/>
    <cellStyle name="Normal 28 3" xfId="27668"/>
    <cellStyle name="Normal 28 3 10" xfId="27669"/>
    <cellStyle name="Normal 28 3 10 2" xfId="27670"/>
    <cellStyle name="Normal 28 3 11" xfId="27671"/>
    <cellStyle name="Normal 28 3 2" xfId="27672"/>
    <cellStyle name="Normal 28 3 2 2" xfId="27673"/>
    <cellStyle name="Normal 28 3 3" xfId="27674"/>
    <cellStyle name="Normal 28 3 3 2" xfId="27675"/>
    <cellStyle name="Normal 28 3 4" xfId="27676"/>
    <cellStyle name="Normal 28 3 4 2" xfId="27677"/>
    <cellStyle name="Normal 28 3 5" xfId="27678"/>
    <cellStyle name="Normal 28 3 5 2" xfId="27679"/>
    <cellStyle name="Normal 28 3 6" xfId="27680"/>
    <cellStyle name="Normal 28 3 6 2" xfId="27681"/>
    <cellStyle name="Normal 28 3 7" xfId="27682"/>
    <cellStyle name="Normal 28 3 7 2" xfId="27683"/>
    <cellStyle name="Normal 28 3 8" xfId="27684"/>
    <cellStyle name="Normal 28 3 8 2" xfId="27685"/>
    <cellStyle name="Normal 28 3 9" xfId="27686"/>
    <cellStyle name="Normal 28 3 9 2" xfId="27687"/>
    <cellStyle name="Normal 28 4" xfId="27688"/>
    <cellStyle name="Normal 28 4 2" xfId="27689"/>
    <cellStyle name="Normal 28 5" xfId="27690"/>
    <cellStyle name="Normal 28 5 2" xfId="27691"/>
    <cellStyle name="Normal 28 6" xfId="27692"/>
    <cellStyle name="Normal 28 6 2" xfId="27693"/>
    <cellStyle name="Normal 28 7" xfId="27694"/>
    <cellStyle name="Normal 28 7 2" xfId="27695"/>
    <cellStyle name="Normal 28 8" xfId="27696"/>
    <cellStyle name="Normal 28 8 2" xfId="27697"/>
    <cellStyle name="Normal 28 9" xfId="27698"/>
    <cellStyle name="Normal 28 9 2" xfId="27699"/>
    <cellStyle name="Normal 29" xfId="855"/>
    <cellStyle name="Normal 29 10" xfId="27701"/>
    <cellStyle name="Normal 29 10 2" xfId="27702"/>
    <cellStyle name="Normal 29 11" xfId="27703"/>
    <cellStyle name="Normal 29 11 2" xfId="27704"/>
    <cellStyle name="Normal 29 12" xfId="27705"/>
    <cellStyle name="Normal 29 12 2" xfId="27706"/>
    <cellStyle name="Normal 29 13" xfId="27707"/>
    <cellStyle name="Normal 29 14" xfId="27700"/>
    <cellStyle name="Normal 29 2" xfId="856"/>
    <cellStyle name="Normal 29 2 10" xfId="27709"/>
    <cellStyle name="Normal 29 2 10 2" xfId="27710"/>
    <cellStyle name="Normal 29 2 11" xfId="27711"/>
    <cellStyle name="Normal 29 2 11 2" xfId="27712"/>
    <cellStyle name="Normal 29 2 12" xfId="27713"/>
    <cellStyle name="Normal 29 2 13" xfId="27708"/>
    <cellStyle name="Normal 29 2 2" xfId="27714"/>
    <cellStyle name="Normal 29 2 2 10" xfId="27715"/>
    <cellStyle name="Normal 29 2 2 10 2" xfId="27716"/>
    <cellStyle name="Normal 29 2 2 11" xfId="27717"/>
    <cellStyle name="Normal 29 2 2 2" xfId="27718"/>
    <cellStyle name="Normal 29 2 2 2 2" xfId="27719"/>
    <cellStyle name="Normal 29 2 2 3" xfId="27720"/>
    <cellStyle name="Normal 29 2 2 3 2" xfId="27721"/>
    <cellStyle name="Normal 29 2 2 4" xfId="27722"/>
    <cellStyle name="Normal 29 2 2 4 2" xfId="27723"/>
    <cellStyle name="Normal 29 2 2 5" xfId="27724"/>
    <cellStyle name="Normal 29 2 2 5 2" xfId="27725"/>
    <cellStyle name="Normal 29 2 2 6" xfId="27726"/>
    <cellStyle name="Normal 29 2 2 6 2" xfId="27727"/>
    <cellStyle name="Normal 29 2 2 7" xfId="27728"/>
    <cellStyle name="Normal 29 2 2 7 2" xfId="27729"/>
    <cellStyle name="Normal 29 2 2 8" xfId="27730"/>
    <cellStyle name="Normal 29 2 2 8 2" xfId="27731"/>
    <cellStyle name="Normal 29 2 2 9" xfId="27732"/>
    <cellStyle name="Normal 29 2 2 9 2" xfId="27733"/>
    <cellStyle name="Normal 29 2 3" xfId="27734"/>
    <cellStyle name="Normal 29 2 3 2" xfId="27735"/>
    <cellStyle name="Normal 29 2 4" xfId="27736"/>
    <cellStyle name="Normal 29 2 4 2" xfId="27737"/>
    <cellStyle name="Normal 29 2 5" xfId="27738"/>
    <cellStyle name="Normal 29 2 5 2" xfId="27739"/>
    <cellStyle name="Normal 29 2 6" xfId="27740"/>
    <cellStyle name="Normal 29 2 6 2" xfId="27741"/>
    <cellStyle name="Normal 29 2 7" xfId="27742"/>
    <cellStyle name="Normal 29 2 7 2" xfId="27743"/>
    <cellStyle name="Normal 29 2 8" xfId="27744"/>
    <cellStyle name="Normal 29 2 8 2" xfId="27745"/>
    <cellStyle name="Normal 29 2 9" xfId="27746"/>
    <cellStyle name="Normal 29 2 9 2" xfId="27747"/>
    <cellStyle name="Normal 29 3" xfId="27748"/>
    <cellStyle name="Normal 29 3 10" xfId="27749"/>
    <cellStyle name="Normal 29 3 10 2" xfId="27750"/>
    <cellStyle name="Normal 29 3 11" xfId="27751"/>
    <cellStyle name="Normal 29 3 2" xfId="27752"/>
    <cellStyle name="Normal 29 3 2 2" xfId="27753"/>
    <cellStyle name="Normal 29 3 3" xfId="27754"/>
    <cellStyle name="Normal 29 3 3 2" xfId="27755"/>
    <cellStyle name="Normal 29 3 4" xfId="27756"/>
    <cellStyle name="Normal 29 3 4 2" xfId="27757"/>
    <cellStyle name="Normal 29 3 5" xfId="27758"/>
    <cellStyle name="Normal 29 3 5 2" xfId="27759"/>
    <cellStyle name="Normal 29 3 6" xfId="27760"/>
    <cellStyle name="Normal 29 3 6 2" xfId="27761"/>
    <cellStyle name="Normal 29 3 7" xfId="27762"/>
    <cellStyle name="Normal 29 3 7 2" xfId="27763"/>
    <cellStyle name="Normal 29 3 8" xfId="27764"/>
    <cellStyle name="Normal 29 3 8 2" xfId="27765"/>
    <cellStyle name="Normal 29 3 9" xfId="27766"/>
    <cellStyle name="Normal 29 3 9 2" xfId="27767"/>
    <cellStyle name="Normal 29 4" xfId="27768"/>
    <cellStyle name="Normal 29 4 2" xfId="27769"/>
    <cellStyle name="Normal 29 5" xfId="27770"/>
    <cellStyle name="Normal 29 5 2" xfId="27771"/>
    <cellStyle name="Normal 29 6" xfId="27772"/>
    <cellStyle name="Normal 29 6 2" xfId="27773"/>
    <cellStyle name="Normal 29 7" xfId="27774"/>
    <cellStyle name="Normal 29 7 2" xfId="27775"/>
    <cellStyle name="Normal 29 8" xfId="27776"/>
    <cellStyle name="Normal 29 8 2" xfId="27777"/>
    <cellStyle name="Normal 29 9" xfId="27778"/>
    <cellStyle name="Normal 29 9 2" xfId="27779"/>
    <cellStyle name="Normal 3" xfId="857"/>
    <cellStyle name="Normal 3 2" xfId="858"/>
    <cellStyle name="Normal 3 2 10" xfId="27780"/>
    <cellStyle name="Normal 3 2 11" xfId="27781"/>
    <cellStyle name="Normal 3 2 12" xfId="27782"/>
    <cellStyle name="Normal 3 2 13" xfId="27783"/>
    <cellStyle name="Normal 3 2 14" xfId="27784"/>
    <cellStyle name="Normal 3 2 2" xfId="859"/>
    <cellStyle name="Normal 3 2 3" xfId="27785"/>
    <cellStyle name="Normal 3 2 4" xfId="27786"/>
    <cellStyle name="Normal 3 2 5" xfId="27787"/>
    <cellStyle name="Normal 3 2 6" xfId="27788"/>
    <cellStyle name="Normal 3 2 7" xfId="27789"/>
    <cellStyle name="Normal 3 2 8" xfId="27790"/>
    <cellStyle name="Normal 3 2 9" xfId="27791"/>
    <cellStyle name="Normal 3 3" xfId="860"/>
    <cellStyle name="Normal 3 3 2" xfId="861"/>
    <cellStyle name="Normal 3 4" xfId="862"/>
    <cellStyle name="Normal 3 4 2" xfId="863"/>
    <cellStyle name="Normal 3 5" xfId="864"/>
    <cellStyle name="Normal 3 5 2" xfId="865"/>
    <cellStyle name="Normal 3 6" xfId="866"/>
    <cellStyle name="Normal 3 6 2" xfId="867"/>
    <cellStyle name="Normal 3 7" xfId="868"/>
    <cellStyle name="Normal 3 7 2" xfId="869"/>
    <cellStyle name="Normal 3 8" xfId="870"/>
    <cellStyle name="Normal 3 8 2" xfId="871"/>
    <cellStyle name="Normal 3 9" xfId="872"/>
    <cellStyle name="Normal 30" xfId="873"/>
    <cellStyle name="Normal 30 10" xfId="27793"/>
    <cellStyle name="Normal 30 10 2" xfId="27794"/>
    <cellStyle name="Normal 30 11" xfId="27795"/>
    <cellStyle name="Normal 30 11 2" xfId="27796"/>
    <cellStyle name="Normal 30 12" xfId="27797"/>
    <cellStyle name="Normal 30 12 2" xfId="27798"/>
    <cellStyle name="Normal 30 13" xfId="27799"/>
    <cellStyle name="Normal 30 14" xfId="27792"/>
    <cellStyle name="Normal 30 2" xfId="874"/>
    <cellStyle name="Normal 30 2 10" xfId="27801"/>
    <cellStyle name="Normal 30 2 10 2" xfId="27802"/>
    <cellStyle name="Normal 30 2 11" xfId="27803"/>
    <cellStyle name="Normal 30 2 11 2" xfId="27804"/>
    <cellStyle name="Normal 30 2 12" xfId="27805"/>
    <cellStyle name="Normal 30 2 13" xfId="27800"/>
    <cellStyle name="Normal 30 2 2" xfId="27806"/>
    <cellStyle name="Normal 30 2 2 10" xfId="27807"/>
    <cellStyle name="Normal 30 2 2 10 2" xfId="27808"/>
    <cellStyle name="Normal 30 2 2 11" xfId="27809"/>
    <cellStyle name="Normal 30 2 2 2" xfId="27810"/>
    <cellStyle name="Normal 30 2 2 2 2" xfId="27811"/>
    <cellStyle name="Normal 30 2 2 3" xfId="27812"/>
    <cellStyle name="Normal 30 2 2 3 2" xfId="27813"/>
    <cellStyle name="Normal 30 2 2 4" xfId="27814"/>
    <cellStyle name="Normal 30 2 2 4 2" xfId="27815"/>
    <cellStyle name="Normal 30 2 2 5" xfId="27816"/>
    <cellStyle name="Normal 30 2 2 5 2" xfId="27817"/>
    <cellStyle name="Normal 30 2 2 6" xfId="27818"/>
    <cellStyle name="Normal 30 2 2 6 2" xfId="27819"/>
    <cellStyle name="Normal 30 2 2 7" xfId="27820"/>
    <cellStyle name="Normal 30 2 2 7 2" xfId="27821"/>
    <cellStyle name="Normal 30 2 2 8" xfId="27822"/>
    <cellStyle name="Normal 30 2 2 8 2" xfId="27823"/>
    <cellStyle name="Normal 30 2 2 9" xfId="27824"/>
    <cellStyle name="Normal 30 2 2 9 2" xfId="27825"/>
    <cellStyle name="Normal 30 2 3" xfId="27826"/>
    <cellStyle name="Normal 30 2 3 2" xfId="27827"/>
    <cellStyle name="Normal 30 2 4" xfId="27828"/>
    <cellStyle name="Normal 30 2 4 2" xfId="27829"/>
    <cellStyle name="Normal 30 2 5" xfId="27830"/>
    <cellStyle name="Normal 30 2 5 2" xfId="27831"/>
    <cellStyle name="Normal 30 2 6" xfId="27832"/>
    <cellStyle name="Normal 30 2 6 2" xfId="27833"/>
    <cellStyle name="Normal 30 2 7" xfId="27834"/>
    <cellStyle name="Normal 30 2 7 2" xfId="27835"/>
    <cellStyle name="Normal 30 2 8" xfId="27836"/>
    <cellStyle name="Normal 30 2 8 2" xfId="27837"/>
    <cellStyle name="Normal 30 2 9" xfId="27838"/>
    <cellStyle name="Normal 30 2 9 2" xfId="27839"/>
    <cellStyle name="Normal 30 3" xfId="27840"/>
    <cellStyle name="Normal 30 3 10" xfId="27841"/>
    <cellStyle name="Normal 30 3 10 2" xfId="27842"/>
    <cellStyle name="Normal 30 3 11" xfId="27843"/>
    <cellStyle name="Normal 30 3 2" xfId="27844"/>
    <cellStyle name="Normal 30 3 2 2" xfId="27845"/>
    <cellStyle name="Normal 30 3 3" xfId="27846"/>
    <cellStyle name="Normal 30 3 3 2" xfId="27847"/>
    <cellStyle name="Normal 30 3 4" xfId="27848"/>
    <cellStyle name="Normal 30 3 4 2" xfId="27849"/>
    <cellStyle name="Normal 30 3 5" xfId="27850"/>
    <cellStyle name="Normal 30 3 5 2" xfId="27851"/>
    <cellStyle name="Normal 30 3 6" xfId="27852"/>
    <cellStyle name="Normal 30 3 6 2" xfId="27853"/>
    <cellStyle name="Normal 30 3 7" xfId="27854"/>
    <cellStyle name="Normal 30 3 7 2" xfId="27855"/>
    <cellStyle name="Normal 30 3 8" xfId="27856"/>
    <cellStyle name="Normal 30 3 8 2" xfId="27857"/>
    <cellStyle name="Normal 30 3 9" xfId="27858"/>
    <cellStyle name="Normal 30 3 9 2" xfId="27859"/>
    <cellStyle name="Normal 30 4" xfId="27860"/>
    <cellStyle name="Normal 30 4 2" xfId="27861"/>
    <cellStyle name="Normal 30 5" xfId="27862"/>
    <cellStyle name="Normal 30 5 2" xfId="27863"/>
    <cellStyle name="Normal 30 6" xfId="27864"/>
    <cellStyle name="Normal 30 6 2" xfId="27865"/>
    <cellStyle name="Normal 30 7" xfId="27866"/>
    <cellStyle name="Normal 30 7 2" xfId="27867"/>
    <cellStyle name="Normal 30 8" xfId="27868"/>
    <cellStyle name="Normal 30 8 2" xfId="27869"/>
    <cellStyle name="Normal 30 9" xfId="27870"/>
    <cellStyle name="Normal 30 9 2" xfId="27871"/>
    <cellStyle name="Normal 31" xfId="875"/>
    <cellStyle name="Normal 31 10" xfId="27873"/>
    <cellStyle name="Normal 31 10 2" xfId="27874"/>
    <cellStyle name="Normal 31 11" xfId="27875"/>
    <cellStyle name="Normal 31 11 2" xfId="27876"/>
    <cellStyle name="Normal 31 12" xfId="27877"/>
    <cellStyle name="Normal 31 12 2" xfId="27878"/>
    <cellStyle name="Normal 31 13" xfId="27879"/>
    <cellStyle name="Normal 31 14" xfId="27872"/>
    <cellStyle name="Normal 31 2" xfId="876"/>
    <cellStyle name="Normal 31 2 10" xfId="27881"/>
    <cellStyle name="Normal 31 2 10 2" xfId="27882"/>
    <cellStyle name="Normal 31 2 11" xfId="27883"/>
    <cellStyle name="Normal 31 2 11 2" xfId="27884"/>
    <cellStyle name="Normal 31 2 12" xfId="27885"/>
    <cellStyle name="Normal 31 2 13" xfId="27880"/>
    <cellStyle name="Normal 31 2 2" xfId="27886"/>
    <cellStyle name="Normal 31 2 2 10" xfId="27887"/>
    <cellStyle name="Normal 31 2 2 10 2" xfId="27888"/>
    <cellStyle name="Normal 31 2 2 11" xfId="27889"/>
    <cellStyle name="Normal 31 2 2 2" xfId="27890"/>
    <cellStyle name="Normal 31 2 2 2 2" xfId="27891"/>
    <cellStyle name="Normal 31 2 2 3" xfId="27892"/>
    <cellStyle name="Normal 31 2 2 3 2" xfId="27893"/>
    <cellStyle name="Normal 31 2 2 4" xfId="27894"/>
    <cellStyle name="Normal 31 2 2 4 2" xfId="27895"/>
    <cellStyle name="Normal 31 2 2 5" xfId="27896"/>
    <cellStyle name="Normal 31 2 2 5 2" xfId="27897"/>
    <cellStyle name="Normal 31 2 2 6" xfId="27898"/>
    <cellStyle name="Normal 31 2 2 6 2" xfId="27899"/>
    <cellStyle name="Normal 31 2 2 7" xfId="27900"/>
    <cellStyle name="Normal 31 2 2 7 2" xfId="27901"/>
    <cellStyle name="Normal 31 2 2 8" xfId="27902"/>
    <cellStyle name="Normal 31 2 2 8 2" xfId="27903"/>
    <cellStyle name="Normal 31 2 2 9" xfId="27904"/>
    <cellStyle name="Normal 31 2 2 9 2" xfId="27905"/>
    <cellStyle name="Normal 31 2 3" xfId="27906"/>
    <cellStyle name="Normal 31 2 3 2" xfId="27907"/>
    <cellStyle name="Normal 31 2 4" xfId="27908"/>
    <cellStyle name="Normal 31 2 4 2" xfId="27909"/>
    <cellStyle name="Normal 31 2 5" xfId="27910"/>
    <cellStyle name="Normal 31 2 5 2" xfId="27911"/>
    <cellStyle name="Normal 31 2 6" xfId="27912"/>
    <cellStyle name="Normal 31 2 6 2" xfId="27913"/>
    <cellStyle name="Normal 31 2 7" xfId="27914"/>
    <cellStyle name="Normal 31 2 7 2" xfId="27915"/>
    <cellStyle name="Normal 31 2 8" xfId="27916"/>
    <cellStyle name="Normal 31 2 8 2" xfId="27917"/>
    <cellStyle name="Normal 31 2 9" xfId="27918"/>
    <cellStyle name="Normal 31 2 9 2" xfId="27919"/>
    <cellStyle name="Normal 31 3" xfId="27920"/>
    <cellStyle name="Normal 31 3 10" xfId="27921"/>
    <cellStyle name="Normal 31 3 10 2" xfId="27922"/>
    <cellStyle name="Normal 31 3 11" xfId="27923"/>
    <cellStyle name="Normal 31 3 2" xfId="27924"/>
    <cellStyle name="Normal 31 3 2 2" xfId="27925"/>
    <cellStyle name="Normal 31 3 3" xfId="27926"/>
    <cellStyle name="Normal 31 3 3 2" xfId="27927"/>
    <cellStyle name="Normal 31 3 4" xfId="27928"/>
    <cellStyle name="Normal 31 3 4 2" xfId="27929"/>
    <cellStyle name="Normal 31 3 5" xfId="27930"/>
    <cellStyle name="Normal 31 3 5 2" xfId="27931"/>
    <cellStyle name="Normal 31 3 6" xfId="27932"/>
    <cellStyle name="Normal 31 3 6 2" xfId="27933"/>
    <cellStyle name="Normal 31 3 7" xfId="27934"/>
    <cellStyle name="Normal 31 3 7 2" xfId="27935"/>
    <cellStyle name="Normal 31 3 8" xfId="27936"/>
    <cellStyle name="Normal 31 3 8 2" xfId="27937"/>
    <cellStyle name="Normal 31 3 9" xfId="27938"/>
    <cellStyle name="Normal 31 3 9 2" xfId="27939"/>
    <cellStyle name="Normal 31 4" xfId="27940"/>
    <cellStyle name="Normal 31 4 2" xfId="27941"/>
    <cellStyle name="Normal 31 5" xfId="27942"/>
    <cellStyle name="Normal 31 5 2" xfId="27943"/>
    <cellStyle name="Normal 31 6" xfId="27944"/>
    <cellStyle name="Normal 31 6 2" xfId="27945"/>
    <cellStyle name="Normal 31 7" xfId="27946"/>
    <cellStyle name="Normal 31 7 2" xfId="27947"/>
    <cellStyle name="Normal 31 8" xfId="27948"/>
    <cellStyle name="Normal 31 8 2" xfId="27949"/>
    <cellStyle name="Normal 31 9" xfId="27950"/>
    <cellStyle name="Normal 31 9 2" xfId="27951"/>
    <cellStyle name="Normal 32" xfId="877"/>
    <cellStyle name="Normal 32 10" xfId="27953"/>
    <cellStyle name="Normal 32 10 2" xfId="27954"/>
    <cellStyle name="Normal 32 11" xfId="27955"/>
    <cellStyle name="Normal 32 11 2" xfId="27956"/>
    <cellStyle name="Normal 32 12" xfId="27957"/>
    <cellStyle name="Normal 32 12 2" xfId="27958"/>
    <cellStyle name="Normal 32 13" xfId="27959"/>
    <cellStyle name="Normal 32 14" xfId="27952"/>
    <cellStyle name="Normal 32 2" xfId="878"/>
    <cellStyle name="Normal 32 2 10" xfId="27961"/>
    <cellStyle name="Normal 32 2 10 2" xfId="27962"/>
    <cellStyle name="Normal 32 2 11" xfId="27963"/>
    <cellStyle name="Normal 32 2 11 2" xfId="27964"/>
    <cellStyle name="Normal 32 2 12" xfId="27965"/>
    <cellStyle name="Normal 32 2 13" xfId="27960"/>
    <cellStyle name="Normal 32 2 2" xfId="27966"/>
    <cellStyle name="Normal 32 2 2 10" xfId="27967"/>
    <cellStyle name="Normal 32 2 2 10 2" xfId="27968"/>
    <cellStyle name="Normal 32 2 2 11" xfId="27969"/>
    <cellStyle name="Normal 32 2 2 2" xfId="27970"/>
    <cellStyle name="Normal 32 2 2 2 2" xfId="27971"/>
    <cellStyle name="Normal 32 2 2 3" xfId="27972"/>
    <cellStyle name="Normal 32 2 2 3 2" xfId="27973"/>
    <cellStyle name="Normal 32 2 2 4" xfId="27974"/>
    <cellStyle name="Normal 32 2 2 4 2" xfId="27975"/>
    <cellStyle name="Normal 32 2 2 5" xfId="27976"/>
    <cellStyle name="Normal 32 2 2 5 2" xfId="27977"/>
    <cellStyle name="Normal 32 2 2 6" xfId="27978"/>
    <cellStyle name="Normal 32 2 2 6 2" xfId="27979"/>
    <cellStyle name="Normal 32 2 2 7" xfId="27980"/>
    <cellStyle name="Normal 32 2 2 7 2" xfId="27981"/>
    <cellStyle name="Normal 32 2 2 8" xfId="27982"/>
    <cellStyle name="Normal 32 2 2 8 2" xfId="27983"/>
    <cellStyle name="Normal 32 2 2 9" xfId="27984"/>
    <cellStyle name="Normal 32 2 2 9 2" xfId="27985"/>
    <cellStyle name="Normal 32 2 3" xfId="27986"/>
    <cellStyle name="Normal 32 2 3 2" xfId="27987"/>
    <cellStyle name="Normal 32 2 4" xfId="27988"/>
    <cellStyle name="Normal 32 2 4 2" xfId="27989"/>
    <cellStyle name="Normal 32 2 5" xfId="27990"/>
    <cellStyle name="Normal 32 2 5 2" xfId="27991"/>
    <cellStyle name="Normal 32 2 6" xfId="27992"/>
    <cellStyle name="Normal 32 2 6 2" xfId="27993"/>
    <cellStyle name="Normal 32 2 7" xfId="27994"/>
    <cellStyle name="Normal 32 2 7 2" xfId="27995"/>
    <cellStyle name="Normal 32 2 8" xfId="27996"/>
    <cellStyle name="Normal 32 2 8 2" xfId="27997"/>
    <cellStyle name="Normal 32 2 9" xfId="27998"/>
    <cellStyle name="Normal 32 2 9 2" xfId="27999"/>
    <cellStyle name="Normal 32 3" xfId="28000"/>
    <cellStyle name="Normal 32 3 10" xfId="28001"/>
    <cellStyle name="Normal 32 3 10 2" xfId="28002"/>
    <cellStyle name="Normal 32 3 11" xfId="28003"/>
    <cellStyle name="Normal 32 3 2" xfId="28004"/>
    <cellStyle name="Normal 32 3 2 2" xfId="28005"/>
    <cellStyle name="Normal 32 3 3" xfId="28006"/>
    <cellStyle name="Normal 32 3 3 2" xfId="28007"/>
    <cellStyle name="Normal 32 3 4" xfId="28008"/>
    <cellStyle name="Normal 32 3 4 2" xfId="28009"/>
    <cellStyle name="Normal 32 3 5" xfId="28010"/>
    <cellStyle name="Normal 32 3 5 2" xfId="28011"/>
    <cellStyle name="Normal 32 3 6" xfId="28012"/>
    <cellStyle name="Normal 32 3 6 2" xfId="28013"/>
    <cellStyle name="Normal 32 3 7" xfId="28014"/>
    <cellStyle name="Normal 32 3 7 2" xfId="28015"/>
    <cellStyle name="Normal 32 3 8" xfId="28016"/>
    <cellStyle name="Normal 32 3 8 2" xfId="28017"/>
    <cellStyle name="Normal 32 3 9" xfId="28018"/>
    <cellStyle name="Normal 32 3 9 2" xfId="28019"/>
    <cellStyle name="Normal 32 4" xfId="28020"/>
    <cellStyle name="Normal 32 4 2" xfId="28021"/>
    <cellStyle name="Normal 32 5" xfId="28022"/>
    <cellStyle name="Normal 32 5 2" xfId="28023"/>
    <cellStyle name="Normal 32 6" xfId="28024"/>
    <cellStyle name="Normal 32 6 2" xfId="28025"/>
    <cellStyle name="Normal 32 7" xfId="28026"/>
    <cellStyle name="Normal 32 7 2" xfId="28027"/>
    <cellStyle name="Normal 32 8" xfId="28028"/>
    <cellStyle name="Normal 32 8 2" xfId="28029"/>
    <cellStyle name="Normal 32 9" xfId="28030"/>
    <cellStyle name="Normal 32 9 2" xfId="28031"/>
    <cellStyle name="Normal 33" xfId="879"/>
    <cellStyle name="Normal 33 10" xfId="28033"/>
    <cellStyle name="Normal 33 10 2" xfId="28034"/>
    <cellStyle name="Normal 33 11" xfId="28035"/>
    <cellStyle name="Normal 33 11 2" xfId="28036"/>
    <cellStyle name="Normal 33 12" xfId="28037"/>
    <cellStyle name="Normal 33 13" xfId="28032"/>
    <cellStyle name="Normal 33 2" xfId="880"/>
    <cellStyle name="Normal 33 2 10" xfId="28039"/>
    <cellStyle name="Normal 33 2 10 2" xfId="28040"/>
    <cellStyle name="Normal 33 2 11" xfId="28041"/>
    <cellStyle name="Normal 33 2 12" xfId="28038"/>
    <cellStyle name="Normal 33 2 2" xfId="28042"/>
    <cellStyle name="Normal 33 2 2 2" xfId="28043"/>
    <cellStyle name="Normal 33 2 3" xfId="28044"/>
    <cellStyle name="Normal 33 2 3 2" xfId="28045"/>
    <cellStyle name="Normal 33 2 4" xfId="28046"/>
    <cellStyle name="Normal 33 2 4 2" xfId="28047"/>
    <cellStyle name="Normal 33 2 5" xfId="28048"/>
    <cellStyle name="Normal 33 2 5 2" xfId="28049"/>
    <cellStyle name="Normal 33 2 6" xfId="28050"/>
    <cellStyle name="Normal 33 2 6 2" xfId="28051"/>
    <cellStyle name="Normal 33 2 7" xfId="28052"/>
    <cellStyle name="Normal 33 2 7 2" xfId="28053"/>
    <cellStyle name="Normal 33 2 8" xfId="28054"/>
    <cellStyle name="Normal 33 2 8 2" xfId="28055"/>
    <cellStyle name="Normal 33 2 9" xfId="28056"/>
    <cellStyle name="Normal 33 2 9 2" xfId="28057"/>
    <cellStyle name="Normal 33 3" xfId="28058"/>
    <cellStyle name="Normal 33 3 2" xfId="28059"/>
    <cellStyle name="Normal 33 4" xfId="28060"/>
    <cellStyle name="Normal 33 4 2" xfId="28061"/>
    <cellStyle name="Normal 33 5" xfId="28062"/>
    <cellStyle name="Normal 33 5 2" xfId="28063"/>
    <cellStyle name="Normal 33 6" xfId="28064"/>
    <cellStyle name="Normal 33 6 2" xfId="28065"/>
    <cellStyle name="Normal 33 7" xfId="28066"/>
    <cellStyle name="Normal 33 7 2" xfId="28067"/>
    <cellStyle name="Normal 33 8" xfId="28068"/>
    <cellStyle name="Normal 33 8 2" xfId="28069"/>
    <cellStyle name="Normal 33 9" xfId="28070"/>
    <cellStyle name="Normal 33 9 2" xfId="28071"/>
    <cellStyle name="Normal 34" xfId="881"/>
    <cellStyle name="Normal 34 2" xfId="882"/>
    <cellStyle name="Normal 35" xfId="883"/>
    <cellStyle name="Normal 35 10" xfId="28072"/>
    <cellStyle name="Normal 35 10 2" xfId="28073"/>
    <cellStyle name="Normal 35 11" xfId="28074"/>
    <cellStyle name="Normal 35 2" xfId="884"/>
    <cellStyle name="Normal 35 2 2" xfId="28076"/>
    <cellStyle name="Normal 35 2 3" xfId="28075"/>
    <cellStyle name="Normal 35 3" xfId="28077"/>
    <cellStyle name="Normal 35 3 2" xfId="28078"/>
    <cellStyle name="Normal 35 4" xfId="28079"/>
    <cellStyle name="Normal 35 4 2" xfId="28080"/>
    <cellStyle name="Normal 35 5" xfId="28081"/>
    <cellStyle name="Normal 35 5 2" xfId="28082"/>
    <cellStyle name="Normal 35 6" xfId="28083"/>
    <cellStyle name="Normal 35 6 2" xfId="28084"/>
    <cellStyle name="Normal 35 7" xfId="28085"/>
    <cellStyle name="Normal 35 7 2" xfId="28086"/>
    <cellStyle name="Normal 35 8" xfId="28087"/>
    <cellStyle name="Normal 35 8 2" xfId="28088"/>
    <cellStyle name="Normal 35 9" xfId="28089"/>
    <cellStyle name="Normal 35 9 2" xfId="28090"/>
    <cellStyle name="Normal 36" xfId="885"/>
    <cellStyle name="Normal 36 10" xfId="28091"/>
    <cellStyle name="Normal 36 11" xfId="28092"/>
    <cellStyle name="Normal 36 12" xfId="28093"/>
    <cellStyle name="Normal 36 2" xfId="886"/>
    <cellStyle name="Normal 36 3" xfId="28094"/>
    <cellStyle name="Normal 36 4" xfId="28095"/>
    <cellStyle name="Normal 36 5" xfId="28096"/>
    <cellStyle name="Normal 36 6" xfId="28097"/>
    <cellStyle name="Normal 36 7" xfId="28098"/>
    <cellStyle name="Normal 36 8" xfId="28099"/>
    <cellStyle name="Normal 36 9" xfId="28100"/>
    <cellStyle name="Normal 37" xfId="887"/>
    <cellStyle name="Normal 37 10" xfId="28102"/>
    <cellStyle name="Normal 37 10 2" xfId="28103"/>
    <cellStyle name="Normal 37 11" xfId="28104"/>
    <cellStyle name="Normal 37 12" xfId="28101"/>
    <cellStyle name="Normal 37 2" xfId="28105"/>
    <cellStyle name="Normal 37 2 2" xfId="28106"/>
    <cellStyle name="Normal 37 3" xfId="28107"/>
    <cellStyle name="Normal 37 3 2" xfId="28108"/>
    <cellStyle name="Normal 37 4" xfId="28109"/>
    <cellStyle name="Normal 37 4 2" xfId="28110"/>
    <cellStyle name="Normal 37 5" xfId="28111"/>
    <cellStyle name="Normal 37 5 2" xfId="28112"/>
    <cellStyle name="Normal 37 6" xfId="28113"/>
    <cellStyle name="Normal 37 6 2" xfId="28114"/>
    <cellStyle name="Normal 37 7" xfId="28115"/>
    <cellStyle name="Normal 37 7 2" xfId="28116"/>
    <cellStyle name="Normal 37 8" xfId="28117"/>
    <cellStyle name="Normal 37 8 2" xfId="28118"/>
    <cellStyle name="Normal 37 9" xfId="28119"/>
    <cellStyle name="Normal 37 9 2" xfId="28120"/>
    <cellStyle name="Normal 38" xfId="940"/>
    <cellStyle name="Normal 38 10" xfId="28122"/>
    <cellStyle name="Normal 38 10 2" xfId="28123"/>
    <cellStyle name="Normal 38 11" xfId="28124"/>
    <cellStyle name="Normal 38 12" xfId="28121"/>
    <cellStyle name="Normal 38 2" xfId="28125"/>
    <cellStyle name="Normal 38 2 2" xfId="28126"/>
    <cellStyle name="Normal 38 3" xfId="28127"/>
    <cellStyle name="Normal 38 3 2" xfId="28128"/>
    <cellStyle name="Normal 38 4" xfId="28129"/>
    <cellStyle name="Normal 38 4 2" xfId="28130"/>
    <cellStyle name="Normal 38 5" xfId="28131"/>
    <cellStyle name="Normal 38 5 2" xfId="28132"/>
    <cellStyle name="Normal 38 6" xfId="28133"/>
    <cellStyle name="Normal 38 6 2" xfId="28134"/>
    <cellStyle name="Normal 38 7" xfId="28135"/>
    <cellStyle name="Normal 38 7 2" xfId="28136"/>
    <cellStyle name="Normal 38 8" xfId="28137"/>
    <cellStyle name="Normal 38 8 2" xfId="28138"/>
    <cellStyle name="Normal 38 9" xfId="28139"/>
    <cellStyle name="Normal 38 9 2" xfId="28140"/>
    <cellStyle name="Normal 39" xfId="1176"/>
    <cellStyle name="Normal 39 2" xfId="28141"/>
    <cellStyle name="Normal 4" xfId="888"/>
    <cellStyle name="Normal 4 10" xfId="28142"/>
    <cellStyle name="Normal 4 10 2" xfId="28143"/>
    <cellStyle name="Normal 4 11" xfId="28144"/>
    <cellStyle name="Normal 4 11 2" xfId="28145"/>
    <cellStyle name="Normal 4 12" xfId="28146"/>
    <cellStyle name="Normal 4 12 2" xfId="28147"/>
    <cellStyle name="Normal 4 13" xfId="28148"/>
    <cellStyle name="Normal 4 13 2" xfId="28149"/>
    <cellStyle name="Normal 4 14" xfId="28150"/>
    <cellStyle name="Normal 4 14 2" xfId="28151"/>
    <cellStyle name="Normal 4 15" xfId="28152"/>
    <cellStyle name="Normal 4 15 2" xfId="28153"/>
    <cellStyle name="Normal 4 16" xfId="28154"/>
    <cellStyle name="Normal 4 16 2" xfId="28155"/>
    <cellStyle name="Normal 4 17" xfId="28156"/>
    <cellStyle name="Normal 4 17 2" xfId="28157"/>
    <cellStyle name="Normal 4 18" xfId="28158"/>
    <cellStyle name="Normal 4 18 2" xfId="28159"/>
    <cellStyle name="Normal 4 19" xfId="28160"/>
    <cellStyle name="Normal 4 2" xfId="889"/>
    <cellStyle name="Normal 4 2 10" xfId="28161"/>
    <cellStyle name="Normal 4 2 10 2" xfId="28162"/>
    <cellStyle name="Normal 4 2 11" xfId="28163"/>
    <cellStyle name="Normal 4 2 11 2" xfId="28164"/>
    <cellStyle name="Normal 4 2 12" xfId="28165"/>
    <cellStyle name="Normal 4 2 12 2" xfId="28166"/>
    <cellStyle name="Normal 4 2 13" xfId="28167"/>
    <cellStyle name="Normal 4 2 13 2" xfId="28168"/>
    <cellStyle name="Normal 4 2 14" xfId="28169"/>
    <cellStyle name="Normal 4 2 14 2" xfId="28170"/>
    <cellStyle name="Normal 4 2 15" xfId="28171"/>
    <cellStyle name="Normal 4 2 15 2" xfId="28172"/>
    <cellStyle name="Normal 4 2 16" xfId="28173"/>
    <cellStyle name="Normal 4 2 16 2" xfId="28174"/>
    <cellStyle name="Normal 4 2 17" xfId="28175"/>
    <cellStyle name="Normal 4 2 18" xfId="28176"/>
    <cellStyle name="Normal 4 2 19" xfId="28177"/>
    <cellStyle name="Normal 4 2 2" xfId="28178"/>
    <cellStyle name="Normal 4 2 2 10" xfId="28179"/>
    <cellStyle name="Normal 4 2 2 10 2" xfId="28180"/>
    <cellStyle name="Normal 4 2 2 11" xfId="28181"/>
    <cellStyle name="Normal 4 2 2 11 2" xfId="28182"/>
    <cellStyle name="Normal 4 2 2 12" xfId="28183"/>
    <cellStyle name="Normal 4 2 2 12 2" xfId="28184"/>
    <cellStyle name="Normal 4 2 2 13" xfId="28185"/>
    <cellStyle name="Normal 4 2 2 2" xfId="28186"/>
    <cellStyle name="Normal 4 2 2 2 10" xfId="28187"/>
    <cellStyle name="Normal 4 2 2 2 10 2" xfId="28188"/>
    <cellStyle name="Normal 4 2 2 2 11" xfId="28189"/>
    <cellStyle name="Normal 4 2 2 2 11 2" xfId="28190"/>
    <cellStyle name="Normal 4 2 2 2 12" xfId="28191"/>
    <cellStyle name="Normal 4 2 2 2 2" xfId="28192"/>
    <cellStyle name="Normal 4 2 2 2 2 10" xfId="28193"/>
    <cellStyle name="Normal 4 2 2 2 2 10 2" xfId="28194"/>
    <cellStyle name="Normal 4 2 2 2 2 11" xfId="28195"/>
    <cellStyle name="Normal 4 2 2 2 2 2" xfId="28196"/>
    <cellStyle name="Normal 4 2 2 2 2 2 2" xfId="28197"/>
    <cellStyle name="Normal 4 2 2 2 2 3" xfId="28198"/>
    <cellStyle name="Normal 4 2 2 2 2 3 2" xfId="28199"/>
    <cellStyle name="Normal 4 2 2 2 2 4" xfId="28200"/>
    <cellStyle name="Normal 4 2 2 2 2 4 2" xfId="28201"/>
    <cellStyle name="Normal 4 2 2 2 2 5" xfId="28202"/>
    <cellStyle name="Normal 4 2 2 2 2 5 2" xfId="28203"/>
    <cellStyle name="Normal 4 2 2 2 2 6" xfId="28204"/>
    <cellStyle name="Normal 4 2 2 2 2 6 2" xfId="28205"/>
    <cellStyle name="Normal 4 2 2 2 2 7" xfId="28206"/>
    <cellStyle name="Normal 4 2 2 2 2 7 2" xfId="28207"/>
    <cellStyle name="Normal 4 2 2 2 2 8" xfId="28208"/>
    <cellStyle name="Normal 4 2 2 2 2 8 2" xfId="28209"/>
    <cellStyle name="Normal 4 2 2 2 2 9" xfId="28210"/>
    <cellStyle name="Normal 4 2 2 2 2 9 2" xfId="28211"/>
    <cellStyle name="Normal 4 2 2 2 3" xfId="28212"/>
    <cellStyle name="Normal 4 2 2 2 3 2" xfId="28213"/>
    <cellStyle name="Normal 4 2 2 2 4" xfId="28214"/>
    <cellStyle name="Normal 4 2 2 2 4 2" xfId="28215"/>
    <cellStyle name="Normal 4 2 2 2 5" xfId="28216"/>
    <cellStyle name="Normal 4 2 2 2 5 2" xfId="28217"/>
    <cellStyle name="Normal 4 2 2 2 6" xfId="28218"/>
    <cellStyle name="Normal 4 2 2 2 6 2" xfId="28219"/>
    <cellStyle name="Normal 4 2 2 2 7" xfId="28220"/>
    <cellStyle name="Normal 4 2 2 2 7 2" xfId="28221"/>
    <cellStyle name="Normal 4 2 2 2 8" xfId="28222"/>
    <cellStyle name="Normal 4 2 2 2 8 2" xfId="28223"/>
    <cellStyle name="Normal 4 2 2 2 9" xfId="28224"/>
    <cellStyle name="Normal 4 2 2 2 9 2" xfId="28225"/>
    <cellStyle name="Normal 4 2 2 3" xfId="28226"/>
    <cellStyle name="Normal 4 2 2 3 10" xfId="28227"/>
    <cellStyle name="Normal 4 2 2 3 10 2" xfId="28228"/>
    <cellStyle name="Normal 4 2 2 3 11" xfId="28229"/>
    <cellStyle name="Normal 4 2 2 3 2" xfId="28230"/>
    <cellStyle name="Normal 4 2 2 3 2 2" xfId="28231"/>
    <cellStyle name="Normal 4 2 2 3 3" xfId="28232"/>
    <cellStyle name="Normal 4 2 2 3 3 2" xfId="28233"/>
    <cellStyle name="Normal 4 2 2 3 4" xfId="28234"/>
    <cellStyle name="Normal 4 2 2 3 4 2" xfId="28235"/>
    <cellStyle name="Normal 4 2 2 3 5" xfId="28236"/>
    <cellStyle name="Normal 4 2 2 3 5 2" xfId="28237"/>
    <cellStyle name="Normal 4 2 2 3 6" xfId="28238"/>
    <cellStyle name="Normal 4 2 2 3 6 2" xfId="28239"/>
    <cellStyle name="Normal 4 2 2 3 7" xfId="28240"/>
    <cellStyle name="Normal 4 2 2 3 7 2" xfId="28241"/>
    <cellStyle name="Normal 4 2 2 3 8" xfId="28242"/>
    <cellStyle name="Normal 4 2 2 3 8 2" xfId="28243"/>
    <cellStyle name="Normal 4 2 2 3 9" xfId="28244"/>
    <cellStyle name="Normal 4 2 2 3 9 2" xfId="28245"/>
    <cellStyle name="Normal 4 2 2 4" xfId="28246"/>
    <cellStyle name="Normal 4 2 2 4 2" xfId="28247"/>
    <cellStyle name="Normal 4 2 2 5" xfId="28248"/>
    <cellStyle name="Normal 4 2 2 5 2" xfId="28249"/>
    <cellStyle name="Normal 4 2 2 6" xfId="28250"/>
    <cellStyle name="Normal 4 2 2 6 2" xfId="28251"/>
    <cellStyle name="Normal 4 2 2 7" xfId="28252"/>
    <cellStyle name="Normal 4 2 2 7 2" xfId="28253"/>
    <cellStyle name="Normal 4 2 2 8" xfId="28254"/>
    <cellStyle name="Normal 4 2 2 8 2" xfId="28255"/>
    <cellStyle name="Normal 4 2 2 9" xfId="28256"/>
    <cellStyle name="Normal 4 2 2 9 2" xfId="28257"/>
    <cellStyle name="Normal 4 2 20" xfId="1114"/>
    <cellStyle name="Normal 4 2 3" xfId="28258"/>
    <cellStyle name="Normal 4 2 3 10" xfId="28259"/>
    <cellStyle name="Normal 4 2 3 10 2" xfId="28260"/>
    <cellStyle name="Normal 4 2 3 11" xfId="28261"/>
    <cellStyle name="Normal 4 2 3 11 2" xfId="28262"/>
    <cellStyle name="Normal 4 2 3 12" xfId="28263"/>
    <cellStyle name="Normal 4 2 3 12 2" xfId="28264"/>
    <cellStyle name="Normal 4 2 3 13" xfId="28265"/>
    <cellStyle name="Normal 4 2 3 2" xfId="28266"/>
    <cellStyle name="Normal 4 2 3 2 10" xfId="28267"/>
    <cellStyle name="Normal 4 2 3 2 10 2" xfId="28268"/>
    <cellStyle name="Normal 4 2 3 2 11" xfId="28269"/>
    <cellStyle name="Normal 4 2 3 2 11 2" xfId="28270"/>
    <cellStyle name="Normal 4 2 3 2 12" xfId="28271"/>
    <cellStyle name="Normal 4 2 3 2 2" xfId="28272"/>
    <cellStyle name="Normal 4 2 3 2 2 10" xfId="28273"/>
    <cellStyle name="Normal 4 2 3 2 2 10 2" xfId="28274"/>
    <cellStyle name="Normal 4 2 3 2 2 11" xfId="28275"/>
    <cellStyle name="Normal 4 2 3 2 2 2" xfId="28276"/>
    <cellStyle name="Normal 4 2 3 2 2 2 2" xfId="28277"/>
    <cellStyle name="Normal 4 2 3 2 2 3" xfId="28278"/>
    <cellStyle name="Normal 4 2 3 2 2 3 2" xfId="28279"/>
    <cellStyle name="Normal 4 2 3 2 2 4" xfId="28280"/>
    <cellStyle name="Normal 4 2 3 2 2 4 2" xfId="28281"/>
    <cellStyle name="Normal 4 2 3 2 2 5" xfId="28282"/>
    <cellStyle name="Normal 4 2 3 2 2 5 2" xfId="28283"/>
    <cellStyle name="Normal 4 2 3 2 2 6" xfId="28284"/>
    <cellStyle name="Normal 4 2 3 2 2 6 2" xfId="28285"/>
    <cellStyle name="Normal 4 2 3 2 2 7" xfId="28286"/>
    <cellStyle name="Normal 4 2 3 2 2 7 2" xfId="28287"/>
    <cellStyle name="Normal 4 2 3 2 2 8" xfId="28288"/>
    <cellStyle name="Normal 4 2 3 2 2 8 2" xfId="28289"/>
    <cellStyle name="Normal 4 2 3 2 2 9" xfId="28290"/>
    <cellStyle name="Normal 4 2 3 2 2 9 2" xfId="28291"/>
    <cellStyle name="Normal 4 2 3 2 3" xfId="28292"/>
    <cellStyle name="Normal 4 2 3 2 3 2" xfId="28293"/>
    <cellStyle name="Normal 4 2 3 2 4" xfId="28294"/>
    <cellStyle name="Normal 4 2 3 2 4 2" xfId="28295"/>
    <cellStyle name="Normal 4 2 3 2 5" xfId="28296"/>
    <cellStyle name="Normal 4 2 3 2 5 2" xfId="28297"/>
    <cellStyle name="Normal 4 2 3 2 6" xfId="28298"/>
    <cellStyle name="Normal 4 2 3 2 6 2" xfId="28299"/>
    <cellStyle name="Normal 4 2 3 2 7" xfId="28300"/>
    <cellStyle name="Normal 4 2 3 2 7 2" xfId="28301"/>
    <cellStyle name="Normal 4 2 3 2 8" xfId="28302"/>
    <cellStyle name="Normal 4 2 3 2 8 2" xfId="28303"/>
    <cellStyle name="Normal 4 2 3 2 9" xfId="28304"/>
    <cellStyle name="Normal 4 2 3 2 9 2" xfId="28305"/>
    <cellStyle name="Normal 4 2 3 3" xfId="28306"/>
    <cellStyle name="Normal 4 2 3 3 10" xfId="28307"/>
    <cellStyle name="Normal 4 2 3 3 10 2" xfId="28308"/>
    <cellStyle name="Normal 4 2 3 3 11" xfId="28309"/>
    <cellStyle name="Normal 4 2 3 3 2" xfId="28310"/>
    <cellStyle name="Normal 4 2 3 3 2 2" xfId="28311"/>
    <cellStyle name="Normal 4 2 3 3 3" xfId="28312"/>
    <cellStyle name="Normal 4 2 3 3 3 2" xfId="28313"/>
    <cellStyle name="Normal 4 2 3 3 4" xfId="28314"/>
    <cellStyle name="Normal 4 2 3 3 4 2" xfId="28315"/>
    <cellStyle name="Normal 4 2 3 3 5" xfId="28316"/>
    <cellStyle name="Normal 4 2 3 3 5 2" xfId="28317"/>
    <cellStyle name="Normal 4 2 3 3 6" xfId="28318"/>
    <cellStyle name="Normal 4 2 3 3 6 2" xfId="28319"/>
    <cellStyle name="Normal 4 2 3 3 7" xfId="28320"/>
    <cellStyle name="Normal 4 2 3 3 7 2" xfId="28321"/>
    <cellStyle name="Normal 4 2 3 3 8" xfId="28322"/>
    <cellStyle name="Normal 4 2 3 3 8 2" xfId="28323"/>
    <cellStyle name="Normal 4 2 3 3 9" xfId="28324"/>
    <cellStyle name="Normal 4 2 3 3 9 2" xfId="28325"/>
    <cellStyle name="Normal 4 2 3 4" xfId="28326"/>
    <cellStyle name="Normal 4 2 3 4 2" xfId="28327"/>
    <cellStyle name="Normal 4 2 3 5" xfId="28328"/>
    <cellStyle name="Normal 4 2 3 5 2" xfId="28329"/>
    <cellStyle name="Normal 4 2 3 6" xfId="28330"/>
    <cellStyle name="Normal 4 2 3 6 2" xfId="28331"/>
    <cellStyle name="Normal 4 2 3 7" xfId="28332"/>
    <cellStyle name="Normal 4 2 3 7 2" xfId="28333"/>
    <cellStyle name="Normal 4 2 3 8" xfId="28334"/>
    <cellStyle name="Normal 4 2 3 8 2" xfId="28335"/>
    <cellStyle name="Normal 4 2 3 9" xfId="28336"/>
    <cellStyle name="Normal 4 2 3 9 2" xfId="28337"/>
    <cellStyle name="Normal 4 2 4" xfId="28338"/>
    <cellStyle name="Normal 4 2 4 10" xfId="28339"/>
    <cellStyle name="Normal 4 2 4 10 2" xfId="28340"/>
    <cellStyle name="Normal 4 2 4 11" xfId="28341"/>
    <cellStyle name="Normal 4 2 4 11 2" xfId="28342"/>
    <cellStyle name="Normal 4 2 4 12" xfId="28343"/>
    <cellStyle name="Normal 4 2 4 12 2" xfId="28344"/>
    <cellStyle name="Normal 4 2 4 13" xfId="28345"/>
    <cellStyle name="Normal 4 2 4 2" xfId="28346"/>
    <cellStyle name="Normal 4 2 4 2 10" xfId="28347"/>
    <cellStyle name="Normal 4 2 4 2 10 2" xfId="28348"/>
    <cellStyle name="Normal 4 2 4 2 11" xfId="28349"/>
    <cellStyle name="Normal 4 2 4 2 11 2" xfId="28350"/>
    <cellStyle name="Normal 4 2 4 2 12" xfId="28351"/>
    <cellStyle name="Normal 4 2 4 2 2" xfId="28352"/>
    <cellStyle name="Normal 4 2 4 2 2 10" xfId="28353"/>
    <cellStyle name="Normal 4 2 4 2 2 10 2" xfId="28354"/>
    <cellStyle name="Normal 4 2 4 2 2 11" xfId="28355"/>
    <cellStyle name="Normal 4 2 4 2 2 2" xfId="28356"/>
    <cellStyle name="Normal 4 2 4 2 2 2 2" xfId="28357"/>
    <cellStyle name="Normal 4 2 4 2 2 3" xfId="28358"/>
    <cellStyle name="Normal 4 2 4 2 2 3 2" xfId="28359"/>
    <cellStyle name="Normal 4 2 4 2 2 4" xfId="28360"/>
    <cellStyle name="Normal 4 2 4 2 2 4 2" xfId="28361"/>
    <cellStyle name="Normal 4 2 4 2 2 5" xfId="28362"/>
    <cellStyle name="Normal 4 2 4 2 2 5 2" xfId="28363"/>
    <cellStyle name="Normal 4 2 4 2 2 6" xfId="28364"/>
    <cellStyle name="Normal 4 2 4 2 2 6 2" xfId="28365"/>
    <cellStyle name="Normal 4 2 4 2 2 7" xfId="28366"/>
    <cellStyle name="Normal 4 2 4 2 2 7 2" xfId="28367"/>
    <cellStyle name="Normal 4 2 4 2 2 8" xfId="28368"/>
    <cellStyle name="Normal 4 2 4 2 2 8 2" xfId="28369"/>
    <cellStyle name="Normal 4 2 4 2 2 9" xfId="28370"/>
    <cellStyle name="Normal 4 2 4 2 2 9 2" xfId="28371"/>
    <cellStyle name="Normal 4 2 4 2 3" xfId="28372"/>
    <cellStyle name="Normal 4 2 4 2 3 2" xfId="28373"/>
    <cellStyle name="Normal 4 2 4 2 4" xfId="28374"/>
    <cellStyle name="Normal 4 2 4 2 4 2" xfId="28375"/>
    <cellStyle name="Normal 4 2 4 2 5" xfId="28376"/>
    <cellStyle name="Normal 4 2 4 2 5 2" xfId="28377"/>
    <cellStyle name="Normal 4 2 4 2 6" xfId="28378"/>
    <cellStyle name="Normal 4 2 4 2 6 2" xfId="28379"/>
    <cellStyle name="Normal 4 2 4 2 7" xfId="28380"/>
    <cellStyle name="Normal 4 2 4 2 7 2" xfId="28381"/>
    <cellStyle name="Normal 4 2 4 2 8" xfId="28382"/>
    <cellStyle name="Normal 4 2 4 2 8 2" xfId="28383"/>
    <cellStyle name="Normal 4 2 4 2 9" xfId="28384"/>
    <cellStyle name="Normal 4 2 4 2 9 2" xfId="28385"/>
    <cellStyle name="Normal 4 2 4 3" xfId="28386"/>
    <cellStyle name="Normal 4 2 4 3 10" xfId="28387"/>
    <cellStyle name="Normal 4 2 4 3 10 2" xfId="28388"/>
    <cellStyle name="Normal 4 2 4 3 11" xfId="28389"/>
    <cellStyle name="Normal 4 2 4 3 2" xfId="28390"/>
    <cellStyle name="Normal 4 2 4 3 2 2" xfId="28391"/>
    <cellStyle name="Normal 4 2 4 3 3" xfId="28392"/>
    <cellStyle name="Normal 4 2 4 3 3 2" xfId="28393"/>
    <cellStyle name="Normal 4 2 4 3 4" xfId="28394"/>
    <cellStyle name="Normal 4 2 4 3 4 2" xfId="28395"/>
    <cellStyle name="Normal 4 2 4 3 5" xfId="28396"/>
    <cellStyle name="Normal 4 2 4 3 5 2" xfId="28397"/>
    <cellStyle name="Normal 4 2 4 3 6" xfId="28398"/>
    <cellStyle name="Normal 4 2 4 3 6 2" xfId="28399"/>
    <cellStyle name="Normal 4 2 4 3 7" xfId="28400"/>
    <cellStyle name="Normal 4 2 4 3 7 2" xfId="28401"/>
    <cellStyle name="Normal 4 2 4 3 8" xfId="28402"/>
    <cellStyle name="Normal 4 2 4 3 8 2" xfId="28403"/>
    <cellStyle name="Normal 4 2 4 3 9" xfId="28404"/>
    <cellStyle name="Normal 4 2 4 3 9 2" xfId="28405"/>
    <cellStyle name="Normal 4 2 4 4" xfId="28406"/>
    <cellStyle name="Normal 4 2 4 4 2" xfId="28407"/>
    <cellStyle name="Normal 4 2 4 5" xfId="28408"/>
    <cellStyle name="Normal 4 2 4 5 2" xfId="28409"/>
    <cellStyle name="Normal 4 2 4 6" xfId="28410"/>
    <cellStyle name="Normal 4 2 4 6 2" xfId="28411"/>
    <cellStyle name="Normal 4 2 4 7" xfId="28412"/>
    <cellStyle name="Normal 4 2 4 7 2" xfId="28413"/>
    <cellStyle name="Normal 4 2 4 8" xfId="28414"/>
    <cellStyle name="Normal 4 2 4 8 2" xfId="28415"/>
    <cellStyle name="Normal 4 2 4 9" xfId="28416"/>
    <cellStyle name="Normal 4 2 4 9 2" xfId="28417"/>
    <cellStyle name="Normal 4 2 5" xfId="28418"/>
    <cellStyle name="Normal 4 2 5 10" xfId="28419"/>
    <cellStyle name="Normal 4 2 5 10 2" xfId="28420"/>
    <cellStyle name="Normal 4 2 5 11" xfId="28421"/>
    <cellStyle name="Normal 4 2 5 11 2" xfId="28422"/>
    <cellStyle name="Normal 4 2 5 12" xfId="28423"/>
    <cellStyle name="Normal 4 2 5 12 2" xfId="28424"/>
    <cellStyle name="Normal 4 2 5 13" xfId="28425"/>
    <cellStyle name="Normal 4 2 5 2" xfId="28426"/>
    <cellStyle name="Normal 4 2 5 2 10" xfId="28427"/>
    <cellStyle name="Normal 4 2 5 2 10 2" xfId="28428"/>
    <cellStyle name="Normal 4 2 5 2 11" xfId="28429"/>
    <cellStyle name="Normal 4 2 5 2 11 2" xfId="28430"/>
    <cellStyle name="Normal 4 2 5 2 12" xfId="28431"/>
    <cellStyle name="Normal 4 2 5 2 2" xfId="28432"/>
    <cellStyle name="Normal 4 2 5 2 2 10" xfId="28433"/>
    <cellStyle name="Normal 4 2 5 2 2 10 2" xfId="28434"/>
    <cellStyle name="Normal 4 2 5 2 2 11" xfId="28435"/>
    <cellStyle name="Normal 4 2 5 2 2 2" xfId="28436"/>
    <cellStyle name="Normal 4 2 5 2 2 2 2" xfId="28437"/>
    <cellStyle name="Normal 4 2 5 2 2 3" xfId="28438"/>
    <cellStyle name="Normal 4 2 5 2 2 3 2" xfId="28439"/>
    <cellStyle name="Normal 4 2 5 2 2 4" xfId="28440"/>
    <cellStyle name="Normal 4 2 5 2 2 4 2" xfId="28441"/>
    <cellStyle name="Normal 4 2 5 2 2 5" xfId="28442"/>
    <cellStyle name="Normal 4 2 5 2 2 5 2" xfId="28443"/>
    <cellStyle name="Normal 4 2 5 2 2 6" xfId="28444"/>
    <cellStyle name="Normal 4 2 5 2 2 6 2" xfId="28445"/>
    <cellStyle name="Normal 4 2 5 2 2 7" xfId="28446"/>
    <cellStyle name="Normal 4 2 5 2 2 7 2" xfId="28447"/>
    <cellStyle name="Normal 4 2 5 2 2 8" xfId="28448"/>
    <cellStyle name="Normal 4 2 5 2 2 8 2" xfId="28449"/>
    <cellStyle name="Normal 4 2 5 2 2 9" xfId="28450"/>
    <cellStyle name="Normal 4 2 5 2 2 9 2" xfId="28451"/>
    <cellStyle name="Normal 4 2 5 2 3" xfId="28452"/>
    <cellStyle name="Normal 4 2 5 2 3 2" xfId="28453"/>
    <cellStyle name="Normal 4 2 5 2 4" xfId="28454"/>
    <cellStyle name="Normal 4 2 5 2 4 2" xfId="28455"/>
    <cellStyle name="Normal 4 2 5 2 5" xfId="28456"/>
    <cellStyle name="Normal 4 2 5 2 5 2" xfId="28457"/>
    <cellStyle name="Normal 4 2 5 2 6" xfId="28458"/>
    <cellStyle name="Normal 4 2 5 2 6 2" xfId="28459"/>
    <cellStyle name="Normal 4 2 5 2 7" xfId="28460"/>
    <cellStyle name="Normal 4 2 5 2 7 2" xfId="28461"/>
    <cellStyle name="Normal 4 2 5 2 8" xfId="28462"/>
    <cellStyle name="Normal 4 2 5 2 8 2" xfId="28463"/>
    <cellStyle name="Normal 4 2 5 2 9" xfId="28464"/>
    <cellStyle name="Normal 4 2 5 2 9 2" xfId="28465"/>
    <cellStyle name="Normal 4 2 5 3" xfId="28466"/>
    <cellStyle name="Normal 4 2 5 3 10" xfId="28467"/>
    <cellStyle name="Normal 4 2 5 3 10 2" xfId="28468"/>
    <cellStyle name="Normal 4 2 5 3 11" xfId="28469"/>
    <cellStyle name="Normal 4 2 5 3 2" xfId="28470"/>
    <cellStyle name="Normal 4 2 5 3 2 2" xfId="28471"/>
    <cellStyle name="Normal 4 2 5 3 3" xfId="28472"/>
    <cellStyle name="Normal 4 2 5 3 3 2" xfId="28473"/>
    <cellStyle name="Normal 4 2 5 3 4" xfId="28474"/>
    <cellStyle name="Normal 4 2 5 3 4 2" xfId="28475"/>
    <cellStyle name="Normal 4 2 5 3 5" xfId="28476"/>
    <cellStyle name="Normal 4 2 5 3 5 2" xfId="28477"/>
    <cellStyle name="Normal 4 2 5 3 6" xfId="28478"/>
    <cellStyle name="Normal 4 2 5 3 6 2" xfId="28479"/>
    <cellStyle name="Normal 4 2 5 3 7" xfId="28480"/>
    <cellStyle name="Normal 4 2 5 3 7 2" xfId="28481"/>
    <cellStyle name="Normal 4 2 5 3 8" xfId="28482"/>
    <cellStyle name="Normal 4 2 5 3 8 2" xfId="28483"/>
    <cellStyle name="Normal 4 2 5 3 9" xfId="28484"/>
    <cellStyle name="Normal 4 2 5 3 9 2" xfId="28485"/>
    <cellStyle name="Normal 4 2 5 4" xfId="28486"/>
    <cellStyle name="Normal 4 2 5 4 2" xfId="28487"/>
    <cellStyle name="Normal 4 2 5 5" xfId="28488"/>
    <cellStyle name="Normal 4 2 5 5 2" xfId="28489"/>
    <cellStyle name="Normal 4 2 5 6" xfId="28490"/>
    <cellStyle name="Normal 4 2 5 6 2" xfId="28491"/>
    <cellStyle name="Normal 4 2 5 7" xfId="28492"/>
    <cellStyle name="Normal 4 2 5 7 2" xfId="28493"/>
    <cellStyle name="Normal 4 2 5 8" xfId="28494"/>
    <cellStyle name="Normal 4 2 5 8 2" xfId="28495"/>
    <cellStyle name="Normal 4 2 5 9" xfId="28496"/>
    <cellStyle name="Normal 4 2 5 9 2" xfId="28497"/>
    <cellStyle name="Normal 4 2 6" xfId="28498"/>
    <cellStyle name="Normal 4 2 6 10" xfId="28499"/>
    <cellStyle name="Normal 4 2 6 10 2" xfId="28500"/>
    <cellStyle name="Normal 4 2 6 11" xfId="28501"/>
    <cellStyle name="Normal 4 2 6 11 2" xfId="28502"/>
    <cellStyle name="Normal 4 2 6 12" xfId="28503"/>
    <cellStyle name="Normal 4 2 6 2" xfId="28504"/>
    <cellStyle name="Normal 4 2 6 2 10" xfId="28505"/>
    <cellStyle name="Normal 4 2 6 2 10 2" xfId="28506"/>
    <cellStyle name="Normal 4 2 6 2 11" xfId="28507"/>
    <cellStyle name="Normal 4 2 6 2 2" xfId="28508"/>
    <cellStyle name="Normal 4 2 6 2 2 2" xfId="28509"/>
    <cellStyle name="Normal 4 2 6 2 3" xfId="28510"/>
    <cellStyle name="Normal 4 2 6 2 3 2" xfId="28511"/>
    <cellStyle name="Normal 4 2 6 2 4" xfId="28512"/>
    <cellStyle name="Normal 4 2 6 2 4 2" xfId="28513"/>
    <cellStyle name="Normal 4 2 6 2 5" xfId="28514"/>
    <cellStyle name="Normal 4 2 6 2 5 2" xfId="28515"/>
    <cellStyle name="Normal 4 2 6 2 6" xfId="28516"/>
    <cellStyle name="Normal 4 2 6 2 6 2" xfId="28517"/>
    <cellStyle name="Normal 4 2 6 2 7" xfId="28518"/>
    <cellStyle name="Normal 4 2 6 2 7 2" xfId="28519"/>
    <cellStyle name="Normal 4 2 6 2 8" xfId="28520"/>
    <cellStyle name="Normal 4 2 6 2 8 2" xfId="28521"/>
    <cellStyle name="Normal 4 2 6 2 9" xfId="28522"/>
    <cellStyle name="Normal 4 2 6 2 9 2" xfId="28523"/>
    <cellStyle name="Normal 4 2 6 3" xfId="28524"/>
    <cellStyle name="Normal 4 2 6 3 2" xfId="28525"/>
    <cellStyle name="Normal 4 2 6 4" xfId="28526"/>
    <cellStyle name="Normal 4 2 6 4 2" xfId="28527"/>
    <cellStyle name="Normal 4 2 6 5" xfId="28528"/>
    <cellStyle name="Normal 4 2 6 5 2" xfId="28529"/>
    <cellStyle name="Normal 4 2 6 6" xfId="28530"/>
    <cellStyle name="Normal 4 2 6 6 2" xfId="28531"/>
    <cellStyle name="Normal 4 2 6 7" xfId="28532"/>
    <cellStyle name="Normal 4 2 6 7 2" xfId="28533"/>
    <cellStyle name="Normal 4 2 6 8" xfId="28534"/>
    <cellStyle name="Normal 4 2 6 8 2" xfId="28535"/>
    <cellStyle name="Normal 4 2 6 9" xfId="28536"/>
    <cellStyle name="Normal 4 2 6 9 2" xfId="28537"/>
    <cellStyle name="Normal 4 2 7" xfId="28538"/>
    <cellStyle name="Normal 4 2 7 10" xfId="28539"/>
    <cellStyle name="Normal 4 2 7 10 2" xfId="28540"/>
    <cellStyle name="Normal 4 2 7 11" xfId="28541"/>
    <cellStyle name="Normal 4 2 7 2" xfId="28542"/>
    <cellStyle name="Normal 4 2 7 2 2" xfId="28543"/>
    <cellStyle name="Normal 4 2 7 3" xfId="28544"/>
    <cellStyle name="Normal 4 2 7 3 2" xfId="28545"/>
    <cellStyle name="Normal 4 2 7 4" xfId="28546"/>
    <cellStyle name="Normal 4 2 7 4 2" xfId="28547"/>
    <cellStyle name="Normal 4 2 7 5" xfId="28548"/>
    <cellStyle name="Normal 4 2 7 5 2" xfId="28549"/>
    <cellStyle name="Normal 4 2 7 6" xfId="28550"/>
    <cellStyle name="Normal 4 2 7 6 2" xfId="28551"/>
    <cellStyle name="Normal 4 2 7 7" xfId="28552"/>
    <cellStyle name="Normal 4 2 7 7 2" xfId="28553"/>
    <cellStyle name="Normal 4 2 7 8" xfId="28554"/>
    <cellStyle name="Normal 4 2 7 8 2" xfId="28555"/>
    <cellStyle name="Normal 4 2 7 9" xfId="28556"/>
    <cellStyle name="Normal 4 2 7 9 2" xfId="28557"/>
    <cellStyle name="Normal 4 2 8" xfId="28558"/>
    <cellStyle name="Normal 4 2 8 2" xfId="28559"/>
    <cellStyle name="Normal 4 2 9" xfId="28560"/>
    <cellStyle name="Normal 4 2 9 2" xfId="28561"/>
    <cellStyle name="Normal 4 20" xfId="28562"/>
    <cellStyle name="Normal 4 21" xfId="28563"/>
    <cellStyle name="Normal 4 22" xfId="1113"/>
    <cellStyle name="Normal 4 3" xfId="28564"/>
    <cellStyle name="Normal 4 3 10" xfId="28565"/>
    <cellStyle name="Normal 4 3 10 2" xfId="28566"/>
    <cellStyle name="Normal 4 3 11" xfId="28567"/>
    <cellStyle name="Normal 4 3 11 2" xfId="28568"/>
    <cellStyle name="Normal 4 3 12" xfId="28569"/>
    <cellStyle name="Normal 4 3 12 2" xfId="28570"/>
    <cellStyle name="Normal 4 3 13" xfId="28571"/>
    <cellStyle name="Normal 4 3 2" xfId="28572"/>
    <cellStyle name="Normal 4 3 2 10" xfId="28573"/>
    <cellStyle name="Normal 4 3 2 10 2" xfId="28574"/>
    <cellStyle name="Normal 4 3 2 11" xfId="28575"/>
    <cellStyle name="Normal 4 3 2 11 2" xfId="28576"/>
    <cellStyle name="Normal 4 3 2 12" xfId="28577"/>
    <cellStyle name="Normal 4 3 2 2" xfId="28578"/>
    <cellStyle name="Normal 4 3 2 2 10" xfId="28579"/>
    <cellStyle name="Normal 4 3 2 2 10 2" xfId="28580"/>
    <cellStyle name="Normal 4 3 2 2 11" xfId="28581"/>
    <cellStyle name="Normal 4 3 2 2 2" xfId="28582"/>
    <cellStyle name="Normal 4 3 2 2 2 2" xfId="28583"/>
    <cellStyle name="Normal 4 3 2 2 3" xfId="28584"/>
    <cellStyle name="Normal 4 3 2 2 3 2" xfId="28585"/>
    <cellStyle name="Normal 4 3 2 2 4" xfId="28586"/>
    <cellStyle name="Normal 4 3 2 2 4 2" xfId="28587"/>
    <cellStyle name="Normal 4 3 2 2 5" xfId="28588"/>
    <cellStyle name="Normal 4 3 2 2 5 2" xfId="28589"/>
    <cellStyle name="Normal 4 3 2 2 6" xfId="28590"/>
    <cellStyle name="Normal 4 3 2 2 6 2" xfId="28591"/>
    <cellStyle name="Normal 4 3 2 2 7" xfId="28592"/>
    <cellStyle name="Normal 4 3 2 2 7 2" xfId="28593"/>
    <cellStyle name="Normal 4 3 2 2 8" xfId="28594"/>
    <cellStyle name="Normal 4 3 2 2 8 2" xfId="28595"/>
    <cellStyle name="Normal 4 3 2 2 9" xfId="28596"/>
    <cellStyle name="Normal 4 3 2 2 9 2" xfId="28597"/>
    <cellStyle name="Normal 4 3 2 3" xfId="28598"/>
    <cellStyle name="Normal 4 3 2 3 2" xfId="28599"/>
    <cellStyle name="Normal 4 3 2 4" xfId="28600"/>
    <cellStyle name="Normal 4 3 2 4 2" xfId="28601"/>
    <cellStyle name="Normal 4 3 2 5" xfId="28602"/>
    <cellStyle name="Normal 4 3 2 5 2" xfId="28603"/>
    <cellStyle name="Normal 4 3 2 6" xfId="28604"/>
    <cellStyle name="Normal 4 3 2 6 2" xfId="28605"/>
    <cellStyle name="Normal 4 3 2 7" xfId="28606"/>
    <cellStyle name="Normal 4 3 2 7 2" xfId="28607"/>
    <cellStyle name="Normal 4 3 2 8" xfId="28608"/>
    <cellStyle name="Normal 4 3 2 8 2" xfId="28609"/>
    <cellStyle name="Normal 4 3 2 9" xfId="28610"/>
    <cellStyle name="Normal 4 3 2 9 2" xfId="28611"/>
    <cellStyle name="Normal 4 3 3" xfId="28612"/>
    <cellStyle name="Normal 4 3 3 10" xfId="28613"/>
    <cellStyle name="Normal 4 3 3 10 2" xfId="28614"/>
    <cellStyle name="Normal 4 3 3 11" xfId="28615"/>
    <cellStyle name="Normal 4 3 3 2" xfId="28616"/>
    <cellStyle name="Normal 4 3 3 2 2" xfId="28617"/>
    <cellStyle name="Normal 4 3 3 3" xfId="28618"/>
    <cellStyle name="Normal 4 3 3 3 2" xfId="28619"/>
    <cellStyle name="Normal 4 3 3 4" xfId="28620"/>
    <cellStyle name="Normal 4 3 3 4 2" xfId="28621"/>
    <cellStyle name="Normal 4 3 3 5" xfId="28622"/>
    <cellStyle name="Normal 4 3 3 5 2" xfId="28623"/>
    <cellStyle name="Normal 4 3 3 6" xfId="28624"/>
    <cellStyle name="Normal 4 3 3 6 2" xfId="28625"/>
    <cellStyle name="Normal 4 3 3 7" xfId="28626"/>
    <cellStyle name="Normal 4 3 3 7 2" xfId="28627"/>
    <cellStyle name="Normal 4 3 3 8" xfId="28628"/>
    <cellStyle name="Normal 4 3 3 8 2" xfId="28629"/>
    <cellStyle name="Normal 4 3 3 9" xfId="28630"/>
    <cellStyle name="Normal 4 3 3 9 2" xfId="28631"/>
    <cellStyle name="Normal 4 3 4" xfId="28632"/>
    <cellStyle name="Normal 4 3 4 2" xfId="28633"/>
    <cellStyle name="Normal 4 3 5" xfId="28634"/>
    <cellStyle name="Normal 4 3 5 2" xfId="28635"/>
    <cellStyle name="Normal 4 3 6" xfId="28636"/>
    <cellStyle name="Normal 4 3 6 2" xfId="28637"/>
    <cellStyle name="Normal 4 3 7" xfId="28638"/>
    <cellStyle name="Normal 4 3 7 2" xfId="28639"/>
    <cellStyle name="Normal 4 3 8" xfId="28640"/>
    <cellStyle name="Normal 4 3 8 2" xfId="28641"/>
    <cellStyle name="Normal 4 3 9" xfId="28642"/>
    <cellStyle name="Normal 4 3 9 2" xfId="28643"/>
    <cellStyle name="Normal 4 4" xfId="28644"/>
    <cellStyle name="Normal 4 4 10" xfId="28645"/>
    <cellStyle name="Normal 4 4 10 2" xfId="28646"/>
    <cellStyle name="Normal 4 4 11" xfId="28647"/>
    <cellStyle name="Normal 4 4 11 2" xfId="28648"/>
    <cellStyle name="Normal 4 4 12" xfId="28649"/>
    <cellStyle name="Normal 4 4 12 2" xfId="28650"/>
    <cellStyle name="Normal 4 4 13" xfId="28651"/>
    <cellStyle name="Normal 4 4 2" xfId="28652"/>
    <cellStyle name="Normal 4 4 2 10" xfId="28653"/>
    <cellStyle name="Normal 4 4 2 10 2" xfId="28654"/>
    <cellStyle name="Normal 4 4 2 11" xfId="28655"/>
    <cellStyle name="Normal 4 4 2 11 2" xfId="28656"/>
    <cellStyle name="Normal 4 4 2 12" xfId="28657"/>
    <cellStyle name="Normal 4 4 2 2" xfId="28658"/>
    <cellStyle name="Normal 4 4 2 2 10" xfId="28659"/>
    <cellStyle name="Normal 4 4 2 2 10 2" xfId="28660"/>
    <cellStyle name="Normal 4 4 2 2 11" xfId="28661"/>
    <cellStyle name="Normal 4 4 2 2 2" xfId="28662"/>
    <cellStyle name="Normal 4 4 2 2 2 2" xfId="28663"/>
    <cellStyle name="Normal 4 4 2 2 3" xfId="28664"/>
    <cellStyle name="Normal 4 4 2 2 3 2" xfId="28665"/>
    <cellStyle name="Normal 4 4 2 2 4" xfId="28666"/>
    <cellStyle name="Normal 4 4 2 2 4 2" xfId="28667"/>
    <cellStyle name="Normal 4 4 2 2 5" xfId="28668"/>
    <cellStyle name="Normal 4 4 2 2 5 2" xfId="28669"/>
    <cellStyle name="Normal 4 4 2 2 6" xfId="28670"/>
    <cellStyle name="Normal 4 4 2 2 6 2" xfId="28671"/>
    <cellStyle name="Normal 4 4 2 2 7" xfId="28672"/>
    <cellStyle name="Normal 4 4 2 2 7 2" xfId="28673"/>
    <cellStyle name="Normal 4 4 2 2 8" xfId="28674"/>
    <cellStyle name="Normal 4 4 2 2 8 2" xfId="28675"/>
    <cellStyle name="Normal 4 4 2 2 9" xfId="28676"/>
    <cellStyle name="Normal 4 4 2 2 9 2" xfId="28677"/>
    <cellStyle name="Normal 4 4 2 3" xfId="28678"/>
    <cellStyle name="Normal 4 4 2 3 2" xfId="28679"/>
    <cellStyle name="Normal 4 4 2 4" xfId="28680"/>
    <cellStyle name="Normal 4 4 2 4 2" xfId="28681"/>
    <cellStyle name="Normal 4 4 2 5" xfId="28682"/>
    <cellStyle name="Normal 4 4 2 5 2" xfId="28683"/>
    <cellStyle name="Normal 4 4 2 6" xfId="28684"/>
    <cellStyle name="Normal 4 4 2 6 2" xfId="28685"/>
    <cellStyle name="Normal 4 4 2 7" xfId="28686"/>
    <cellStyle name="Normal 4 4 2 7 2" xfId="28687"/>
    <cellStyle name="Normal 4 4 2 8" xfId="28688"/>
    <cellStyle name="Normal 4 4 2 8 2" xfId="28689"/>
    <cellStyle name="Normal 4 4 2 9" xfId="28690"/>
    <cellStyle name="Normal 4 4 2 9 2" xfId="28691"/>
    <cellStyle name="Normal 4 4 3" xfId="28692"/>
    <cellStyle name="Normal 4 4 3 10" xfId="28693"/>
    <cellStyle name="Normal 4 4 3 10 2" xfId="28694"/>
    <cellStyle name="Normal 4 4 3 11" xfId="28695"/>
    <cellStyle name="Normal 4 4 3 2" xfId="28696"/>
    <cellStyle name="Normal 4 4 3 2 2" xfId="28697"/>
    <cellStyle name="Normal 4 4 3 3" xfId="28698"/>
    <cellStyle name="Normal 4 4 3 3 2" xfId="28699"/>
    <cellStyle name="Normal 4 4 3 4" xfId="28700"/>
    <cellStyle name="Normal 4 4 3 4 2" xfId="28701"/>
    <cellStyle name="Normal 4 4 3 5" xfId="28702"/>
    <cellStyle name="Normal 4 4 3 5 2" xfId="28703"/>
    <cellStyle name="Normal 4 4 3 6" xfId="28704"/>
    <cellStyle name="Normal 4 4 3 6 2" xfId="28705"/>
    <cellStyle name="Normal 4 4 3 7" xfId="28706"/>
    <cellStyle name="Normal 4 4 3 7 2" xfId="28707"/>
    <cellStyle name="Normal 4 4 3 8" xfId="28708"/>
    <cellStyle name="Normal 4 4 3 8 2" xfId="28709"/>
    <cellStyle name="Normal 4 4 3 9" xfId="28710"/>
    <cellStyle name="Normal 4 4 3 9 2" xfId="28711"/>
    <cellStyle name="Normal 4 4 4" xfId="28712"/>
    <cellStyle name="Normal 4 4 4 2" xfId="28713"/>
    <cellStyle name="Normal 4 4 5" xfId="28714"/>
    <cellStyle name="Normal 4 4 5 2" xfId="28715"/>
    <cellStyle name="Normal 4 4 6" xfId="28716"/>
    <cellStyle name="Normal 4 4 6 2" xfId="28717"/>
    <cellStyle name="Normal 4 4 7" xfId="28718"/>
    <cellStyle name="Normal 4 4 7 2" xfId="28719"/>
    <cellStyle name="Normal 4 4 8" xfId="28720"/>
    <cellStyle name="Normal 4 4 8 2" xfId="28721"/>
    <cellStyle name="Normal 4 4 9" xfId="28722"/>
    <cellStyle name="Normal 4 4 9 2" xfId="28723"/>
    <cellStyle name="Normal 4 5" xfId="28724"/>
    <cellStyle name="Normal 4 5 10" xfId="28725"/>
    <cellStyle name="Normal 4 5 10 2" xfId="28726"/>
    <cellStyle name="Normal 4 5 11" xfId="28727"/>
    <cellStyle name="Normal 4 5 11 2" xfId="28728"/>
    <cellStyle name="Normal 4 5 12" xfId="28729"/>
    <cellStyle name="Normal 4 5 12 2" xfId="28730"/>
    <cellStyle name="Normal 4 5 13" xfId="28731"/>
    <cellStyle name="Normal 4 5 2" xfId="28732"/>
    <cellStyle name="Normal 4 5 2 10" xfId="28733"/>
    <cellStyle name="Normal 4 5 2 10 2" xfId="28734"/>
    <cellStyle name="Normal 4 5 2 11" xfId="28735"/>
    <cellStyle name="Normal 4 5 2 11 2" xfId="28736"/>
    <cellStyle name="Normal 4 5 2 12" xfId="28737"/>
    <cellStyle name="Normal 4 5 2 2" xfId="28738"/>
    <cellStyle name="Normal 4 5 2 2 10" xfId="28739"/>
    <cellStyle name="Normal 4 5 2 2 10 2" xfId="28740"/>
    <cellStyle name="Normal 4 5 2 2 11" xfId="28741"/>
    <cellStyle name="Normal 4 5 2 2 2" xfId="28742"/>
    <cellStyle name="Normal 4 5 2 2 2 2" xfId="28743"/>
    <cellStyle name="Normal 4 5 2 2 3" xfId="28744"/>
    <cellStyle name="Normal 4 5 2 2 3 2" xfId="28745"/>
    <cellStyle name="Normal 4 5 2 2 4" xfId="28746"/>
    <cellStyle name="Normal 4 5 2 2 4 2" xfId="28747"/>
    <cellStyle name="Normal 4 5 2 2 5" xfId="28748"/>
    <cellStyle name="Normal 4 5 2 2 5 2" xfId="28749"/>
    <cellStyle name="Normal 4 5 2 2 6" xfId="28750"/>
    <cellStyle name="Normal 4 5 2 2 6 2" xfId="28751"/>
    <cellStyle name="Normal 4 5 2 2 7" xfId="28752"/>
    <cellStyle name="Normal 4 5 2 2 7 2" xfId="28753"/>
    <cellStyle name="Normal 4 5 2 2 8" xfId="28754"/>
    <cellStyle name="Normal 4 5 2 2 8 2" xfId="28755"/>
    <cellStyle name="Normal 4 5 2 2 9" xfId="28756"/>
    <cellStyle name="Normal 4 5 2 2 9 2" xfId="28757"/>
    <cellStyle name="Normal 4 5 2 3" xfId="28758"/>
    <cellStyle name="Normal 4 5 2 3 2" xfId="28759"/>
    <cellStyle name="Normal 4 5 2 4" xfId="28760"/>
    <cellStyle name="Normal 4 5 2 4 2" xfId="28761"/>
    <cellStyle name="Normal 4 5 2 5" xfId="28762"/>
    <cellStyle name="Normal 4 5 2 5 2" xfId="28763"/>
    <cellStyle name="Normal 4 5 2 6" xfId="28764"/>
    <cellStyle name="Normal 4 5 2 6 2" xfId="28765"/>
    <cellStyle name="Normal 4 5 2 7" xfId="28766"/>
    <cellStyle name="Normal 4 5 2 7 2" xfId="28767"/>
    <cellStyle name="Normal 4 5 2 8" xfId="28768"/>
    <cellStyle name="Normal 4 5 2 8 2" xfId="28769"/>
    <cellStyle name="Normal 4 5 2 9" xfId="28770"/>
    <cellStyle name="Normal 4 5 2 9 2" xfId="28771"/>
    <cellStyle name="Normal 4 5 3" xfId="28772"/>
    <cellStyle name="Normal 4 5 3 10" xfId="28773"/>
    <cellStyle name="Normal 4 5 3 10 2" xfId="28774"/>
    <cellStyle name="Normal 4 5 3 11" xfId="28775"/>
    <cellStyle name="Normal 4 5 3 2" xfId="28776"/>
    <cellStyle name="Normal 4 5 3 2 2" xfId="28777"/>
    <cellStyle name="Normal 4 5 3 3" xfId="28778"/>
    <cellStyle name="Normal 4 5 3 3 2" xfId="28779"/>
    <cellStyle name="Normal 4 5 3 4" xfId="28780"/>
    <cellStyle name="Normal 4 5 3 4 2" xfId="28781"/>
    <cellStyle name="Normal 4 5 3 5" xfId="28782"/>
    <cellStyle name="Normal 4 5 3 5 2" xfId="28783"/>
    <cellStyle name="Normal 4 5 3 6" xfId="28784"/>
    <cellStyle name="Normal 4 5 3 6 2" xfId="28785"/>
    <cellStyle name="Normal 4 5 3 7" xfId="28786"/>
    <cellStyle name="Normal 4 5 3 7 2" xfId="28787"/>
    <cellStyle name="Normal 4 5 3 8" xfId="28788"/>
    <cellStyle name="Normal 4 5 3 8 2" xfId="28789"/>
    <cellStyle name="Normal 4 5 3 9" xfId="28790"/>
    <cellStyle name="Normal 4 5 3 9 2" xfId="28791"/>
    <cellStyle name="Normal 4 5 4" xfId="28792"/>
    <cellStyle name="Normal 4 5 4 2" xfId="28793"/>
    <cellStyle name="Normal 4 5 5" xfId="28794"/>
    <cellStyle name="Normal 4 5 5 2" xfId="28795"/>
    <cellStyle name="Normal 4 5 6" xfId="28796"/>
    <cellStyle name="Normal 4 5 6 2" xfId="28797"/>
    <cellStyle name="Normal 4 5 7" xfId="28798"/>
    <cellStyle name="Normal 4 5 7 2" xfId="28799"/>
    <cellStyle name="Normal 4 5 8" xfId="28800"/>
    <cellStyle name="Normal 4 5 8 2" xfId="28801"/>
    <cellStyle name="Normal 4 5 9" xfId="28802"/>
    <cellStyle name="Normal 4 5 9 2" xfId="28803"/>
    <cellStyle name="Normal 4 6" xfId="28804"/>
    <cellStyle name="Normal 4 6 10" xfId="28805"/>
    <cellStyle name="Normal 4 6 10 2" xfId="28806"/>
    <cellStyle name="Normal 4 6 11" xfId="28807"/>
    <cellStyle name="Normal 4 6 11 2" xfId="28808"/>
    <cellStyle name="Normal 4 6 12" xfId="28809"/>
    <cellStyle name="Normal 4 6 12 2" xfId="28810"/>
    <cellStyle name="Normal 4 6 13" xfId="28811"/>
    <cellStyle name="Normal 4 6 2" xfId="28812"/>
    <cellStyle name="Normal 4 6 2 10" xfId="28813"/>
    <cellStyle name="Normal 4 6 2 10 2" xfId="28814"/>
    <cellStyle name="Normal 4 6 2 11" xfId="28815"/>
    <cellStyle name="Normal 4 6 2 11 2" xfId="28816"/>
    <cellStyle name="Normal 4 6 2 12" xfId="28817"/>
    <cellStyle name="Normal 4 6 2 2" xfId="28818"/>
    <cellStyle name="Normal 4 6 2 2 10" xfId="28819"/>
    <cellStyle name="Normal 4 6 2 2 10 2" xfId="28820"/>
    <cellStyle name="Normal 4 6 2 2 11" xfId="28821"/>
    <cellStyle name="Normal 4 6 2 2 2" xfId="28822"/>
    <cellStyle name="Normal 4 6 2 2 2 2" xfId="28823"/>
    <cellStyle name="Normal 4 6 2 2 3" xfId="28824"/>
    <cellStyle name="Normal 4 6 2 2 3 2" xfId="28825"/>
    <cellStyle name="Normal 4 6 2 2 4" xfId="28826"/>
    <cellStyle name="Normal 4 6 2 2 4 2" xfId="28827"/>
    <cellStyle name="Normal 4 6 2 2 5" xfId="28828"/>
    <cellStyle name="Normal 4 6 2 2 5 2" xfId="28829"/>
    <cellStyle name="Normal 4 6 2 2 6" xfId="28830"/>
    <cellStyle name="Normal 4 6 2 2 6 2" xfId="28831"/>
    <cellStyle name="Normal 4 6 2 2 7" xfId="28832"/>
    <cellStyle name="Normal 4 6 2 2 7 2" xfId="28833"/>
    <cellStyle name="Normal 4 6 2 2 8" xfId="28834"/>
    <cellStyle name="Normal 4 6 2 2 8 2" xfId="28835"/>
    <cellStyle name="Normal 4 6 2 2 9" xfId="28836"/>
    <cellStyle name="Normal 4 6 2 2 9 2" xfId="28837"/>
    <cellStyle name="Normal 4 6 2 3" xfId="28838"/>
    <cellStyle name="Normal 4 6 2 3 2" xfId="28839"/>
    <cellStyle name="Normal 4 6 2 4" xfId="28840"/>
    <cellStyle name="Normal 4 6 2 4 2" xfId="28841"/>
    <cellStyle name="Normal 4 6 2 5" xfId="28842"/>
    <cellStyle name="Normal 4 6 2 5 2" xfId="28843"/>
    <cellStyle name="Normal 4 6 2 6" xfId="28844"/>
    <cellStyle name="Normal 4 6 2 6 2" xfId="28845"/>
    <cellStyle name="Normal 4 6 2 7" xfId="28846"/>
    <cellStyle name="Normal 4 6 2 7 2" xfId="28847"/>
    <cellStyle name="Normal 4 6 2 8" xfId="28848"/>
    <cellStyle name="Normal 4 6 2 8 2" xfId="28849"/>
    <cellStyle name="Normal 4 6 2 9" xfId="28850"/>
    <cellStyle name="Normal 4 6 2 9 2" xfId="28851"/>
    <cellStyle name="Normal 4 6 3" xfId="28852"/>
    <cellStyle name="Normal 4 6 3 10" xfId="28853"/>
    <cellStyle name="Normal 4 6 3 10 2" xfId="28854"/>
    <cellStyle name="Normal 4 6 3 11" xfId="28855"/>
    <cellStyle name="Normal 4 6 3 2" xfId="28856"/>
    <cellStyle name="Normal 4 6 3 2 2" xfId="28857"/>
    <cellStyle name="Normal 4 6 3 3" xfId="28858"/>
    <cellStyle name="Normal 4 6 3 3 2" xfId="28859"/>
    <cellStyle name="Normal 4 6 3 4" xfId="28860"/>
    <cellStyle name="Normal 4 6 3 4 2" xfId="28861"/>
    <cellStyle name="Normal 4 6 3 5" xfId="28862"/>
    <cellStyle name="Normal 4 6 3 5 2" xfId="28863"/>
    <cellStyle name="Normal 4 6 3 6" xfId="28864"/>
    <cellStyle name="Normal 4 6 3 6 2" xfId="28865"/>
    <cellStyle name="Normal 4 6 3 7" xfId="28866"/>
    <cellStyle name="Normal 4 6 3 7 2" xfId="28867"/>
    <cellStyle name="Normal 4 6 3 8" xfId="28868"/>
    <cellStyle name="Normal 4 6 3 8 2" xfId="28869"/>
    <cellStyle name="Normal 4 6 3 9" xfId="28870"/>
    <cellStyle name="Normal 4 6 3 9 2" xfId="28871"/>
    <cellStyle name="Normal 4 6 4" xfId="28872"/>
    <cellStyle name="Normal 4 6 4 2" xfId="28873"/>
    <cellStyle name="Normal 4 6 5" xfId="28874"/>
    <cellStyle name="Normal 4 6 5 2" xfId="28875"/>
    <cellStyle name="Normal 4 6 6" xfId="28876"/>
    <cellStyle name="Normal 4 6 6 2" xfId="28877"/>
    <cellStyle name="Normal 4 6 7" xfId="28878"/>
    <cellStyle name="Normal 4 6 7 2" xfId="28879"/>
    <cellStyle name="Normal 4 6 8" xfId="28880"/>
    <cellStyle name="Normal 4 6 8 2" xfId="28881"/>
    <cellStyle name="Normal 4 6 9" xfId="28882"/>
    <cellStyle name="Normal 4 6 9 2" xfId="28883"/>
    <cellStyle name="Normal 4 7" xfId="28884"/>
    <cellStyle name="Normal 4 7 10" xfId="28885"/>
    <cellStyle name="Normal 4 7 10 2" xfId="28886"/>
    <cellStyle name="Normal 4 7 11" xfId="28887"/>
    <cellStyle name="Normal 4 7 11 2" xfId="28888"/>
    <cellStyle name="Normal 4 7 12" xfId="28889"/>
    <cellStyle name="Normal 4 7 2" xfId="28890"/>
    <cellStyle name="Normal 4 7 2 10" xfId="28891"/>
    <cellStyle name="Normal 4 7 2 10 2" xfId="28892"/>
    <cellStyle name="Normal 4 7 2 11" xfId="28893"/>
    <cellStyle name="Normal 4 7 2 2" xfId="28894"/>
    <cellStyle name="Normal 4 7 2 2 2" xfId="28895"/>
    <cellStyle name="Normal 4 7 2 3" xfId="28896"/>
    <cellStyle name="Normal 4 7 2 3 2" xfId="28897"/>
    <cellStyle name="Normal 4 7 2 4" xfId="28898"/>
    <cellStyle name="Normal 4 7 2 4 2" xfId="28899"/>
    <cellStyle name="Normal 4 7 2 5" xfId="28900"/>
    <cellStyle name="Normal 4 7 2 5 2" xfId="28901"/>
    <cellStyle name="Normal 4 7 2 6" xfId="28902"/>
    <cellStyle name="Normal 4 7 2 6 2" xfId="28903"/>
    <cellStyle name="Normal 4 7 2 7" xfId="28904"/>
    <cellStyle name="Normal 4 7 2 7 2" xfId="28905"/>
    <cellStyle name="Normal 4 7 2 8" xfId="28906"/>
    <cellStyle name="Normal 4 7 2 8 2" xfId="28907"/>
    <cellStyle name="Normal 4 7 2 9" xfId="28908"/>
    <cellStyle name="Normal 4 7 2 9 2" xfId="28909"/>
    <cellStyle name="Normal 4 7 3" xfId="28910"/>
    <cellStyle name="Normal 4 7 3 2" xfId="28911"/>
    <cellStyle name="Normal 4 7 4" xfId="28912"/>
    <cellStyle name="Normal 4 7 4 2" xfId="28913"/>
    <cellStyle name="Normal 4 7 5" xfId="28914"/>
    <cellStyle name="Normal 4 7 5 2" xfId="28915"/>
    <cellStyle name="Normal 4 7 6" xfId="28916"/>
    <cellStyle name="Normal 4 7 6 2" xfId="28917"/>
    <cellStyle name="Normal 4 7 7" xfId="28918"/>
    <cellStyle name="Normal 4 7 7 2" xfId="28919"/>
    <cellStyle name="Normal 4 7 8" xfId="28920"/>
    <cellStyle name="Normal 4 7 8 2" xfId="28921"/>
    <cellStyle name="Normal 4 7 9" xfId="28922"/>
    <cellStyle name="Normal 4 7 9 2" xfId="28923"/>
    <cellStyle name="Normal 4 8" xfId="28924"/>
    <cellStyle name="Normal 4 8 10" xfId="28925"/>
    <cellStyle name="Normal 4 8 10 2" xfId="28926"/>
    <cellStyle name="Normal 4 8 11" xfId="28927"/>
    <cellStyle name="Normal 4 8 2" xfId="28928"/>
    <cellStyle name="Normal 4 8 2 2" xfId="28929"/>
    <cellStyle name="Normal 4 8 3" xfId="28930"/>
    <cellStyle name="Normal 4 8 3 2" xfId="28931"/>
    <cellStyle name="Normal 4 8 4" xfId="28932"/>
    <cellStyle name="Normal 4 8 4 2" xfId="28933"/>
    <cellStyle name="Normal 4 8 5" xfId="28934"/>
    <cellStyle name="Normal 4 8 5 2" xfId="28935"/>
    <cellStyle name="Normal 4 8 6" xfId="28936"/>
    <cellStyle name="Normal 4 8 6 2" xfId="28937"/>
    <cellStyle name="Normal 4 8 7" xfId="28938"/>
    <cellStyle name="Normal 4 8 7 2" xfId="28939"/>
    <cellStyle name="Normal 4 8 8" xfId="28940"/>
    <cellStyle name="Normal 4 8 8 2" xfId="28941"/>
    <cellStyle name="Normal 4 8 9" xfId="28942"/>
    <cellStyle name="Normal 4 8 9 2" xfId="28943"/>
    <cellStyle name="Normal 4 9" xfId="28944"/>
    <cellStyle name="Normal 4 9 2" xfId="28945"/>
    <cellStyle name="Normal 40" xfId="1177"/>
    <cellStyle name="Normal 40 10" xfId="28946"/>
    <cellStyle name="Normal 40 10 2" xfId="28947"/>
    <cellStyle name="Normal 40 11" xfId="28948"/>
    <cellStyle name="Normal 40 2" xfId="28949"/>
    <cellStyle name="Normal 40 2 2" xfId="28950"/>
    <cellStyle name="Normal 40 3" xfId="28951"/>
    <cellStyle name="Normal 40 3 2" xfId="28952"/>
    <cellStyle name="Normal 40 4" xfId="28953"/>
    <cellStyle name="Normal 40 4 2" xfId="28954"/>
    <cellStyle name="Normal 40 5" xfId="28955"/>
    <cellStyle name="Normal 40 5 2" xfId="28956"/>
    <cellStyle name="Normal 40 6" xfId="28957"/>
    <cellStyle name="Normal 40 6 2" xfId="28958"/>
    <cellStyle name="Normal 40 7" xfId="28959"/>
    <cellStyle name="Normal 40 7 2" xfId="28960"/>
    <cellStyle name="Normal 40 8" xfId="28961"/>
    <cellStyle name="Normal 40 8 2" xfId="28962"/>
    <cellStyle name="Normal 40 9" xfId="28963"/>
    <cellStyle name="Normal 40 9 2" xfId="28964"/>
    <cellStyle name="Normal 41" xfId="1178"/>
    <cellStyle name="Normal 41 2" xfId="28965"/>
    <cellStyle name="Normal 42" xfId="1179"/>
    <cellStyle name="Normal 42 2" xfId="28966"/>
    <cellStyle name="Normal 43" xfId="28967"/>
    <cellStyle name="Normal 43 2" xfId="28968"/>
    <cellStyle name="Normal 44" xfId="28969"/>
    <cellStyle name="Normal 44 2" xfId="28970"/>
    <cellStyle name="Normal 45" xfId="28971"/>
    <cellStyle name="Normal 45 2" xfId="28972"/>
    <cellStyle name="Normal 46" xfId="28973"/>
    <cellStyle name="Normal 46 2" xfId="28974"/>
    <cellStyle name="Normal 47" xfId="1180"/>
    <cellStyle name="Normal 47 2" xfId="28975"/>
    <cellStyle name="Normal 48" xfId="28976"/>
    <cellStyle name="Normal 48 2" xfId="28977"/>
    <cellStyle name="Normal 49" xfId="28978"/>
    <cellStyle name="Normal 49 2" xfId="28979"/>
    <cellStyle name="Normal 5" xfId="890"/>
    <cellStyle name="Normal 5 10" xfId="28980"/>
    <cellStyle name="Normal 5 10 10" xfId="28981"/>
    <cellStyle name="Normal 5 10 10 2" xfId="28982"/>
    <cellStyle name="Normal 5 10 11" xfId="28983"/>
    <cellStyle name="Normal 5 10 2" xfId="28984"/>
    <cellStyle name="Normal 5 10 2 2" xfId="28985"/>
    <cellStyle name="Normal 5 10 3" xfId="28986"/>
    <cellStyle name="Normal 5 10 3 2" xfId="28987"/>
    <cellStyle name="Normal 5 10 4" xfId="28988"/>
    <cellStyle name="Normal 5 10 4 2" xfId="28989"/>
    <cellStyle name="Normal 5 10 5" xfId="28990"/>
    <cellStyle name="Normal 5 10 5 2" xfId="28991"/>
    <cellStyle name="Normal 5 10 6" xfId="28992"/>
    <cellStyle name="Normal 5 10 6 2" xfId="28993"/>
    <cellStyle name="Normal 5 10 7" xfId="28994"/>
    <cellStyle name="Normal 5 10 7 2" xfId="28995"/>
    <cellStyle name="Normal 5 10 8" xfId="28996"/>
    <cellStyle name="Normal 5 10 8 2" xfId="28997"/>
    <cellStyle name="Normal 5 10 9" xfId="28998"/>
    <cellStyle name="Normal 5 10 9 2" xfId="28999"/>
    <cellStyle name="Normal 5 11" xfId="29000"/>
    <cellStyle name="Normal 5 11 2" xfId="29001"/>
    <cellStyle name="Normal 5 12" xfId="29002"/>
    <cellStyle name="Normal 5 12 2" xfId="29003"/>
    <cellStyle name="Normal 5 13" xfId="29004"/>
    <cellStyle name="Normal 5 13 2" xfId="29005"/>
    <cellStyle name="Normal 5 14" xfId="29006"/>
    <cellStyle name="Normal 5 14 2" xfId="29007"/>
    <cellStyle name="Normal 5 15" xfId="29008"/>
    <cellStyle name="Normal 5 15 2" xfId="29009"/>
    <cellStyle name="Normal 5 16" xfId="29010"/>
    <cellStyle name="Normal 5 16 2" xfId="29011"/>
    <cellStyle name="Normal 5 17" xfId="29012"/>
    <cellStyle name="Normal 5 17 2" xfId="29013"/>
    <cellStyle name="Normal 5 18" xfId="29014"/>
    <cellStyle name="Normal 5 18 2" xfId="29015"/>
    <cellStyle name="Normal 5 19" xfId="29016"/>
    <cellStyle name="Normal 5 19 2" xfId="29017"/>
    <cellStyle name="Normal 5 2" xfId="891"/>
    <cellStyle name="Normal 5 2 10" xfId="29018"/>
    <cellStyle name="Normal 5 2 10 2" xfId="29019"/>
    <cellStyle name="Normal 5 2 11" xfId="29020"/>
    <cellStyle name="Normal 5 2 11 2" xfId="29021"/>
    <cellStyle name="Normal 5 2 12" xfId="29022"/>
    <cellStyle name="Normal 5 2 12 2" xfId="29023"/>
    <cellStyle name="Normal 5 2 13" xfId="29024"/>
    <cellStyle name="Normal 5 2 13 2" xfId="29025"/>
    <cellStyle name="Normal 5 2 14" xfId="29026"/>
    <cellStyle name="Normal 5 2 14 2" xfId="29027"/>
    <cellStyle name="Normal 5 2 15" xfId="29028"/>
    <cellStyle name="Normal 5 2 15 2" xfId="29029"/>
    <cellStyle name="Normal 5 2 16" xfId="29030"/>
    <cellStyle name="Normal 5 2 16 2" xfId="29031"/>
    <cellStyle name="Normal 5 2 17" xfId="29032"/>
    <cellStyle name="Normal 5 2 17 2" xfId="29033"/>
    <cellStyle name="Normal 5 2 18" xfId="29034"/>
    <cellStyle name="Normal 5 2 19" xfId="29035"/>
    <cellStyle name="Normal 5 2 2" xfId="892"/>
    <cellStyle name="Normal 5 2 2 10" xfId="29037"/>
    <cellStyle name="Normal 5 2 2 10 2" xfId="29038"/>
    <cellStyle name="Normal 5 2 2 11" xfId="29039"/>
    <cellStyle name="Normal 5 2 2 11 2" xfId="29040"/>
    <cellStyle name="Normal 5 2 2 12" xfId="29041"/>
    <cellStyle name="Normal 5 2 2 12 2" xfId="29042"/>
    <cellStyle name="Normal 5 2 2 13" xfId="29043"/>
    <cellStyle name="Normal 5 2 2 14" xfId="29036"/>
    <cellStyle name="Normal 5 2 2 2" xfId="29044"/>
    <cellStyle name="Normal 5 2 2 2 10" xfId="29045"/>
    <cellStyle name="Normal 5 2 2 2 10 2" xfId="29046"/>
    <cellStyle name="Normal 5 2 2 2 11" xfId="29047"/>
    <cellStyle name="Normal 5 2 2 2 11 2" xfId="29048"/>
    <cellStyle name="Normal 5 2 2 2 12" xfId="29049"/>
    <cellStyle name="Normal 5 2 2 2 2" xfId="29050"/>
    <cellStyle name="Normal 5 2 2 2 2 10" xfId="29051"/>
    <cellStyle name="Normal 5 2 2 2 2 10 2" xfId="29052"/>
    <cellStyle name="Normal 5 2 2 2 2 11" xfId="29053"/>
    <cellStyle name="Normal 5 2 2 2 2 2" xfId="29054"/>
    <cellStyle name="Normal 5 2 2 2 2 2 2" xfId="29055"/>
    <cellStyle name="Normal 5 2 2 2 2 3" xfId="29056"/>
    <cellStyle name="Normal 5 2 2 2 2 3 2" xfId="29057"/>
    <cellStyle name="Normal 5 2 2 2 2 4" xfId="29058"/>
    <cellStyle name="Normal 5 2 2 2 2 4 2" xfId="29059"/>
    <cellStyle name="Normal 5 2 2 2 2 5" xfId="29060"/>
    <cellStyle name="Normal 5 2 2 2 2 5 2" xfId="29061"/>
    <cellStyle name="Normal 5 2 2 2 2 6" xfId="29062"/>
    <cellStyle name="Normal 5 2 2 2 2 6 2" xfId="29063"/>
    <cellStyle name="Normal 5 2 2 2 2 7" xfId="29064"/>
    <cellStyle name="Normal 5 2 2 2 2 7 2" xfId="29065"/>
    <cellStyle name="Normal 5 2 2 2 2 8" xfId="29066"/>
    <cellStyle name="Normal 5 2 2 2 2 8 2" xfId="29067"/>
    <cellStyle name="Normal 5 2 2 2 2 9" xfId="29068"/>
    <cellStyle name="Normal 5 2 2 2 2 9 2" xfId="29069"/>
    <cellStyle name="Normal 5 2 2 2 3" xfId="29070"/>
    <cellStyle name="Normal 5 2 2 2 3 2" xfId="29071"/>
    <cellStyle name="Normal 5 2 2 2 4" xfId="29072"/>
    <cellStyle name="Normal 5 2 2 2 4 2" xfId="29073"/>
    <cellStyle name="Normal 5 2 2 2 5" xfId="29074"/>
    <cellStyle name="Normal 5 2 2 2 5 2" xfId="29075"/>
    <cellStyle name="Normal 5 2 2 2 6" xfId="29076"/>
    <cellStyle name="Normal 5 2 2 2 6 2" xfId="29077"/>
    <cellStyle name="Normal 5 2 2 2 7" xfId="29078"/>
    <cellStyle name="Normal 5 2 2 2 7 2" xfId="29079"/>
    <cellStyle name="Normal 5 2 2 2 8" xfId="29080"/>
    <cellStyle name="Normal 5 2 2 2 8 2" xfId="29081"/>
    <cellStyle name="Normal 5 2 2 2 9" xfId="29082"/>
    <cellStyle name="Normal 5 2 2 2 9 2" xfId="29083"/>
    <cellStyle name="Normal 5 2 2 3" xfId="29084"/>
    <cellStyle name="Normal 5 2 2 3 10" xfId="29085"/>
    <cellStyle name="Normal 5 2 2 3 10 2" xfId="29086"/>
    <cellStyle name="Normal 5 2 2 3 11" xfId="29087"/>
    <cellStyle name="Normal 5 2 2 3 2" xfId="29088"/>
    <cellStyle name="Normal 5 2 2 3 2 2" xfId="29089"/>
    <cellStyle name="Normal 5 2 2 3 3" xfId="29090"/>
    <cellStyle name="Normal 5 2 2 3 3 2" xfId="29091"/>
    <cellStyle name="Normal 5 2 2 3 4" xfId="29092"/>
    <cellStyle name="Normal 5 2 2 3 4 2" xfId="29093"/>
    <cellStyle name="Normal 5 2 2 3 5" xfId="29094"/>
    <cellStyle name="Normal 5 2 2 3 5 2" xfId="29095"/>
    <cellStyle name="Normal 5 2 2 3 6" xfId="29096"/>
    <cellStyle name="Normal 5 2 2 3 6 2" xfId="29097"/>
    <cellStyle name="Normal 5 2 2 3 7" xfId="29098"/>
    <cellStyle name="Normal 5 2 2 3 7 2" xfId="29099"/>
    <cellStyle name="Normal 5 2 2 3 8" xfId="29100"/>
    <cellStyle name="Normal 5 2 2 3 8 2" xfId="29101"/>
    <cellStyle name="Normal 5 2 2 3 9" xfId="29102"/>
    <cellStyle name="Normal 5 2 2 3 9 2" xfId="29103"/>
    <cellStyle name="Normal 5 2 2 4" xfId="29104"/>
    <cellStyle name="Normal 5 2 2 4 2" xfId="29105"/>
    <cellStyle name="Normal 5 2 2 5" xfId="29106"/>
    <cellStyle name="Normal 5 2 2 5 2" xfId="29107"/>
    <cellStyle name="Normal 5 2 2 6" xfId="29108"/>
    <cellStyle name="Normal 5 2 2 6 2" xfId="29109"/>
    <cellStyle name="Normal 5 2 2 7" xfId="29110"/>
    <cellStyle name="Normal 5 2 2 7 2" xfId="29111"/>
    <cellStyle name="Normal 5 2 2 8" xfId="29112"/>
    <cellStyle name="Normal 5 2 2 8 2" xfId="29113"/>
    <cellStyle name="Normal 5 2 2 9" xfId="29114"/>
    <cellStyle name="Normal 5 2 2 9 2" xfId="29115"/>
    <cellStyle name="Normal 5 2 20" xfId="29116"/>
    <cellStyle name="Normal 5 2 21" xfId="1116"/>
    <cellStyle name="Normal 5 2 3" xfId="29117"/>
    <cellStyle name="Normal 5 2 3 10" xfId="29118"/>
    <cellStyle name="Normal 5 2 3 10 2" xfId="29119"/>
    <cellStyle name="Normal 5 2 3 11" xfId="29120"/>
    <cellStyle name="Normal 5 2 3 11 2" xfId="29121"/>
    <cellStyle name="Normal 5 2 3 12" xfId="29122"/>
    <cellStyle name="Normal 5 2 3 12 2" xfId="29123"/>
    <cellStyle name="Normal 5 2 3 13" xfId="29124"/>
    <cellStyle name="Normal 5 2 3 2" xfId="29125"/>
    <cellStyle name="Normal 5 2 3 2 10" xfId="29126"/>
    <cellStyle name="Normal 5 2 3 2 10 2" xfId="29127"/>
    <cellStyle name="Normal 5 2 3 2 11" xfId="29128"/>
    <cellStyle name="Normal 5 2 3 2 11 2" xfId="29129"/>
    <cellStyle name="Normal 5 2 3 2 12" xfId="29130"/>
    <cellStyle name="Normal 5 2 3 2 2" xfId="29131"/>
    <cellStyle name="Normal 5 2 3 2 2 10" xfId="29132"/>
    <cellStyle name="Normal 5 2 3 2 2 10 2" xfId="29133"/>
    <cellStyle name="Normal 5 2 3 2 2 11" xfId="29134"/>
    <cellStyle name="Normal 5 2 3 2 2 2" xfId="29135"/>
    <cellStyle name="Normal 5 2 3 2 2 2 2" xfId="29136"/>
    <cellStyle name="Normal 5 2 3 2 2 3" xfId="29137"/>
    <cellStyle name="Normal 5 2 3 2 2 3 2" xfId="29138"/>
    <cellStyle name="Normal 5 2 3 2 2 4" xfId="29139"/>
    <cellStyle name="Normal 5 2 3 2 2 4 2" xfId="29140"/>
    <cellStyle name="Normal 5 2 3 2 2 5" xfId="29141"/>
    <cellStyle name="Normal 5 2 3 2 2 5 2" xfId="29142"/>
    <cellStyle name="Normal 5 2 3 2 2 6" xfId="29143"/>
    <cellStyle name="Normal 5 2 3 2 2 6 2" xfId="29144"/>
    <cellStyle name="Normal 5 2 3 2 2 7" xfId="29145"/>
    <cellStyle name="Normal 5 2 3 2 2 7 2" xfId="29146"/>
    <cellStyle name="Normal 5 2 3 2 2 8" xfId="29147"/>
    <cellStyle name="Normal 5 2 3 2 2 8 2" xfId="29148"/>
    <cellStyle name="Normal 5 2 3 2 2 9" xfId="29149"/>
    <cellStyle name="Normal 5 2 3 2 2 9 2" xfId="29150"/>
    <cellStyle name="Normal 5 2 3 2 3" xfId="29151"/>
    <cellStyle name="Normal 5 2 3 2 3 2" xfId="29152"/>
    <cellStyle name="Normal 5 2 3 2 4" xfId="29153"/>
    <cellStyle name="Normal 5 2 3 2 4 2" xfId="29154"/>
    <cellStyle name="Normal 5 2 3 2 5" xfId="29155"/>
    <cellStyle name="Normal 5 2 3 2 5 2" xfId="29156"/>
    <cellStyle name="Normal 5 2 3 2 6" xfId="29157"/>
    <cellStyle name="Normal 5 2 3 2 6 2" xfId="29158"/>
    <cellStyle name="Normal 5 2 3 2 7" xfId="29159"/>
    <cellStyle name="Normal 5 2 3 2 7 2" xfId="29160"/>
    <cellStyle name="Normal 5 2 3 2 8" xfId="29161"/>
    <cellStyle name="Normal 5 2 3 2 8 2" xfId="29162"/>
    <cellStyle name="Normal 5 2 3 2 9" xfId="29163"/>
    <cellStyle name="Normal 5 2 3 2 9 2" xfId="29164"/>
    <cellStyle name="Normal 5 2 3 3" xfId="29165"/>
    <cellStyle name="Normal 5 2 3 3 10" xfId="29166"/>
    <cellStyle name="Normal 5 2 3 3 10 2" xfId="29167"/>
    <cellStyle name="Normal 5 2 3 3 11" xfId="29168"/>
    <cellStyle name="Normal 5 2 3 3 2" xfId="29169"/>
    <cellStyle name="Normal 5 2 3 3 2 2" xfId="29170"/>
    <cellStyle name="Normal 5 2 3 3 3" xfId="29171"/>
    <cellStyle name="Normal 5 2 3 3 3 2" xfId="29172"/>
    <cellStyle name="Normal 5 2 3 3 4" xfId="29173"/>
    <cellStyle name="Normal 5 2 3 3 4 2" xfId="29174"/>
    <cellStyle name="Normal 5 2 3 3 5" xfId="29175"/>
    <cellStyle name="Normal 5 2 3 3 5 2" xfId="29176"/>
    <cellStyle name="Normal 5 2 3 3 6" xfId="29177"/>
    <cellStyle name="Normal 5 2 3 3 6 2" xfId="29178"/>
    <cellStyle name="Normal 5 2 3 3 7" xfId="29179"/>
    <cellStyle name="Normal 5 2 3 3 7 2" xfId="29180"/>
    <cellStyle name="Normal 5 2 3 3 8" xfId="29181"/>
    <cellStyle name="Normal 5 2 3 3 8 2" xfId="29182"/>
    <cellStyle name="Normal 5 2 3 3 9" xfId="29183"/>
    <cellStyle name="Normal 5 2 3 3 9 2" xfId="29184"/>
    <cellStyle name="Normal 5 2 3 4" xfId="29185"/>
    <cellStyle name="Normal 5 2 3 4 2" xfId="29186"/>
    <cellStyle name="Normal 5 2 3 5" xfId="29187"/>
    <cellStyle name="Normal 5 2 3 5 2" xfId="29188"/>
    <cellStyle name="Normal 5 2 3 6" xfId="29189"/>
    <cellStyle name="Normal 5 2 3 6 2" xfId="29190"/>
    <cellStyle name="Normal 5 2 3 7" xfId="29191"/>
    <cellStyle name="Normal 5 2 3 7 2" xfId="29192"/>
    <cellStyle name="Normal 5 2 3 8" xfId="29193"/>
    <cellStyle name="Normal 5 2 3 8 2" xfId="29194"/>
    <cellStyle name="Normal 5 2 3 9" xfId="29195"/>
    <cellStyle name="Normal 5 2 3 9 2" xfId="29196"/>
    <cellStyle name="Normal 5 2 4" xfId="29197"/>
    <cellStyle name="Normal 5 2 4 10" xfId="29198"/>
    <cellStyle name="Normal 5 2 4 10 2" xfId="29199"/>
    <cellStyle name="Normal 5 2 4 11" xfId="29200"/>
    <cellStyle name="Normal 5 2 4 11 2" xfId="29201"/>
    <cellStyle name="Normal 5 2 4 12" xfId="29202"/>
    <cellStyle name="Normal 5 2 4 12 2" xfId="29203"/>
    <cellStyle name="Normal 5 2 4 13" xfId="29204"/>
    <cellStyle name="Normal 5 2 4 2" xfId="29205"/>
    <cellStyle name="Normal 5 2 4 2 10" xfId="29206"/>
    <cellStyle name="Normal 5 2 4 2 10 2" xfId="29207"/>
    <cellStyle name="Normal 5 2 4 2 11" xfId="29208"/>
    <cellStyle name="Normal 5 2 4 2 11 2" xfId="29209"/>
    <cellStyle name="Normal 5 2 4 2 12" xfId="29210"/>
    <cellStyle name="Normal 5 2 4 2 2" xfId="29211"/>
    <cellStyle name="Normal 5 2 4 2 2 10" xfId="29212"/>
    <cellStyle name="Normal 5 2 4 2 2 10 2" xfId="29213"/>
    <cellStyle name="Normal 5 2 4 2 2 11" xfId="29214"/>
    <cellStyle name="Normal 5 2 4 2 2 2" xfId="29215"/>
    <cellStyle name="Normal 5 2 4 2 2 2 2" xfId="29216"/>
    <cellStyle name="Normal 5 2 4 2 2 3" xfId="29217"/>
    <cellStyle name="Normal 5 2 4 2 2 3 2" xfId="29218"/>
    <cellStyle name="Normal 5 2 4 2 2 4" xfId="29219"/>
    <cellStyle name="Normal 5 2 4 2 2 4 2" xfId="29220"/>
    <cellStyle name="Normal 5 2 4 2 2 5" xfId="29221"/>
    <cellStyle name="Normal 5 2 4 2 2 5 2" xfId="29222"/>
    <cellStyle name="Normal 5 2 4 2 2 6" xfId="29223"/>
    <cellStyle name="Normal 5 2 4 2 2 6 2" xfId="29224"/>
    <cellStyle name="Normal 5 2 4 2 2 7" xfId="29225"/>
    <cellStyle name="Normal 5 2 4 2 2 7 2" xfId="29226"/>
    <cellStyle name="Normal 5 2 4 2 2 8" xfId="29227"/>
    <cellStyle name="Normal 5 2 4 2 2 8 2" xfId="29228"/>
    <cellStyle name="Normal 5 2 4 2 2 9" xfId="29229"/>
    <cellStyle name="Normal 5 2 4 2 2 9 2" xfId="29230"/>
    <cellStyle name="Normal 5 2 4 2 3" xfId="29231"/>
    <cellStyle name="Normal 5 2 4 2 3 2" xfId="29232"/>
    <cellStyle name="Normal 5 2 4 2 4" xfId="29233"/>
    <cellStyle name="Normal 5 2 4 2 4 2" xfId="29234"/>
    <cellStyle name="Normal 5 2 4 2 5" xfId="29235"/>
    <cellStyle name="Normal 5 2 4 2 5 2" xfId="29236"/>
    <cellStyle name="Normal 5 2 4 2 6" xfId="29237"/>
    <cellStyle name="Normal 5 2 4 2 6 2" xfId="29238"/>
    <cellStyle name="Normal 5 2 4 2 7" xfId="29239"/>
    <cellStyle name="Normal 5 2 4 2 7 2" xfId="29240"/>
    <cellStyle name="Normal 5 2 4 2 8" xfId="29241"/>
    <cellStyle name="Normal 5 2 4 2 8 2" xfId="29242"/>
    <cellStyle name="Normal 5 2 4 2 9" xfId="29243"/>
    <cellStyle name="Normal 5 2 4 2 9 2" xfId="29244"/>
    <cellStyle name="Normal 5 2 4 3" xfId="29245"/>
    <cellStyle name="Normal 5 2 4 3 10" xfId="29246"/>
    <cellStyle name="Normal 5 2 4 3 10 2" xfId="29247"/>
    <cellStyle name="Normal 5 2 4 3 11" xfId="29248"/>
    <cellStyle name="Normal 5 2 4 3 2" xfId="29249"/>
    <cellStyle name="Normal 5 2 4 3 2 2" xfId="29250"/>
    <cellStyle name="Normal 5 2 4 3 3" xfId="29251"/>
    <cellStyle name="Normal 5 2 4 3 3 2" xfId="29252"/>
    <cellStyle name="Normal 5 2 4 3 4" xfId="29253"/>
    <cellStyle name="Normal 5 2 4 3 4 2" xfId="29254"/>
    <cellStyle name="Normal 5 2 4 3 5" xfId="29255"/>
    <cellStyle name="Normal 5 2 4 3 5 2" xfId="29256"/>
    <cellStyle name="Normal 5 2 4 3 6" xfId="29257"/>
    <cellStyle name="Normal 5 2 4 3 6 2" xfId="29258"/>
    <cellStyle name="Normal 5 2 4 3 7" xfId="29259"/>
    <cellStyle name="Normal 5 2 4 3 7 2" xfId="29260"/>
    <cellStyle name="Normal 5 2 4 3 8" xfId="29261"/>
    <cellStyle name="Normal 5 2 4 3 8 2" xfId="29262"/>
    <cellStyle name="Normal 5 2 4 3 9" xfId="29263"/>
    <cellStyle name="Normal 5 2 4 3 9 2" xfId="29264"/>
    <cellStyle name="Normal 5 2 4 4" xfId="29265"/>
    <cellStyle name="Normal 5 2 4 4 2" xfId="29266"/>
    <cellStyle name="Normal 5 2 4 5" xfId="29267"/>
    <cellStyle name="Normal 5 2 4 5 2" xfId="29268"/>
    <cellStyle name="Normal 5 2 4 6" xfId="29269"/>
    <cellStyle name="Normal 5 2 4 6 2" xfId="29270"/>
    <cellStyle name="Normal 5 2 4 7" xfId="29271"/>
    <cellStyle name="Normal 5 2 4 7 2" xfId="29272"/>
    <cellStyle name="Normal 5 2 4 8" xfId="29273"/>
    <cellStyle name="Normal 5 2 4 8 2" xfId="29274"/>
    <cellStyle name="Normal 5 2 4 9" xfId="29275"/>
    <cellStyle name="Normal 5 2 4 9 2" xfId="29276"/>
    <cellStyle name="Normal 5 2 5" xfId="29277"/>
    <cellStyle name="Normal 5 2 6" xfId="29278"/>
    <cellStyle name="Normal 5 2 6 10" xfId="29279"/>
    <cellStyle name="Normal 5 2 6 10 2" xfId="29280"/>
    <cellStyle name="Normal 5 2 6 11" xfId="29281"/>
    <cellStyle name="Normal 5 2 6 11 2" xfId="29282"/>
    <cellStyle name="Normal 5 2 6 12" xfId="29283"/>
    <cellStyle name="Normal 5 2 6 12 2" xfId="29284"/>
    <cellStyle name="Normal 5 2 6 13" xfId="29285"/>
    <cellStyle name="Normal 5 2 6 2" xfId="29286"/>
    <cellStyle name="Normal 5 2 6 2 10" xfId="29287"/>
    <cellStyle name="Normal 5 2 6 2 10 2" xfId="29288"/>
    <cellStyle name="Normal 5 2 6 2 11" xfId="29289"/>
    <cellStyle name="Normal 5 2 6 2 11 2" xfId="29290"/>
    <cellStyle name="Normal 5 2 6 2 12" xfId="29291"/>
    <cellStyle name="Normal 5 2 6 2 2" xfId="29292"/>
    <cellStyle name="Normal 5 2 6 2 2 10" xfId="29293"/>
    <cellStyle name="Normal 5 2 6 2 2 10 2" xfId="29294"/>
    <cellStyle name="Normal 5 2 6 2 2 11" xfId="29295"/>
    <cellStyle name="Normal 5 2 6 2 2 2" xfId="29296"/>
    <cellStyle name="Normal 5 2 6 2 2 2 2" xfId="29297"/>
    <cellStyle name="Normal 5 2 6 2 2 3" xfId="29298"/>
    <cellStyle name="Normal 5 2 6 2 2 3 2" xfId="29299"/>
    <cellStyle name="Normal 5 2 6 2 2 4" xfId="29300"/>
    <cellStyle name="Normal 5 2 6 2 2 4 2" xfId="29301"/>
    <cellStyle name="Normal 5 2 6 2 2 5" xfId="29302"/>
    <cellStyle name="Normal 5 2 6 2 2 5 2" xfId="29303"/>
    <cellStyle name="Normal 5 2 6 2 2 6" xfId="29304"/>
    <cellStyle name="Normal 5 2 6 2 2 6 2" xfId="29305"/>
    <cellStyle name="Normal 5 2 6 2 2 7" xfId="29306"/>
    <cellStyle name="Normal 5 2 6 2 2 7 2" xfId="29307"/>
    <cellStyle name="Normal 5 2 6 2 2 8" xfId="29308"/>
    <cellStyle name="Normal 5 2 6 2 2 8 2" xfId="29309"/>
    <cellStyle name="Normal 5 2 6 2 2 9" xfId="29310"/>
    <cellStyle name="Normal 5 2 6 2 2 9 2" xfId="29311"/>
    <cellStyle name="Normal 5 2 6 2 3" xfId="29312"/>
    <cellStyle name="Normal 5 2 6 2 3 2" xfId="29313"/>
    <cellStyle name="Normal 5 2 6 2 4" xfId="29314"/>
    <cellStyle name="Normal 5 2 6 2 4 2" xfId="29315"/>
    <cellStyle name="Normal 5 2 6 2 5" xfId="29316"/>
    <cellStyle name="Normal 5 2 6 2 5 2" xfId="29317"/>
    <cellStyle name="Normal 5 2 6 2 6" xfId="29318"/>
    <cellStyle name="Normal 5 2 6 2 6 2" xfId="29319"/>
    <cellStyle name="Normal 5 2 6 2 7" xfId="29320"/>
    <cellStyle name="Normal 5 2 6 2 7 2" xfId="29321"/>
    <cellStyle name="Normal 5 2 6 2 8" xfId="29322"/>
    <cellStyle name="Normal 5 2 6 2 8 2" xfId="29323"/>
    <cellStyle name="Normal 5 2 6 2 9" xfId="29324"/>
    <cellStyle name="Normal 5 2 6 2 9 2" xfId="29325"/>
    <cellStyle name="Normal 5 2 6 3" xfId="29326"/>
    <cellStyle name="Normal 5 2 6 3 10" xfId="29327"/>
    <cellStyle name="Normal 5 2 6 3 10 2" xfId="29328"/>
    <cellStyle name="Normal 5 2 6 3 11" xfId="29329"/>
    <cellStyle name="Normal 5 2 6 3 2" xfId="29330"/>
    <cellStyle name="Normal 5 2 6 3 2 2" xfId="29331"/>
    <cellStyle name="Normal 5 2 6 3 3" xfId="29332"/>
    <cellStyle name="Normal 5 2 6 3 3 2" xfId="29333"/>
    <cellStyle name="Normal 5 2 6 3 4" xfId="29334"/>
    <cellStyle name="Normal 5 2 6 3 4 2" xfId="29335"/>
    <cellStyle name="Normal 5 2 6 3 5" xfId="29336"/>
    <cellStyle name="Normal 5 2 6 3 5 2" xfId="29337"/>
    <cellStyle name="Normal 5 2 6 3 6" xfId="29338"/>
    <cellStyle name="Normal 5 2 6 3 6 2" xfId="29339"/>
    <cellStyle name="Normal 5 2 6 3 7" xfId="29340"/>
    <cellStyle name="Normal 5 2 6 3 7 2" xfId="29341"/>
    <cellStyle name="Normal 5 2 6 3 8" xfId="29342"/>
    <cellStyle name="Normal 5 2 6 3 8 2" xfId="29343"/>
    <cellStyle name="Normal 5 2 6 3 9" xfId="29344"/>
    <cellStyle name="Normal 5 2 6 3 9 2" xfId="29345"/>
    <cellStyle name="Normal 5 2 6 4" xfId="29346"/>
    <cellStyle name="Normal 5 2 6 4 2" xfId="29347"/>
    <cellStyle name="Normal 5 2 6 5" xfId="29348"/>
    <cellStyle name="Normal 5 2 6 5 2" xfId="29349"/>
    <cellStyle name="Normal 5 2 6 6" xfId="29350"/>
    <cellStyle name="Normal 5 2 6 6 2" xfId="29351"/>
    <cellStyle name="Normal 5 2 6 7" xfId="29352"/>
    <cellStyle name="Normal 5 2 6 7 2" xfId="29353"/>
    <cellStyle name="Normal 5 2 6 8" xfId="29354"/>
    <cellStyle name="Normal 5 2 6 8 2" xfId="29355"/>
    <cellStyle name="Normal 5 2 6 9" xfId="29356"/>
    <cellStyle name="Normal 5 2 6 9 2" xfId="29357"/>
    <cellStyle name="Normal 5 2 7" xfId="29358"/>
    <cellStyle name="Normal 5 2 7 10" xfId="29359"/>
    <cellStyle name="Normal 5 2 7 10 2" xfId="29360"/>
    <cellStyle name="Normal 5 2 7 11" xfId="29361"/>
    <cellStyle name="Normal 5 2 7 11 2" xfId="29362"/>
    <cellStyle name="Normal 5 2 7 12" xfId="29363"/>
    <cellStyle name="Normal 5 2 7 2" xfId="29364"/>
    <cellStyle name="Normal 5 2 7 2 10" xfId="29365"/>
    <cellStyle name="Normal 5 2 7 2 10 2" xfId="29366"/>
    <cellStyle name="Normal 5 2 7 2 11" xfId="29367"/>
    <cellStyle name="Normal 5 2 7 2 2" xfId="29368"/>
    <cellStyle name="Normal 5 2 7 2 2 2" xfId="29369"/>
    <cellStyle name="Normal 5 2 7 2 3" xfId="29370"/>
    <cellStyle name="Normal 5 2 7 2 3 2" xfId="29371"/>
    <cellStyle name="Normal 5 2 7 2 4" xfId="29372"/>
    <cellStyle name="Normal 5 2 7 2 4 2" xfId="29373"/>
    <cellStyle name="Normal 5 2 7 2 5" xfId="29374"/>
    <cellStyle name="Normal 5 2 7 2 5 2" xfId="29375"/>
    <cellStyle name="Normal 5 2 7 2 6" xfId="29376"/>
    <cellStyle name="Normal 5 2 7 2 6 2" xfId="29377"/>
    <cellStyle name="Normal 5 2 7 2 7" xfId="29378"/>
    <cellStyle name="Normal 5 2 7 2 7 2" xfId="29379"/>
    <cellStyle name="Normal 5 2 7 2 8" xfId="29380"/>
    <cellStyle name="Normal 5 2 7 2 8 2" xfId="29381"/>
    <cellStyle name="Normal 5 2 7 2 9" xfId="29382"/>
    <cellStyle name="Normal 5 2 7 2 9 2" xfId="29383"/>
    <cellStyle name="Normal 5 2 7 3" xfId="29384"/>
    <cellStyle name="Normal 5 2 7 3 2" xfId="29385"/>
    <cellStyle name="Normal 5 2 7 4" xfId="29386"/>
    <cellStyle name="Normal 5 2 7 4 2" xfId="29387"/>
    <cellStyle name="Normal 5 2 7 5" xfId="29388"/>
    <cellStyle name="Normal 5 2 7 5 2" xfId="29389"/>
    <cellStyle name="Normal 5 2 7 6" xfId="29390"/>
    <cellStyle name="Normal 5 2 7 6 2" xfId="29391"/>
    <cellStyle name="Normal 5 2 7 7" xfId="29392"/>
    <cellStyle name="Normal 5 2 7 7 2" xfId="29393"/>
    <cellStyle name="Normal 5 2 7 8" xfId="29394"/>
    <cellStyle name="Normal 5 2 7 8 2" xfId="29395"/>
    <cellStyle name="Normal 5 2 7 9" xfId="29396"/>
    <cellStyle name="Normal 5 2 7 9 2" xfId="29397"/>
    <cellStyle name="Normal 5 2 8" xfId="29398"/>
    <cellStyle name="Normal 5 2 8 10" xfId="29399"/>
    <cellStyle name="Normal 5 2 8 10 2" xfId="29400"/>
    <cellStyle name="Normal 5 2 8 11" xfId="29401"/>
    <cellStyle name="Normal 5 2 8 2" xfId="29402"/>
    <cellStyle name="Normal 5 2 8 2 2" xfId="29403"/>
    <cellStyle name="Normal 5 2 8 3" xfId="29404"/>
    <cellStyle name="Normal 5 2 8 3 2" xfId="29405"/>
    <cellStyle name="Normal 5 2 8 4" xfId="29406"/>
    <cellStyle name="Normal 5 2 8 4 2" xfId="29407"/>
    <cellStyle name="Normal 5 2 8 5" xfId="29408"/>
    <cellStyle name="Normal 5 2 8 5 2" xfId="29409"/>
    <cellStyle name="Normal 5 2 8 6" xfId="29410"/>
    <cellStyle name="Normal 5 2 8 6 2" xfId="29411"/>
    <cellStyle name="Normal 5 2 8 7" xfId="29412"/>
    <cellStyle name="Normal 5 2 8 7 2" xfId="29413"/>
    <cellStyle name="Normal 5 2 8 8" xfId="29414"/>
    <cellStyle name="Normal 5 2 8 8 2" xfId="29415"/>
    <cellStyle name="Normal 5 2 8 9" xfId="29416"/>
    <cellStyle name="Normal 5 2 8 9 2" xfId="29417"/>
    <cellStyle name="Normal 5 2 9" xfId="29418"/>
    <cellStyle name="Normal 5 2 9 2" xfId="29419"/>
    <cellStyle name="Normal 5 20" xfId="29420"/>
    <cellStyle name="Normal 5 20 2" xfId="29421"/>
    <cellStyle name="Normal 5 21" xfId="29422"/>
    <cellStyle name="Normal 5 22" xfId="29423"/>
    <cellStyle name="Normal 5 23" xfId="29424"/>
    <cellStyle name="Normal 5 24" xfId="1115"/>
    <cellStyle name="Normal 5 3" xfId="893"/>
    <cellStyle name="Normal 5 3 10" xfId="29426"/>
    <cellStyle name="Normal 5 3 10 2" xfId="29427"/>
    <cellStyle name="Normal 5 3 11" xfId="29428"/>
    <cellStyle name="Normal 5 3 11 2" xfId="29429"/>
    <cellStyle name="Normal 5 3 12" xfId="29430"/>
    <cellStyle name="Normal 5 3 12 2" xfId="29431"/>
    <cellStyle name="Normal 5 3 13" xfId="29432"/>
    <cellStyle name="Normal 5 3 13 2" xfId="29433"/>
    <cellStyle name="Normal 5 3 14" xfId="29434"/>
    <cellStyle name="Normal 5 3 15" xfId="29425"/>
    <cellStyle name="Normal 5 3 2" xfId="894"/>
    <cellStyle name="Normal 5 3 3" xfId="29435"/>
    <cellStyle name="Normal 5 3 3 10" xfId="29436"/>
    <cellStyle name="Normal 5 3 3 10 2" xfId="29437"/>
    <cellStyle name="Normal 5 3 3 11" xfId="29438"/>
    <cellStyle name="Normal 5 3 3 11 2" xfId="29439"/>
    <cellStyle name="Normal 5 3 3 12" xfId="29440"/>
    <cellStyle name="Normal 5 3 3 2" xfId="29441"/>
    <cellStyle name="Normal 5 3 3 2 10" xfId="29442"/>
    <cellStyle name="Normal 5 3 3 2 10 2" xfId="29443"/>
    <cellStyle name="Normal 5 3 3 2 11" xfId="29444"/>
    <cellStyle name="Normal 5 3 3 2 2" xfId="29445"/>
    <cellStyle name="Normal 5 3 3 2 2 2" xfId="29446"/>
    <cellStyle name="Normal 5 3 3 2 3" xfId="29447"/>
    <cellStyle name="Normal 5 3 3 2 3 2" xfId="29448"/>
    <cellStyle name="Normal 5 3 3 2 4" xfId="29449"/>
    <cellStyle name="Normal 5 3 3 2 4 2" xfId="29450"/>
    <cellStyle name="Normal 5 3 3 2 5" xfId="29451"/>
    <cellStyle name="Normal 5 3 3 2 5 2" xfId="29452"/>
    <cellStyle name="Normal 5 3 3 2 6" xfId="29453"/>
    <cellStyle name="Normal 5 3 3 2 6 2" xfId="29454"/>
    <cellStyle name="Normal 5 3 3 2 7" xfId="29455"/>
    <cellStyle name="Normal 5 3 3 2 7 2" xfId="29456"/>
    <cellStyle name="Normal 5 3 3 2 8" xfId="29457"/>
    <cellStyle name="Normal 5 3 3 2 8 2" xfId="29458"/>
    <cellStyle name="Normal 5 3 3 2 9" xfId="29459"/>
    <cellStyle name="Normal 5 3 3 2 9 2" xfId="29460"/>
    <cellStyle name="Normal 5 3 3 3" xfId="29461"/>
    <cellStyle name="Normal 5 3 3 3 2" xfId="29462"/>
    <cellStyle name="Normal 5 3 3 4" xfId="29463"/>
    <cellStyle name="Normal 5 3 3 4 2" xfId="29464"/>
    <cellStyle name="Normal 5 3 3 5" xfId="29465"/>
    <cellStyle name="Normal 5 3 3 5 2" xfId="29466"/>
    <cellStyle name="Normal 5 3 3 6" xfId="29467"/>
    <cellStyle name="Normal 5 3 3 6 2" xfId="29468"/>
    <cellStyle name="Normal 5 3 3 7" xfId="29469"/>
    <cellStyle name="Normal 5 3 3 7 2" xfId="29470"/>
    <cellStyle name="Normal 5 3 3 8" xfId="29471"/>
    <cellStyle name="Normal 5 3 3 8 2" xfId="29472"/>
    <cellStyle name="Normal 5 3 3 9" xfId="29473"/>
    <cellStyle name="Normal 5 3 3 9 2" xfId="29474"/>
    <cellStyle name="Normal 5 3 4" xfId="29475"/>
    <cellStyle name="Normal 5 3 4 10" xfId="29476"/>
    <cellStyle name="Normal 5 3 4 10 2" xfId="29477"/>
    <cellStyle name="Normal 5 3 4 11" xfId="29478"/>
    <cellStyle name="Normal 5 3 4 2" xfId="29479"/>
    <cellStyle name="Normal 5 3 4 2 2" xfId="29480"/>
    <cellStyle name="Normal 5 3 4 3" xfId="29481"/>
    <cellStyle name="Normal 5 3 4 3 2" xfId="29482"/>
    <cellStyle name="Normal 5 3 4 4" xfId="29483"/>
    <cellStyle name="Normal 5 3 4 4 2" xfId="29484"/>
    <cellStyle name="Normal 5 3 4 5" xfId="29485"/>
    <cellStyle name="Normal 5 3 4 5 2" xfId="29486"/>
    <cellStyle name="Normal 5 3 4 6" xfId="29487"/>
    <cellStyle name="Normal 5 3 4 6 2" xfId="29488"/>
    <cellStyle name="Normal 5 3 4 7" xfId="29489"/>
    <cellStyle name="Normal 5 3 4 7 2" xfId="29490"/>
    <cellStyle name="Normal 5 3 4 8" xfId="29491"/>
    <cellStyle name="Normal 5 3 4 8 2" xfId="29492"/>
    <cellStyle name="Normal 5 3 4 9" xfId="29493"/>
    <cellStyle name="Normal 5 3 4 9 2" xfId="29494"/>
    <cellStyle name="Normal 5 3 5" xfId="29495"/>
    <cellStyle name="Normal 5 3 5 2" xfId="29496"/>
    <cellStyle name="Normal 5 3 6" xfId="29497"/>
    <cellStyle name="Normal 5 3 6 2" xfId="29498"/>
    <cellStyle name="Normal 5 3 7" xfId="29499"/>
    <cellStyle name="Normal 5 3 7 2" xfId="29500"/>
    <cellStyle name="Normal 5 3 8" xfId="29501"/>
    <cellStyle name="Normal 5 3 8 2" xfId="29502"/>
    <cellStyle name="Normal 5 3 9" xfId="29503"/>
    <cellStyle name="Normal 5 3 9 2" xfId="29504"/>
    <cellStyle name="Normal 5 4" xfId="895"/>
    <cellStyle name="Normal 5 4 10" xfId="29506"/>
    <cellStyle name="Normal 5 4 10 2" xfId="29507"/>
    <cellStyle name="Normal 5 4 11" xfId="29508"/>
    <cellStyle name="Normal 5 4 11 2" xfId="29509"/>
    <cellStyle name="Normal 5 4 12" xfId="29510"/>
    <cellStyle name="Normal 5 4 12 2" xfId="29511"/>
    <cellStyle name="Normal 5 4 13" xfId="29512"/>
    <cellStyle name="Normal 5 4 13 2" xfId="29513"/>
    <cellStyle name="Normal 5 4 14" xfId="29514"/>
    <cellStyle name="Normal 5 4 15" xfId="29505"/>
    <cellStyle name="Normal 5 4 2" xfId="896"/>
    <cellStyle name="Normal 5 4 3" xfId="29515"/>
    <cellStyle name="Normal 5 4 3 10" xfId="29516"/>
    <cellStyle name="Normal 5 4 3 10 2" xfId="29517"/>
    <cellStyle name="Normal 5 4 3 11" xfId="29518"/>
    <cellStyle name="Normal 5 4 3 11 2" xfId="29519"/>
    <cellStyle name="Normal 5 4 3 12" xfId="29520"/>
    <cellStyle name="Normal 5 4 3 2" xfId="29521"/>
    <cellStyle name="Normal 5 4 3 2 10" xfId="29522"/>
    <cellStyle name="Normal 5 4 3 2 10 2" xfId="29523"/>
    <cellStyle name="Normal 5 4 3 2 11" xfId="29524"/>
    <cellStyle name="Normal 5 4 3 2 2" xfId="29525"/>
    <cellStyle name="Normal 5 4 3 2 2 2" xfId="29526"/>
    <cellStyle name="Normal 5 4 3 2 3" xfId="29527"/>
    <cellStyle name="Normal 5 4 3 2 3 2" xfId="29528"/>
    <cellStyle name="Normal 5 4 3 2 4" xfId="29529"/>
    <cellStyle name="Normal 5 4 3 2 4 2" xfId="29530"/>
    <cellStyle name="Normal 5 4 3 2 5" xfId="29531"/>
    <cellStyle name="Normal 5 4 3 2 5 2" xfId="29532"/>
    <cellStyle name="Normal 5 4 3 2 6" xfId="29533"/>
    <cellStyle name="Normal 5 4 3 2 6 2" xfId="29534"/>
    <cellStyle name="Normal 5 4 3 2 7" xfId="29535"/>
    <cellStyle name="Normal 5 4 3 2 7 2" xfId="29536"/>
    <cellStyle name="Normal 5 4 3 2 8" xfId="29537"/>
    <cellStyle name="Normal 5 4 3 2 8 2" xfId="29538"/>
    <cellStyle name="Normal 5 4 3 2 9" xfId="29539"/>
    <cellStyle name="Normal 5 4 3 2 9 2" xfId="29540"/>
    <cellStyle name="Normal 5 4 3 3" xfId="29541"/>
    <cellStyle name="Normal 5 4 3 3 2" xfId="29542"/>
    <cellStyle name="Normal 5 4 3 4" xfId="29543"/>
    <cellStyle name="Normal 5 4 3 4 2" xfId="29544"/>
    <cellStyle name="Normal 5 4 3 5" xfId="29545"/>
    <cellStyle name="Normal 5 4 3 5 2" xfId="29546"/>
    <cellStyle name="Normal 5 4 3 6" xfId="29547"/>
    <cellStyle name="Normal 5 4 3 6 2" xfId="29548"/>
    <cellStyle name="Normal 5 4 3 7" xfId="29549"/>
    <cellStyle name="Normal 5 4 3 7 2" xfId="29550"/>
    <cellStyle name="Normal 5 4 3 8" xfId="29551"/>
    <cellStyle name="Normal 5 4 3 8 2" xfId="29552"/>
    <cellStyle name="Normal 5 4 3 9" xfId="29553"/>
    <cellStyle name="Normal 5 4 3 9 2" xfId="29554"/>
    <cellStyle name="Normal 5 4 4" xfId="29555"/>
    <cellStyle name="Normal 5 4 4 10" xfId="29556"/>
    <cellStyle name="Normal 5 4 4 10 2" xfId="29557"/>
    <cellStyle name="Normal 5 4 4 11" xfId="29558"/>
    <cellStyle name="Normal 5 4 4 2" xfId="29559"/>
    <cellStyle name="Normal 5 4 4 2 2" xfId="29560"/>
    <cellStyle name="Normal 5 4 4 3" xfId="29561"/>
    <cellStyle name="Normal 5 4 4 3 2" xfId="29562"/>
    <cellStyle name="Normal 5 4 4 4" xfId="29563"/>
    <cellStyle name="Normal 5 4 4 4 2" xfId="29564"/>
    <cellStyle name="Normal 5 4 4 5" xfId="29565"/>
    <cellStyle name="Normal 5 4 4 5 2" xfId="29566"/>
    <cellStyle name="Normal 5 4 4 6" xfId="29567"/>
    <cellStyle name="Normal 5 4 4 6 2" xfId="29568"/>
    <cellStyle name="Normal 5 4 4 7" xfId="29569"/>
    <cellStyle name="Normal 5 4 4 7 2" xfId="29570"/>
    <cellStyle name="Normal 5 4 4 8" xfId="29571"/>
    <cellStyle name="Normal 5 4 4 8 2" xfId="29572"/>
    <cellStyle name="Normal 5 4 4 9" xfId="29573"/>
    <cellStyle name="Normal 5 4 4 9 2" xfId="29574"/>
    <cellStyle name="Normal 5 4 5" xfId="29575"/>
    <cellStyle name="Normal 5 4 5 2" xfId="29576"/>
    <cellStyle name="Normal 5 4 6" xfId="29577"/>
    <cellStyle name="Normal 5 4 6 2" xfId="29578"/>
    <cellStyle name="Normal 5 4 7" xfId="29579"/>
    <cellStyle name="Normal 5 4 7 2" xfId="29580"/>
    <cellStyle name="Normal 5 4 8" xfId="29581"/>
    <cellStyle name="Normal 5 4 8 2" xfId="29582"/>
    <cellStyle name="Normal 5 4 9" xfId="29583"/>
    <cellStyle name="Normal 5 4 9 2" xfId="29584"/>
    <cellStyle name="Normal 5 5" xfId="897"/>
    <cellStyle name="Normal 5 5 10" xfId="29586"/>
    <cellStyle name="Normal 5 5 10 2" xfId="29587"/>
    <cellStyle name="Normal 5 5 11" xfId="29588"/>
    <cellStyle name="Normal 5 5 11 2" xfId="29589"/>
    <cellStyle name="Normal 5 5 12" xfId="29590"/>
    <cellStyle name="Normal 5 5 12 2" xfId="29591"/>
    <cellStyle name="Normal 5 5 13" xfId="29592"/>
    <cellStyle name="Normal 5 5 13 2" xfId="29593"/>
    <cellStyle name="Normal 5 5 14" xfId="29594"/>
    <cellStyle name="Normal 5 5 15" xfId="29585"/>
    <cellStyle name="Normal 5 5 2" xfId="898"/>
    <cellStyle name="Normal 5 5 3" xfId="29595"/>
    <cellStyle name="Normal 5 5 3 10" xfId="29596"/>
    <cellStyle name="Normal 5 5 3 10 2" xfId="29597"/>
    <cellStyle name="Normal 5 5 3 11" xfId="29598"/>
    <cellStyle name="Normal 5 5 3 11 2" xfId="29599"/>
    <cellStyle name="Normal 5 5 3 12" xfId="29600"/>
    <cellStyle name="Normal 5 5 3 2" xfId="29601"/>
    <cellStyle name="Normal 5 5 3 2 10" xfId="29602"/>
    <cellStyle name="Normal 5 5 3 2 10 2" xfId="29603"/>
    <cellStyle name="Normal 5 5 3 2 11" xfId="29604"/>
    <cellStyle name="Normal 5 5 3 2 2" xfId="29605"/>
    <cellStyle name="Normal 5 5 3 2 2 2" xfId="29606"/>
    <cellStyle name="Normal 5 5 3 2 3" xfId="29607"/>
    <cellStyle name="Normal 5 5 3 2 3 2" xfId="29608"/>
    <cellStyle name="Normal 5 5 3 2 4" xfId="29609"/>
    <cellStyle name="Normal 5 5 3 2 4 2" xfId="29610"/>
    <cellStyle name="Normal 5 5 3 2 5" xfId="29611"/>
    <cellStyle name="Normal 5 5 3 2 5 2" xfId="29612"/>
    <cellStyle name="Normal 5 5 3 2 6" xfId="29613"/>
    <cellStyle name="Normal 5 5 3 2 6 2" xfId="29614"/>
    <cellStyle name="Normal 5 5 3 2 7" xfId="29615"/>
    <cellStyle name="Normal 5 5 3 2 7 2" xfId="29616"/>
    <cellStyle name="Normal 5 5 3 2 8" xfId="29617"/>
    <cellStyle name="Normal 5 5 3 2 8 2" xfId="29618"/>
    <cellStyle name="Normal 5 5 3 2 9" xfId="29619"/>
    <cellStyle name="Normal 5 5 3 2 9 2" xfId="29620"/>
    <cellStyle name="Normal 5 5 3 3" xfId="29621"/>
    <cellStyle name="Normal 5 5 3 3 2" xfId="29622"/>
    <cellStyle name="Normal 5 5 3 4" xfId="29623"/>
    <cellStyle name="Normal 5 5 3 4 2" xfId="29624"/>
    <cellStyle name="Normal 5 5 3 5" xfId="29625"/>
    <cellStyle name="Normal 5 5 3 5 2" xfId="29626"/>
    <cellStyle name="Normal 5 5 3 6" xfId="29627"/>
    <cellStyle name="Normal 5 5 3 6 2" xfId="29628"/>
    <cellStyle name="Normal 5 5 3 7" xfId="29629"/>
    <cellStyle name="Normal 5 5 3 7 2" xfId="29630"/>
    <cellStyle name="Normal 5 5 3 8" xfId="29631"/>
    <cellStyle name="Normal 5 5 3 8 2" xfId="29632"/>
    <cellStyle name="Normal 5 5 3 9" xfId="29633"/>
    <cellStyle name="Normal 5 5 3 9 2" xfId="29634"/>
    <cellStyle name="Normal 5 5 4" xfId="29635"/>
    <cellStyle name="Normal 5 5 4 10" xfId="29636"/>
    <cellStyle name="Normal 5 5 4 10 2" xfId="29637"/>
    <cellStyle name="Normal 5 5 4 11" xfId="29638"/>
    <cellStyle name="Normal 5 5 4 2" xfId="29639"/>
    <cellStyle name="Normal 5 5 4 2 2" xfId="29640"/>
    <cellStyle name="Normal 5 5 4 3" xfId="29641"/>
    <cellStyle name="Normal 5 5 4 3 2" xfId="29642"/>
    <cellStyle name="Normal 5 5 4 4" xfId="29643"/>
    <cellStyle name="Normal 5 5 4 4 2" xfId="29644"/>
    <cellStyle name="Normal 5 5 4 5" xfId="29645"/>
    <cellStyle name="Normal 5 5 4 5 2" xfId="29646"/>
    <cellStyle name="Normal 5 5 4 6" xfId="29647"/>
    <cellStyle name="Normal 5 5 4 6 2" xfId="29648"/>
    <cellStyle name="Normal 5 5 4 7" xfId="29649"/>
    <cellStyle name="Normal 5 5 4 7 2" xfId="29650"/>
    <cellStyle name="Normal 5 5 4 8" xfId="29651"/>
    <cellStyle name="Normal 5 5 4 8 2" xfId="29652"/>
    <cellStyle name="Normal 5 5 4 9" xfId="29653"/>
    <cellStyle name="Normal 5 5 4 9 2" xfId="29654"/>
    <cellStyle name="Normal 5 5 5" xfId="29655"/>
    <cellStyle name="Normal 5 5 5 2" xfId="29656"/>
    <cellStyle name="Normal 5 5 6" xfId="29657"/>
    <cellStyle name="Normal 5 5 6 2" xfId="29658"/>
    <cellStyle name="Normal 5 5 7" xfId="29659"/>
    <cellStyle name="Normal 5 5 7 2" xfId="29660"/>
    <cellStyle name="Normal 5 5 8" xfId="29661"/>
    <cellStyle name="Normal 5 5 8 2" xfId="29662"/>
    <cellStyle name="Normal 5 5 9" xfId="29663"/>
    <cellStyle name="Normal 5 5 9 2" xfId="29664"/>
    <cellStyle name="Normal 5 6" xfId="899"/>
    <cellStyle name="Normal 5 6 2" xfId="900"/>
    <cellStyle name="Normal 5 7" xfId="901"/>
    <cellStyle name="Normal 5 8" xfId="29665"/>
    <cellStyle name="Normal 5 8 10" xfId="29666"/>
    <cellStyle name="Normal 5 8 10 2" xfId="29667"/>
    <cellStyle name="Normal 5 8 11" xfId="29668"/>
    <cellStyle name="Normal 5 8 11 2" xfId="29669"/>
    <cellStyle name="Normal 5 8 12" xfId="29670"/>
    <cellStyle name="Normal 5 8 12 2" xfId="29671"/>
    <cellStyle name="Normal 5 8 13" xfId="29672"/>
    <cellStyle name="Normal 5 8 2" xfId="29673"/>
    <cellStyle name="Normal 5 8 2 10" xfId="29674"/>
    <cellStyle name="Normal 5 8 2 10 2" xfId="29675"/>
    <cellStyle name="Normal 5 8 2 11" xfId="29676"/>
    <cellStyle name="Normal 5 8 2 11 2" xfId="29677"/>
    <cellStyle name="Normal 5 8 2 12" xfId="29678"/>
    <cellStyle name="Normal 5 8 2 2" xfId="29679"/>
    <cellStyle name="Normal 5 8 2 2 10" xfId="29680"/>
    <cellStyle name="Normal 5 8 2 2 10 2" xfId="29681"/>
    <cellStyle name="Normal 5 8 2 2 11" xfId="29682"/>
    <cellStyle name="Normal 5 8 2 2 2" xfId="29683"/>
    <cellStyle name="Normal 5 8 2 2 2 2" xfId="29684"/>
    <cellStyle name="Normal 5 8 2 2 3" xfId="29685"/>
    <cellStyle name="Normal 5 8 2 2 3 2" xfId="29686"/>
    <cellStyle name="Normal 5 8 2 2 4" xfId="29687"/>
    <cellStyle name="Normal 5 8 2 2 4 2" xfId="29688"/>
    <cellStyle name="Normal 5 8 2 2 5" xfId="29689"/>
    <cellStyle name="Normal 5 8 2 2 5 2" xfId="29690"/>
    <cellStyle name="Normal 5 8 2 2 6" xfId="29691"/>
    <cellStyle name="Normal 5 8 2 2 6 2" xfId="29692"/>
    <cellStyle name="Normal 5 8 2 2 7" xfId="29693"/>
    <cellStyle name="Normal 5 8 2 2 7 2" xfId="29694"/>
    <cellStyle name="Normal 5 8 2 2 8" xfId="29695"/>
    <cellStyle name="Normal 5 8 2 2 8 2" xfId="29696"/>
    <cellStyle name="Normal 5 8 2 2 9" xfId="29697"/>
    <cellStyle name="Normal 5 8 2 2 9 2" xfId="29698"/>
    <cellStyle name="Normal 5 8 2 3" xfId="29699"/>
    <cellStyle name="Normal 5 8 2 3 2" xfId="29700"/>
    <cellStyle name="Normal 5 8 2 4" xfId="29701"/>
    <cellStyle name="Normal 5 8 2 4 2" xfId="29702"/>
    <cellStyle name="Normal 5 8 2 5" xfId="29703"/>
    <cellStyle name="Normal 5 8 2 5 2" xfId="29704"/>
    <cellStyle name="Normal 5 8 2 6" xfId="29705"/>
    <cellStyle name="Normal 5 8 2 6 2" xfId="29706"/>
    <cellStyle name="Normal 5 8 2 7" xfId="29707"/>
    <cellStyle name="Normal 5 8 2 7 2" xfId="29708"/>
    <cellStyle name="Normal 5 8 2 8" xfId="29709"/>
    <cellStyle name="Normal 5 8 2 8 2" xfId="29710"/>
    <cellStyle name="Normal 5 8 2 9" xfId="29711"/>
    <cellStyle name="Normal 5 8 2 9 2" xfId="29712"/>
    <cellStyle name="Normal 5 8 3" xfId="29713"/>
    <cellStyle name="Normal 5 8 3 10" xfId="29714"/>
    <cellStyle name="Normal 5 8 3 10 2" xfId="29715"/>
    <cellStyle name="Normal 5 8 3 11" xfId="29716"/>
    <cellStyle name="Normal 5 8 3 2" xfId="29717"/>
    <cellStyle name="Normal 5 8 3 2 2" xfId="29718"/>
    <cellStyle name="Normal 5 8 3 3" xfId="29719"/>
    <cellStyle name="Normal 5 8 3 3 2" xfId="29720"/>
    <cellStyle name="Normal 5 8 3 4" xfId="29721"/>
    <cellStyle name="Normal 5 8 3 4 2" xfId="29722"/>
    <cellStyle name="Normal 5 8 3 5" xfId="29723"/>
    <cellStyle name="Normal 5 8 3 5 2" xfId="29724"/>
    <cellStyle name="Normal 5 8 3 6" xfId="29725"/>
    <cellStyle name="Normal 5 8 3 6 2" xfId="29726"/>
    <cellStyle name="Normal 5 8 3 7" xfId="29727"/>
    <cellStyle name="Normal 5 8 3 7 2" xfId="29728"/>
    <cellStyle name="Normal 5 8 3 8" xfId="29729"/>
    <cellStyle name="Normal 5 8 3 8 2" xfId="29730"/>
    <cellStyle name="Normal 5 8 3 9" xfId="29731"/>
    <cellStyle name="Normal 5 8 3 9 2" xfId="29732"/>
    <cellStyle name="Normal 5 8 4" xfId="29733"/>
    <cellStyle name="Normal 5 8 4 2" xfId="29734"/>
    <cellStyle name="Normal 5 8 5" xfId="29735"/>
    <cellStyle name="Normal 5 8 5 2" xfId="29736"/>
    <cellStyle name="Normal 5 8 6" xfId="29737"/>
    <cellStyle name="Normal 5 8 6 2" xfId="29738"/>
    <cellStyle name="Normal 5 8 7" xfId="29739"/>
    <cellStyle name="Normal 5 8 7 2" xfId="29740"/>
    <cellStyle name="Normal 5 8 8" xfId="29741"/>
    <cellStyle name="Normal 5 8 8 2" xfId="29742"/>
    <cellStyle name="Normal 5 8 9" xfId="29743"/>
    <cellStyle name="Normal 5 8 9 2" xfId="29744"/>
    <cellStyle name="Normal 5 9" xfId="29745"/>
    <cellStyle name="Normal 5 9 10" xfId="29746"/>
    <cellStyle name="Normal 5 9 10 2" xfId="29747"/>
    <cellStyle name="Normal 5 9 11" xfId="29748"/>
    <cellStyle name="Normal 5 9 11 2" xfId="29749"/>
    <cellStyle name="Normal 5 9 12" xfId="29750"/>
    <cellStyle name="Normal 5 9 2" xfId="29751"/>
    <cellStyle name="Normal 5 9 2 10" xfId="29752"/>
    <cellStyle name="Normal 5 9 2 10 2" xfId="29753"/>
    <cellStyle name="Normal 5 9 2 11" xfId="29754"/>
    <cellStyle name="Normal 5 9 2 2" xfId="29755"/>
    <cellStyle name="Normal 5 9 2 2 2" xfId="29756"/>
    <cellStyle name="Normal 5 9 2 3" xfId="29757"/>
    <cellStyle name="Normal 5 9 2 3 2" xfId="29758"/>
    <cellStyle name="Normal 5 9 2 4" xfId="29759"/>
    <cellStyle name="Normal 5 9 2 4 2" xfId="29760"/>
    <cellStyle name="Normal 5 9 2 5" xfId="29761"/>
    <cellStyle name="Normal 5 9 2 5 2" xfId="29762"/>
    <cellStyle name="Normal 5 9 2 6" xfId="29763"/>
    <cellStyle name="Normal 5 9 2 6 2" xfId="29764"/>
    <cellStyle name="Normal 5 9 2 7" xfId="29765"/>
    <cellStyle name="Normal 5 9 2 7 2" xfId="29766"/>
    <cellStyle name="Normal 5 9 2 8" xfId="29767"/>
    <cellStyle name="Normal 5 9 2 8 2" xfId="29768"/>
    <cellStyle name="Normal 5 9 2 9" xfId="29769"/>
    <cellStyle name="Normal 5 9 2 9 2" xfId="29770"/>
    <cellStyle name="Normal 5 9 3" xfId="29771"/>
    <cellStyle name="Normal 5 9 3 2" xfId="29772"/>
    <cellStyle name="Normal 5 9 4" xfId="29773"/>
    <cellStyle name="Normal 5 9 4 2" xfId="29774"/>
    <cellStyle name="Normal 5 9 5" xfId="29775"/>
    <cellStyle name="Normal 5 9 5 2" xfId="29776"/>
    <cellStyle name="Normal 5 9 6" xfId="29777"/>
    <cellStyle name="Normal 5 9 6 2" xfId="29778"/>
    <cellStyle name="Normal 5 9 7" xfId="29779"/>
    <cellStyle name="Normal 5 9 7 2" xfId="29780"/>
    <cellStyle name="Normal 5 9 8" xfId="29781"/>
    <cellStyle name="Normal 5 9 8 2" xfId="29782"/>
    <cellStyle name="Normal 5 9 9" xfId="29783"/>
    <cellStyle name="Normal 5 9 9 2" xfId="29784"/>
    <cellStyle name="Normal 50" xfId="1181"/>
    <cellStyle name="Normal 51" xfId="1182"/>
    <cellStyle name="Normal 52" xfId="29785"/>
    <cellStyle name="Normal 53" xfId="29786"/>
    <cellStyle name="Normal 54" xfId="42104"/>
    <cellStyle name="Normal 55" xfId="42106"/>
    <cellStyle name="Normal 56" xfId="42110"/>
    <cellStyle name="Normal 57" xfId="944"/>
    <cellStyle name="Normal 6" xfId="902"/>
    <cellStyle name="Normal 6 10" xfId="29787"/>
    <cellStyle name="Normal 6 10 10" xfId="29788"/>
    <cellStyle name="Normal 6 10 10 2" xfId="29789"/>
    <cellStyle name="Normal 6 10 11" xfId="29790"/>
    <cellStyle name="Normal 6 10 2" xfId="29791"/>
    <cellStyle name="Normal 6 10 2 2" xfId="29792"/>
    <cellStyle name="Normal 6 10 3" xfId="29793"/>
    <cellStyle name="Normal 6 10 3 2" xfId="29794"/>
    <cellStyle name="Normal 6 10 4" xfId="29795"/>
    <cellStyle name="Normal 6 10 4 2" xfId="29796"/>
    <cellStyle name="Normal 6 10 5" xfId="29797"/>
    <cellStyle name="Normal 6 10 5 2" xfId="29798"/>
    <cellStyle name="Normal 6 10 6" xfId="29799"/>
    <cellStyle name="Normal 6 10 6 2" xfId="29800"/>
    <cellStyle name="Normal 6 10 7" xfId="29801"/>
    <cellStyle name="Normal 6 10 7 2" xfId="29802"/>
    <cellStyle name="Normal 6 10 8" xfId="29803"/>
    <cellStyle name="Normal 6 10 8 2" xfId="29804"/>
    <cellStyle name="Normal 6 10 9" xfId="29805"/>
    <cellStyle name="Normal 6 10 9 2" xfId="29806"/>
    <cellStyle name="Normal 6 11" xfId="29807"/>
    <cellStyle name="Normal 6 11 2" xfId="29808"/>
    <cellStyle name="Normal 6 12" xfId="29809"/>
    <cellStyle name="Normal 6 12 2" xfId="29810"/>
    <cellStyle name="Normal 6 13" xfId="29811"/>
    <cellStyle name="Normal 6 13 2" xfId="29812"/>
    <cellStyle name="Normal 6 14" xfId="29813"/>
    <cellStyle name="Normal 6 14 2" xfId="29814"/>
    <cellStyle name="Normal 6 15" xfId="29815"/>
    <cellStyle name="Normal 6 15 2" xfId="29816"/>
    <cellStyle name="Normal 6 16" xfId="29817"/>
    <cellStyle name="Normal 6 16 2" xfId="29818"/>
    <cellStyle name="Normal 6 17" xfId="29819"/>
    <cellStyle name="Normal 6 17 2" xfId="29820"/>
    <cellStyle name="Normal 6 18" xfId="29821"/>
    <cellStyle name="Normal 6 18 2" xfId="29822"/>
    <cellStyle name="Normal 6 19" xfId="29823"/>
    <cellStyle name="Normal 6 19 2" xfId="29824"/>
    <cellStyle name="Normal 6 2" xfId="903"/>
    <cellStyle name="Normal 6 2 10" xfId="29825"/>
    <cellStyle name="Normal 6 2 10 2" xfId="29826"/>
    <cellStyle name="Normal 6 2 11" xfId="29827"/>
    <cellStyle name="Normal 6 2 11 2" xfId="29828"/>
    <cellStyle name="Normal 6 2 12" xfId="29829"/>
    <cellStyle name="Normal 6 2 12 2" xfId="29830"/>
    <cellStyle name="Normal 6 2 13" xfId="29831"/>
    <cellStyle name="Normal 6 2 13 2" xfId="29832"/>
    <cellStyle name="Normal 6 2 14" xfId="29833"/>
    <cellStyle name="Normal 6 2 14 2" xfId="29834"/>
    <cellStyle name="Normal 6 2 15" xfId="29835"/>
    <cellStyle name="Normal 6 2 15 2" xfId="29836"/>
    <cellStyle name="Normal 6 2 16" xfId="29837"/>
    <cellStyle name="Normal 6 2 16 2" xfId="29838"/>
    <cellStyle name="Normal 6 2 17" xfId="29839"/>
    <cellStyle name="Normal 6 2 17 2" xfId="29840"/>
    <cellStyle name="Normal 6 2 18" xfId="29841"/>
    <cellStyle name="Normal 6 2 19" xfId="29842"/>
    <cellStyle name="Normal 6 2 2" xfId="904"/>
    <cellStyle name="Normal 6 2 2 10" xfId="29844"/>
    <cellStyle name="Normal 6 2 2 10 2" xfId="29845"/>
    <cellStyle name="Normal 6 2 2 11" xfId="29846"/>
    <cellStyle name="Normal 6 2 2 11 2" xfId="29847"/>
    <cellStyle name="Normal 6 2 2 12" xfId="29848"/>
    <cellStyle name="Normal 6 2 2 12 2" xfId="29849"/>
    <cellStyle name="Normal 6 2 2 13" xfId="29850"/>
    <cellStyle name="Normal 6 2 2 14" xfId="29843"/>
    <cellStyle name="Normal 6 2 2 2" xfId="29851"/>
    <cellStyle name="Normal 6 2 2 2 10" xfId="29852"/>
    <cellStyle name="Normal 6 2 2 2 10 2" xfId="29853"/>
    <cellStyle name="Normal 6 2 2 2 11" xfId="29854"/>
    <cellStyle name="Normal 6 2 2 2 11 2" xfId="29855"/>
    <cellStyle name="Normal 6 2 2 2 12" xfId="29856"/>
    <cellStyle name="Normal 6 2 2 2 2" xfId="29857"/>
    <cellStyle name="Normal 6 2 2 2 2 10" xfId="29858"/>
    <cellStyle name="Normal 6 2 2 2 2 10 2" xfId="29859"/>
    <cellStyle name="Normal 6 2 2 2 2 11" xfId="29860"/>
    <cellStyle name="Normal 6 2 2 2 2 2" xfId="29861"/>
    <cellStyle name="Normal 6 2 2 2 2 2 2" xfId="29862"/>
    <cellStyle name="Normal 6 2 2 2 2 3" xfId="29863"/>
    <cellStyle name="Normal 6 2 2 2 2 3 2" xfId="29864"/>
    <cellStyle name="Normal 6 2 2 2 2 4" xfId="29865"/>
    <cellStyle name="Normal 6 2 2 2 2 4 2" xfId="29866"/>
    <cellStyle name="Normal 6 2 2 2 2 5" xfId="29867"/>
    <cellStyle name="Normal 6 2 2 2 2 5 2" xfId="29868"/>
    <cellStyle name="Normal 6 2 2 2 2 6" xfId="29869"/>
    <cellStyle name="Normal 6 2 2 2 2 6 2" xfId="29870"/>
    <cellStyle name="Normal 6 2 2 2 2 7" xfId="29871"/>
    <cellStyle name="Normal 6 2 2 2 2 7 2" xfId="29872"/>
    <cellStyle name="Normal 6 2 2 2 2 8" xfId="29873"/>
    <cellStyle name="Normal 6 2 2 2 2 8 2" xfId="29874"/>
    <cellStyle name="Normal 6 2 2 2 2 9" xfId="29875"/>
    <cellStyle name="Normal 6 2 2 2 2 9 2" xfId="29876"/>
    <cellStyle name="Normal 6 2 2 2 3" xfId="29877"/>
    <cellStyle name="Normal 6 2 2 2 3 2" xfId="29878"/>
    <cellStyle name="Normal 6 2 2 2 4" xfId="29879"/>
    <cellStyle name="Normal 6 2 2 2 4 2" xfId="29880"/>
    <cellStyle name="Normal 6 2 2 2 5" xfId="29881"/>
    <cellStyle name="Normal 6 2 2 2 5 2" xfId="29882"/>
    <cellStyle name="Normal 6 2 2 2 6" xfId="29883"/>
    <cellStyle name="Normal 6 2 2 2 6 2" xfId="29884"/>
    <cellStyle name="Normal 6 2 2 2 7" xfId="29885"/>
    <cellStyle name="Normal 6 2 2 2 7 2" xfId="29886"/>
    <cellStyle name="Normal 6 2 2 2 8" xfId="29887"/>
    <cellStyle name="Normal 6 2 2 2 8 2" xfId="29888"/>
    <cellStyle name="Normal 6 2 2 2 9" xfId="29889"/>
    <cellStyle name="Normal 6 2 2 2 9 2" xfId="29890"/>
    <cellStyle name="Normal 6 2 2 3" xfId="29891"/>
    <cellStyle name="Normal 6 2 2 3 10" xfId="29892"/>
    <cellStyle name="Normal 6 2 2 3 10 2" xfId="29893"/>
    <cellStyle name="Normal 6 2 2 3 11" xfId="29894"/>
    <cellStyle name="Normal 6 2 2 3 2" xfId="29895"/>
    <cellStyle name="Normal 6 2 2 3 2 2" xfId="29896"/>
    <cellStyle name="Normal 6 2 2 3 3" xfId="29897"/>
    <cellStyle name="Normal 6 2 2 3 3 2" xfId="29898"/>
    <cellStyle name="Normal 6 2 2 3 4" xfId="29899"/>
    <cellStyle name="Normal 6 2 2 3 4 2" xfId="29900"/>
    <cellStyle name="Normal 6 2 2 3 5" xfId="29901"/>
    <cellStyle name="Normal 6 2 2 3 5 2" xfId="29902"/>
    <cellStyle name="Normal 6 2 2 3 6" xfId="29903"/>
    <cellStyle name="Normal 6 2 2 3 6 2" xfId="29904"/>
    <cellStyle name="Normal 6 2 2 3 7" xfId="29905"/>
    <cellStyle name="Normal 6 2 2 3 7 2" xfId="29906"/>
    <cellStyle name="Normal 6 2 2 3 8" xfId="29907"/>
    <cellStyle name="Normal 6 2 2 3 8 2" xfId="29908"/>
    <cellStyle name="Normal 6 2 2 3 9" xfId="29909"/>
    <cellStyle name="Normal 6 2 2 3 9 2" xfId="29910"/>
    <cellStyle name="Normal 6 2 2 4" xfId="29911"/>
    <cellStyle name="Normal 6 2 2 4 2" xfId="29912"/>
    <cellStyle name="Normal 6 2 2 5" xfId="29913"/>
    <cellStyle name="Normal 6 2 2 5 2" xfId="29914"/>
    <cellStyle name="Normal 6 2 2 6" xfId="29915"/>
    <cellStyle name="Normal 6 2 2 6 2" xfId="29916"/>
    <cellStyle name="Normal 6 2 2 7" xfId="29917"/>
    <cellStyle name="Normal 6 2 2 7 2" xfId="29918"/>
    <cellStyle name="Normal 6 2 2 8" xfId="29919"/>
    <cellStyle name="Normal 6 2 2 8 2" xfId="29920"/>
    <cellStyle name="Normal 6 2 2 9" xfId="29921"/>
    <cellStyle name="Normal 6 2 2 9 2" xfId="29922"/>
    <cellStyle name="Normal 6 2 20" xfId="29923"/>
    <cellStyle name="Normal 6 2 21" xfId="1118"/>
    <cellStyle name="Normal 6 2 3" xfId="29924"/>
    <cellStyle name="Normal 6 2 3 10" xfId="29925"/>
    <cellStyle name="Normal 6 2 3 10 2" xfId="29926"/>
    <cellStyle name="Normal 6 2 3 11" xfId="29927"/>
    <cellStyle name="Normal 6 2 3 11 2" xfId="29928"/>
    <cellStyle name="Normal 6 2 3 12" xfId="29929"/>
    <cellStyle name="Normal 6 2 3 12 2" xfId="29930"/>
    <cellStyle name="Normal 6 2 3 13" xfId="29931"/>
    <cellStyle name="Normal 6 2 3 2" xfId="29932"/>
    <cellStyle name="Normal 6 2 3 2 10" xfId="29933"/>
    <cellStyle name="Normal 6 2 3 2 10 2" xfId="29934"/>
    <cellStyle name="Normal 6 2 3 2 11" xfId="29935"/>
    <cellStyle name="Normal 6 2 3 2 11 2" xfId="29936"/>
    <cellStyle name="Normal 6 2 3 2 12" xfId="29937"/>
    <cellStyle name="Normal 6 2 3 2 2" xfId="29938"/>
    <cellStyle name="Normal 6 2 3 2 2 10" xfId="29939"/>
    <cellStyle name="Normal 6 2 3 2 2 10 2" xfId="29940"/>
    <cellStyle name="Normal 6 2 3 2 2 11" xfId="29941"/>
    <cellStyle name="Normal 6 2 3 2 2 2" xfId="29942"/>
    <cellStyle name="Normal 6 2 3 2 2 2 2" xfId="29943"/>
    <cellStyle name="Normal 6 2 3 2 2 3" xfId="29944"/>
    <cellStyle name="Normal 6 2 3 2 2 3 2" xfId="29945"/>
    <cellStyle name="Normal 6 2 3 2 2 4" xfId="29946"/>
    <cellStyle name="Normal 6 2 3 2 2 4 2" xfId="29947"/>
    <cellStyle name="Normal 6 2 3 2 2 5" xfId="29948"/>
    <cellStyle name="Normal 6 2 3 2 2 5 2" xfId="29949"/>
    <cellStyle name="Normal 6 2 3 2 2 6" xfId="29950"/>
    <cellStyle name="Normal 6 2 3 2 2 6 2" xfId="29951"/>
    <cellStyle name="Normal 6 2 3 2 2 7" xfId="29952"/>
    <cellStyle name="Normal 6 2 3 2 2 7 2" xfId="29953"/>
    <cellStyle name="Normal 6 2 3 2 2 8" xfId="29954"/>
    <cellStyle name="Normal 6 2 3 2 2 8 2" xfId="29955"/>
    <cellStyle name="Normal 6 2 3 2 2 9" xfId="29956"/>
    <cellStyle name="Normal 6 2 3 2 2 9 2" xfId="29957"/>
    <cellStyle name="Normal 6 2 3 2 3" xfId="29958"/>
    <cellStyle name="Normal 6 2 3 2 3 2" xfId="29959"/>
    <cellStyle name="Normal 6 2 3 2 4" xfId="29960"/>
    <cellStyle name="Normal 6 2 3 2 4 2" xfId="29961"/>
    <cellStyle name="Normal 6 2 3 2 5" xfId="29962"/>
    <cellStyle name="Normal 6 2 3 2 5 2" xfId="29963"/>
    <cellStyle name="Normal 6 2 3 2 6" xfId="29964"/>
    <cellStyle name="Normal 6 2 3 2 6 2" xfId="29965"/>
    <cellStyle name="Normal 6 2 3 2 7" xfId="29966"/>
    <cellStyle name="Normal 6 2 3 2 7 2" xfId="29967"/>
    <cellStyle name="Normal 6 2 3 2 8" xfId="29968"/>
    <cellStyle name="Normal 6 2 3 2 8 2" xfId="29969"/>
    <cellStyle name="Normal 6 2 3 2 9" xfId="29970"/>
    <cellStyle name="Normal 6 2 3 2 9 2" xfId="29971"/>
    <cellStyle name="Normal 6 2 3 3" xfId="29972"/>
    <cellStyle name="Normal 6 2 3 3 10" xfId="29973"/>
    <cellStyle name="Normal 6 2 3 3 10 2" xfId="29974"/>
    <cellStyle name="Normal 6 2 3 3 11" xfId="29975"/>
    <cellStyle name="Normal 6 2 3 3 2" xfId="29976"/>
    <cellStyle name="Normal 6 2 3 3 2 2" xfId="29977"/>
    <cellStyle name="Normal 6 2 3 3 3" xfId="29978"/>
    <cellStyle name="Normal 6 2 3 3 3 2" xfId="29979"/>
    <cellStyle name="Normal 6 2 3 3 4" xfId="29980"/>
    <cellStyle name="Normal 6 2 3 3 4 2" xfId="29981"/>
    <cellStyle name="Normal 6 2 3 3 5" xfId="29982"/>
    <cellStyle name="Normal 6 2 3 3 5 2" xfId="29983"/>
    <cellStyle name="Normal 6 2 3 3 6" xfId="29984"/>
    <cellStyle name="Normal 6 2 3 3 6 2" xfId="29985"/>
    <cellStyle name="Normal 6 2 3 3 7" xfId="29986"/>
    <cellStyle name="Normal 6 2 3 3 7 2" xfId="29987"/>
    <cellStyle name="Normal 6 2 3 3 8" xfId="29988"/>
    <cellStyle name="Normal 6 2 3 3 8 2" xfId="29989"/>
    <cellStyle name="Normal 6 2 3 3 9" xfId="29990"/>
    <cellStyle name="Normal 6 2 3 3 9 2" xfId="29991"/>
    <cellStyle name="Normal 6 2 3 4" xfId="29992"/>
    <cellStyle name="Normal 6 2 3 4 2" xfId="29993"/>
    <cellStyle name="Normal 6 2 3 5" xfId="29994"/>
    <cellStyle name="Normal 6 2 3 5 2" xfId="29995"/>
    <cellStyle name="Normal 6 2 3 6" xfId="29996"/>
    <cellStyle name="Normal 6 2 3 6 2" xfId="29997"/>
    <cellStyle name="Normal 6 2 3 7" xfId="29998"/>
    <cellStyle name="Normal 6 2 3 7 2" xfId="29999"/>
    <cellStyle name="Normal 6 2 3 8" xfId="30000"/>
    <cellStyle name="Normal 6 2 3 8 2" xfId="30001"/>
    <cellStyle name="Normal 6 2 3 9" xfId="30002"/>
    <cellStyle name="Normal 6 2 3 9 2" xfId="30003"/>
    <cellStyle name="Normal 6 2 4" xfId="30004"/>
    <cellStyle name="Normal 6 2 4 10" xfId="30005"/>
    <cellStyle name="Normal 6 2 4 10 2" xfId="30006"/>
    <cellStyle name="Normal 6 2 4 11" xfId="30007"/>
    <cellStyle name="Normal 6 2 4 11 2" xfId="30008"/>
    <cellStyle name="Normal 6 2 4 12" xfId="30009"/>
    <cellStyle name="Normal 6 2 4 12 2" xfId="30010"/>
    <cellStyle name="Normal 6 2 4 13" xfId="30011"/>
    <cellStyle name="Normal 6 2 4 2" xfId="30012"/>
    <cellStyle name="Normal 6 2 4 2 10" xfId="30013"/>
    <cellStyle name="Normal 6 2 4 2 10 2" xfId="30014"/>
    <cellStyle name="Normal 6 2 4 2 11" xfId="30015"/>
    <cellStyle name="Normal 6 2 4 2 11 2" xfId="30016"/>
    <cellStyle name="Normal 6 2 4 2 12" xfId="30017"/>
    <cellStyle name="Normal 6 2 4 2 2" xfId="30018"/>
    <cellStyle name="Normal 6 2 4 2 2 10" xfId="30019"/>
    <cellStyle name="Normal 6 2 4 2 2 10 2" xfId="30020"/>
    <cellStyle name="Normal 6 2 4 2 2 11" xfId="30021"/>
    <cellStyle name="Normal 6 2 4 2 2 2" xfId="30022"/>
    <cellStyle name="Normal 6 2 4 2 2 2 2" xfId="30023"/>
    <cellStyle name="Normal 6 2 4 2 2 3" xfId="30024"/>
    <cellStyle name="Normal 6 2 4 2 2 3 2" xfId="30025"/>
    <cellStyle name="Normal 6 2 4 2 2 4" xfId="30026"/>
    <cellStyle name="Normal 6 2 4 2 2 4 2" xfId="30027"/>
    <cellStyle name="Normal 6 2 4 2 2 5" xfId="30028"/>
    <cellStyle name="Normal 6 2 4 2 2 5 2" xfId="30029"/>
    <cellStyle name="Normal 6 2 4 2 2 6" xfId="30030"/>
    <cellStyle name="Normal 6 2 4 2 2 6 2" xfId="30031"/>
    <cellStyle name="Normal 6 2 4 2 2 7" xfId="30032"/>
    <cellStyle name="Normal 6 2 4 2 2 7 2" xfId="30033"/>
    <cellStyle name="Normal 6 2 4 2 2 8" xfId="30034"/>
    <cellStyle name="Normal 6 2 4 2 2 8 2" xfId="30035"/>
    <cellStyle name="Normal 6 2 4 2 2 9" xfId="30036"/>
    <cellStyle name="Normal 6 2 4 2 2 9 2" xfId="30037"/>
    <cellStyle name="Normal 6 2 4 2 3" xfId="30038"/>
    <cellStyle name="Normal 6 2 4 2 3 2" xfId="30039"/>
    <cellStyle name="Normal 6 2 4 2 4" xfId="30040"/>
    <cellStyle name="Normal 6 2 4 2 4 2" xfId="30041"/>
    <cellStyle name="Normal 6 2 4 2 5" xfId="30042"/>
    <cellStyle name="Normal 6 2 4 2 5 2" xfId="30043"/>
    <cellStyle name="Normal 6 2 4 2 6" xfId="30044"/>
    <cellStyle name="Normal 6 2 4 2 6 2" xfId="30045"/>
    <cellStyle name="Normal 6 2 4 2 7" xfId="30046"/>
    <cellStyle name="Normal 6 2 4 2 7 2" xfId="30047"/>
    <cellStyle name="Normal 6 2 4 2 8" xfId="30048"/>
    <cellStyle name="Normal 6 2 4 2 8 2" xfId="30049"/>
    <cellStyle name="Normal 6 2 4 2 9" xfId="30050"/>
    <cellStyle name="Normal 6 2 4 2 9 2" xfId="30051"/>
    <cellStyle name="Normal 6 2 4 3" xfId="30052"/>
    <cellStyle name="Normal 6 2 4 3 10" xfId="30053"/>
    <cellStyle name="Normal 6 2 4 3 10 2" xfId="30054"/>
    <cellStyle name="Normal 6 2 4 3 11" xfId="30055"/>
    <cellStyle name="Normal 6 2 4 3 2" xfId="30056"/>
    <cellStyle name="Normal 6 2 4 3 2 2" xfId="30057"/>
    <cellStyle name="Normal 6 2 4 3 3" xfId="30058"/>
    <cellStyle name="Normal 6 2 4 3 3 2" xfId="30059"/>
    <cellStyle name="Normal 6 2 4 3 4" xfId="30060"/>
    <cellStyle name="Normal 6 2 4 3 4 2" xfId="30061"/>
    <cellStyle name="Normal 6 2 4 3 5" xfId="30062"/>
    <cellStyle name="Normal 6 2 4 3 5 2" xfId="30063"/>
    <cellStyle name="Normal 6 2 4 3 6" xfId="30064"/>
    <cellStyle name="Normal 6 2 4 3 6 2" xfId="30065"/>
    <cellStyle name="Normal 6 2 4 3 7" xfId="30066"/>
    <cellStyle name="Normal 6 2 4 3 7 2" xfId="30067"/>
    <cellStyle name="Normal 6 2 4 3 8" xfId="30068"/>
    <cellStyle name="Normal 6 2 4 3 8 2" xfId="30069"/>
    <cellStyle name="Normal 6 2 4 3 9" xfId="30070"/>
    <cellStyle name="Normal 6 2 4 3 9 2" xfId="30071"/>
    <cellStyle name="Normal 6 2 4 4" xfId="30072"/>
    <cellStyle name="Normal 6 2 4 4 2" xfId="30073"/>
    <cellStyle name="Normal 6 2 4 5" xfId="30074"/>
    <cellStyle name="Normal 6 2 4 5 2" xfId="30075"/>
    <cellStyle name="Normal 6 2 4 6" xfId="30076"/>
    <cellStyle name="Normal 6 2 4 6 2" xfId="30077"/>
    <cellStyle name="Normal 6 2 4 7" xfId="30078"/>
    <cellStyle name="Normal 6 2 4 7 2" xfId="30079"/>
    <cellStyle name="Normal 6 2 4 8" xfId="30080"/>
    <cellStyle name="Normal 6 2 4 8 2" xfId="30081"/>
    <cellStyle name="Normal 6 2 4 9" xfId="30082"/>
    <cellStyle name="Normal 6 2 4 9 2" xfId="30083"/>
    <cellStyle name="Normal 6 2 5" xfId="30084"/>
    <cellStyle name="Normal 6 2 6" xfId="30085"/>
    <cellStyle name="Normal 6 2 6 10" xfId="30086"/>
    <cellStyle name="Normal 6 2 6 10 2" xfId="30087"/>
    <cellStyle name="Normal 6 2 6 11" xfId="30088"/>
    <cellStyle name="Normal 6 2 6 11 2" xfId="30089"/>
    <cellStyle name="Normal 6 2 6 12" xfId="30090"/>
    <cellStyle name="Normal 6 2 6 12 2" xfId="30091"/>
    <cellStyle name="Normal 6 2 6 13" xfId="30092"/>
    <cellStyle name="Normal 6 2 6 2" xfId="30093"/>
    <cellStyle name="Normal 6 2 6 2 10" xfId="30094"/>
    <cellStyle name="Normal 6 2 6 2 10 2" xfId="30095"/>
    <cellStyle name="Normal 6 2 6 2 11" xfId="30096"/>
    <cellStyle name="Normal 6 2 6 2 11 2" xfId="30097"/>
    <cellStyle name="Normal 6 2 6 2 12" xfId="30098"/>
    <cellStyle name="Normal 6 2 6 2 2" xfId="30099"/>
    <cellStyle name="Normal 6 2 6 2 2 10" xfId="30100"/>
    <cellStyle name="Normal 6 2 6 2 2 10 2" xfId="30101"/>
    <cellStyle name="Normal 6 2 6 2 2 11" xfId="30102"/>
    <cellStyle name="Normal 6 2 6 2 2 2" xfId="30103"/>
    <cellStyle name="Normal 6 2 6 2 2 2 2" xfId="30104"/>
    <cellStyle name="Normal 6 2 6 2 2 3" xfId="30105"/>
    <cellStyle name="Normal 6 2 6 2 2 3 2" xfId="30106"/>
    <cellStyle name="Normal 6 2 6 2 2 4" xfId="30107"/>
    <cellStyle name="Normal 6 2 6 2 2 4 2" xfId="30108"/>
    <cellStyle name="Normal 6 2 6 2 2 5" xfId="30109"/>
    <cellStyle name="Normal 6 2 6 2 2 5 2" xfId="30110"/>
    <cellStyle name="Normal 6 2 6 2 2 6" xfId="30111"/>
    <cellStyle name="Normal 6 2 6 2 2 6 2" xfId="30112"/>
    <cellStyle name="Normal 6 2 6 2 2 7" xfId="30113"/>
    <cellStyle name="Normal 6 2 6 2 2 7 2" xfId="30114"/>
    <cellStyle name="Normal 6 2 6 2 2 8" xfId="30115"/>
    <cellStyle name="Normal 6 2 6 2 2 8 2" xfId="30116"/>
    <cellStyle name="Normal 6 2 6 2 2 9" xfId="30117"/>
    <cellStyle name="Normal 6 2 6 2 2 9 2" xfId="30118"/>
    <cellStyle name="Normal 6 2 6 2 3" xfId="30119"/>
    <cellStyle name="Normal 6 2 6 2 3 2" xfId="30120"/>
    <cellStyle name="Normal 6 2 6 2 4" xfId="30121"/>
    <cellStyle name="Normal 6 2 6 2 4 2" xfId="30122"/>
    <cellStyle name="Normal 6 2 6 2 5" xfId="30123"/>
    <cellStyle name="Normal 6 2 6 2 5 2" xfId="30124"/>
    <cellStyle name="Normal 6 2 6 2 6" xfId="30125"/>
    <cellStyle name="Normal 6 2 6 2 6 2" xfId="30126"/>
    <cellStyle name="Normal 6 2 6 2 7" xfId="30127"/>
    <cellStyle name="Normal 6 2 6 2 7 2" xfId="30128"/>
    <cellStyle name="Normal 6 2 6 2 8" xfId="30129"/>
    <cellStyle name="Normal 6 2 6 2 8 2" xfId="30130"/>
    <cellStyle name="Normal 6 2 6 2 9" xfId="30131"/>
    <cellStyle name="Normal 6 2 6 2 9 2" xfId="30132"/>
    <cellStyle name="Normal 6 2 6 3" xfId="30133"/>
    <cellStyle name="Normal 6 2 6 3 10" xfId="30134"/>
    <cellStyle name="Normal 6 2 6 3 10 2" xfId="30135"/>
    <cellStyle name="Normal 6 2 6 3 11" xfId="30136"/>
    <cellStyle name="Normal 6 2 6 3 2" xfId="30137"/>
    <cellStyle name="Normal 6 2 6 3 2 2" xfId="30138"/>
    <cellStyle name="Normal 6 2 6 3 3" xfId="30139"/>
    <cellStyle name="Normal 6 2 6 3 3 2" xfId="30140"/>
    <cellStyle name="Normal 6 2 6 3 4" xfId="30141"/>
    <cellStyle name="Normal 6 2 6 3 4 2" xfId="30142"/>
    <cellStyle name="Normal 6 2 6 3 5" xfId="30143"/>
    <cellStyle name="Normal 6 2 6 3 5 2" xfId="30144"/>
    <cellStyle name="Normal 6 2 6 3 6" xfId="30145"/>
    <cellStyle name="Normal 6 2 6 3 6 2" xfId="30146"/>
    <cellStyle name="Normal 6 2 6 3 7" xfId="30147"/>
    <cellStyle name="Normal 6 2 6 3 7 2" xfId="30148"/>
    <cellStyle name="Normal 6 2 6 3 8" xfId="30149"/>
    <cellStyle name="Normal 6 2 6 3 8 2" xfId="30150"/>
    <cellStyle name="Normal 6 2 6 3 9" xfId="30151"/>
    <cellStyle name="Normal 6 2 6 3 9 2" xfId="30152"/>
    <cellStyle name="Normal 6 2 6 4" xfId="30153"/>
    <cellStyle name="Normal 6 2 6 4 2" xfId="30154"/>
    <cellStyle name="Normal 6 2 6 5" xfId="30155"/>
    <cellStyle name="Normal 6 2 6 5 2" xfId="30156"/>
    <cellStyle name="Normal 6 2 6 6" xfId="30157"/>
    <cellStyle name="Normal 6 2 6 6 2" xfId="30158"/>
    <cellStyle name="Normal 6 2 6 7" xfId="30159"/>
    <cellStyle name="Normal 6 2 6 7 2" xfId="30160"/>
    <cellStyle name="Normal 6 2 6 8" xfId="30161"/>
    <cellStyle name="Normal 6 2 6 8 2" xfId="30162"/>
    <cellStyle name="Normal 6 2 6 9" xfId="30163"/>
    <cellStyle name="Normal 6 2 6 9 2" xfId="30164"/>
    <cellStyle name="Normal 6 2 7" xfId="30165"/>
    <cellStyle name="Normal 6 2 7 10" xfId="30166"/>
    <cellStyle name="Normal 6 2 7 10 2" xfId="30167"/>
    <cellStyle name="Normal 6 2 7 11" xfId="30168"/>
    <cellStyle name="Normal 6 2 7 11 2" xfId="30169"/>
    <cellStyle name="Normal 6 2 7 12" xfId="30170"/>
    <cellStyle name="Normal 6 2 7 2" xfId="30171"/>
    <cellStyle name="Normal 6 2 7 2 10" xfId="30172"/>
    <cellStyle name="Normal 6 2 7 2 10 2" xfId="30173"/>
    <cellStyle name="Normal 6 2 7 2 11" xfId="30174"/>
    <cellStyle name="Normal 6 2 7 2 2" xfId="30175"/>
    <cellStyle name="Normal 6 2 7 2 2 2" xfId="30176"/>
    <cellStyle name="Normal 6 2 7 2 3" xfId="30177"/>
    <cellStyle name="Normal 6 2 7 2 3 2" xfId="30178"/>
    <cellStyle name="Normal 6 2 7 2 4" xfId="30179"/>
    <cellStyle name="Normal 6 2 7 2 4 2" xfId="30180"/>
    <cellStyle name="Normal 6 2 7 2 5" xfId="30181"/>
    <cellStyle name="Normal 6 2 7 2 5 2" xfId="30182"/>
    <cellStyle name="Normal 6 2 7 2 6" xfId="30183"/>
    <cellStyle name="Normal 6 2 7 2 6 2" xfId="30184"/>
    <cellStyle name="Normal 6 2 7 2 7" xfId="30185"/>
    <cellStyle name="Normal 6 2 7 2 7 2" xfId="30186"/>
    <cellStyle name="Normal 6 2 7 2 8" xfId="30187"/>
    <cellStyle name="Normal 6 2 7 2 8 2" xfId="30188"/>
    <cellStyle name="Normal 6 2 7 2 9" xfId="30189"/>
    <cellStyle name="Normal 6 2 7 2 9 2" xfId="30190"/>
    <cellStyle name="Normal 6 2 7 3" xfId="30191"/>
    <cellStyle name="Normal 6 2 7 3 2" xfId="30192"/>
    <cellStyle name="Normal 6 2 7 4" xfId="30193"/>
    <cellStyle name="Normal 6 2 7 4 2" xfId="30194"/>
    <cellStyle name="Normal 6 2 7 5" xfId="30195"/>
    <cellStyle name="Normal 6 2 7 5 2" xfId="30196"/>
    <cellStyle name="Normal 6 2 7 6" xfId="30197"/>
    <cellStyle name="Normal 6 2 7 6 2" xfId="30198"/>
    <cellStyle name="Normal 6 2 7 7" xfId="30199"/>
    <cellStyle name="Normal 6 2 7 7 2" xfId="30200"/>
    <cellStyle name="Normal 6 2 7 8" xfId="30201"/>
    <cellStyle name="Normal 6 2 7 8 2" xfId="30202"/>
    <cellStyle name="Normal 6 2 7 9" xfId="30203"/>
    <cellStyle name="Normal 6 2 7 9 2" xfId="30204"/>
    <cellStyle name="Normal 6 2 8" xfId="30205"/>
    <cellStyle name="Normal 6 2 8 10" xfId="30206"/>
    <cellStyle name="Normal 6 2 8 10 2" xfId="30207"/>
    <cellStyle name="Normal 6 2 8 11" xfId="30208"/>
    <cellStyle name="Normal 6 2 8 2" xfId="30209"/>
    <cellStyle name="Normal 6 2 8 2 2" xfId="30210"/>
    <cellStyle name="Normal 6 2 8 3" xfId="30211"/>
    <cellStyle name="Normal 6 2 8 3 2" xfId="30212"/>
    <cellStyle name="Normal 6 2 8 4" xfId="30213"/>
    <cellStyle name="Normal 6 2 8 4 2" xfId="30214"/>
    <cellStyle name="Normal 6 2 8 5" xfId="30215"/>
    <cellStyle name="Normal 6 2 8 5 2" xfId="30216"/>
    <cellStyle name="Normal 6 2 8 6" xfId="30217"/>
    <cellStyle name="Normal 6 2 8 6 2" xfId="30218"/>
    <cellStyle name="Normal 6 2 8 7" xfId="30219"/>
    <cellStyle name="Normal 6 2 8 7 2" xfId="30220"/>
    <cellStyle name="Normal 6 2 8 8" xfId="30221"/>
    <cellStyle name="Normal 6 2 8 8 2" xfId="30222"/>
    <cellStyle name="Normal 6 2 8 9" xfId="30223"/>
    <cellStyle name="Normal 6 2 8 9 2" xfId="30224"/>
    <cellStyle name="Normal 6 2 9" xfId="30225"/>
    <cellStyle name="Normal 6 2 9 2" xfId="30226"/>
    <cellStyle name="Normal 6 20" xfId="30227"/>
    <cellStyle name="Normal 6 20 2" xfId="30228"/>
    <cellStyle name="Normal 6 21" xfId="30229"/>
    <cellStyle name="Normal 6 22" xfId="30230"/>
    <cellStyle name="Normal 6 23" xfId="30231"/>
    <cellStyle name="Normal 6 24" xfId="1117"/>
    <cellStyle name="Normal 6 3" xfId="905"/>
    <cellStyle name="Normal 6 3 10" xfId="30233"/>
    <cellStyle name="Normal 6 3 10 2" xfId="30234"/>
    <cellStyle name="Normal 6 3 11" xfId="30235"/>
    <cellStyle name="Normal 6 3 11 2" xfId="30236"/>
    <cellStyle name="Normal 6 3 12" xfId="30237"/>
    <cellStyle name="Normal 6 3 12 2" xfId="30238"/>
    <cellStyle name="Normal 6 3 13" xfId="30239"/>
    <cellStyle name="Normal 6 3 13 2" xfId="30240"/>
    <cellStyle name="Normal 6 3 14" xfId="30241"/>
    <cellStyle name="Normal 6 3 15" xfId="30232"/>
    <cellStyle name="Normal 6 3 2" xfId="906"/>
    <cellStyle name="Normal 6 3 3" xfId="30242"/>
    <cellStyle name="Normal 6 3 3 10" xfId="30243"/>
    <cellStyle name="Normal 6 3 3 10 2" xfId="30244"/>
    <cellStyle name="Normal 6 3 3 11" xfId="30245"/>
    <cellStyle name="Normal 6 3 3 11 2" xfId="30246"/>
    <cellStyle name="Normal 6 3 3 12" xfId="30247"/>
    <cellStyle name="Normal 6 3 3 2" xfId="30248"/>
    <cellStyle name="Normal 6 3 3 2 10" xfId="30249"/>
    <cellStyle name="Normal 6 3 3 2 10 2" xfId="30250"/>
    <cellStyle name="Normal 6 3 3 2 11" xfId="30251"/>
    <cellStyle name="Normal 6 3 3 2 2" xfId="30252"/>
    <cellStyle name="Normal 6 3 3 2 2 2" xfId="30253"/>
    <cellStyle name="Normal 6 3 3 2 3" xfId="30254"/>
    <cellStyle name="Normal 6 3 3 2 3 2" xfId="30255"/>
    <cellStyle name="Normal 6 3 3 2 4" xfId="30256"/>
    <cellStyle name="Normal 6 3 3 2 4 2" xfId="30257"/>
    <cellStyle name="Normal 6 3 3 2 5" xfId="30258"/>
    <cellStyle name="Normal 6 3 3 2 5 2" xfId="30259"/>
    <cellStyle name="Normal 6 3 3 2 6" xfId="30260"/>
    <cellStyle name="Normal 6 3 3 2 6 2" xfId="30261"/>
    <cellStyle name="Normal 6 3 3 2 7" xfId="30262"/>
    <cellStyle name="Normal 6 3 3 2 7 2" xfId="30263"/>
    <cellStyle name="Normal 6 3 3 2 8" xfId="30264"/>
    <cellStyle name="Normal 6 3 3 2 8 2" xfId="30265"/>
    <cellStyle name="Normal 6 3 3 2 9" xfId="30266"/>
    <cellStyle name="Normal 6 3 3 2 9 2" xfId="30267"/>
    <cellStyle name="Normal 6 3 3 3" xfId="30268"/>
    <cellStyle name="Normal 6 3 3 3 2" xfId="30269"/>
    <cellStyle name="Normal 6 3 3 4" xfId="30270"/>
    <cellStyle name="Normal 6 3 3 4 2" xfId="30271"/>
    <cellStyle name="Normal 6 3 3 5" xfId="30272"/>
    <cellStyle name="Normal 6 3 3 5 2" xfId="30273"/>
    <cellStyle name="Normal 6 3 3 6" xfId="30274"/>
    <cellStyle name="Normal 6 3 3 6 2" xfId="30275"/>
    <cellStyle name="Normal 6 3 3 7" xfId="30276"/>
    <cellStyle name="Normal 6 3 3 7 2" xfId="30277"/>
    <cellStyle name="Normal 6 3 3 8" xfId="30278"/>
    <cellStyle name="Normal 6 3 3 8 2" xfId="30279"/>
    <cellStyle name="Normal 6 3 3 9" xfId="30280"/>
    <cellStyle name="Normal 6 3 3 9 2" xfId="30281"/>
    <cellStyle name="Normal 6 3 4" xfId="30282"/>
    <cellStyle name="Normal 6 3 4 10" xfId="30283"/>
    <cellStyle name="Normal 6 3 4 10 2" xfId="30284"/>
    <cellStyle name="Normal 6 3 4 11" xfId="30285"/>
    <cellStyle name="Normal 6 3 4 2" xfId="30286"/>
    <cellStyle name="Normal 6 3 4 2 2" xfId="30287"/>
    <cellStyle name="Normal 6 3 4 3" xfId="30288"/>
    <cellStyle name="Normal 6 3 4 3 2" xfId="30289"/>
    <cellStyle name="Normal 6 3 4 4" xfId="30290"/>
    <cellStyle name="Normal 6 3 4 4 2" xfId="30291"/>
    <cellStyle name="Normal 6 3 4 5" xfId="30292"/>
    <cellStyle name="Normal 6 3 4 5 2" xfId="30293"/>
    <cellStyle name="Normal 6 3 4 6" xfId="30294"/>
    <cellStyle name="Normal 6 3 4 6 2" xfId="30295"/>
    <cellStyle name="Normal 6 3 4 7" xfId="30296"/>
    <cellStyle name="Normal 6 3 4 7 2" xfId="30297"/>
    <cellStyle name="Normal 6 3 4 8" xfId="30298"/>
    <cellStyle name="Normal 6 3 4 8 2" xfId="30299"/>
    <cellStyle name="Normal 6 3 4 9" xfId="30300"/>
    <cellStyle name="Normal 6 3 4 9 2" xfId="30301"/>
    <cellStyle name="Normal 6 3 5" xfId="30302"/>
    <cellStyle name="Normal 6 3 5 2" xfId="30303"/>
    <cellStyle name="Normal 6 3 6" xfId="30304"/>
    <cellStyle name="Normal 6 3 6 2" xfId="30305"/>
    <cellStyle name="Normal 6 3 7" xfId="30306"/>
    <cellStyle name="Normal 6 3 7 2" xfId="30307"/>
    <cellStyle name="Normal 6 3 8" xfId="30308"/>
    <cellStyle name="Normal 6 3 8 2" xfId="30309"/>
    <cellStyle name="Normal 6 3 9" xfId="30310"/>
    <cellStyle name="Normal 6 3 9 2" xfId="30311"/>
    <cellStyle name="Normal 6 4" xfId="907"/>
    <cellStyle name="Normal 6 4 10" xfId="30313"/>
    <cellStyle name="Normal 6 4 10 2" xfId="30314"/>
    <cellStyle name="Normal 6 4 11" xfId="30315"/>
    <cellStyle name="Normal 6 4 11 2" xfId="30316"/>
    <cellStyle name="Normal 6 4 12" xfId="30317"/>
    <cellStyle name="Normal 6 4 12 2" xfId="30318"/>
    <cellStyle name="Normal 6 4 13" xfId="30319"/>
    <cellStyle name="Normal 6 4 13 2" xfId="30320"/>
    <cellStyle name="Normal 6 4 14" xfId="30321"/>
    <cellStyle name="Normal 6 4 15" xfId="30312"/>
    <cellStyle name="Normal 6 4 2" xfId="908"/>
    <cellStyle name="Normal 6 4 3" xfId="30322"/>
    <cellStyle name="Normal 6 4 3 10" xfId="30323"/>
    <cellStyle name="Normal 6 4 3 10 2" xfId="30324"/>
    <cellStyle name="Normal 6 4 3 11" xfId="30325"/>
    <cellStyle name="Normal 6 4 3 11 2" xfId="30326"/>
    <cellStyle name="Normal 6 4 3 12" xfId="30327"/>
    <cellStyle name="Normal 6 4 3 2" xfId="30328"/>
    <cellStyle name="Normal 6 4 3 2 10" xfId="30329"/>
    <cellStyle name="Normal 6 4 3 2 10 2" xfId="30330"/>
    <cellStyle name="Normal 6 4 3 2 11" xfId="30331"/>
    <cellStyle name="Normal 6 4 3 2 2" xfId="30332"/>
    <cellStyle name="Normal 6 4 3 2 2 2" xfId="30333"/>
    <cellStyle name="Normal 6 4 3 2 3" xfId="30334"/>
    <cellStyle name="Normal 6 4 3 2 3 2" xfId="30335"/>
    <cellStyle name="Normal 6 4 3 2 4" xfId="30336"/>
    <cellStyle name="Normal 6 4 3 2 4 2" xfId="30337"/>
    <cellStyle name="Normal 6 4 3 2 5" xfId="30338"/>
    <cellStyle name="Normal 6 4 3 2 5 2" xfId="30339"/>
    <cellStyle name="Normal 6 4 3 2 6" xfId="30340"/>
    <cellStyle name="Normal 6 4 3 2 6 2" xfId="30341"/>
    <cellStyle name="Normal 6 4 3 2 7" xfId="30342"/>
    <cellStyle name="Normal 6 4 3 2 7 2" xfId="30343"/>
    <cellStyle name="Normal 6 4 3 2 8" xfId="30344"/>
    <cellStyle name="Normal 6 4 3 2 8 2" xfId="30345"/>
    <cellStyle name="Normal 6 4 3 2 9" xfId="30346"/>
    <cellStyle name="Normal 6 4 3 2 9 2" xfId="30347"/>
    <cellStyle name="Normal 6 4 3 3" xfId="30348"/>
    <cellStyle name="Normal 6 4 3 3 2" xfId="30349"/>
    <cellStyle name="Normal 6 4 3 4" xfId="30350"/>
    <cellStyle name="Normal 6 4 3 4 2" xfId="30351"/>
    <cellStyle name="Normal 6 4 3 5" xfId="30352"/>
    <cellStyle name="Normal 6 4 3 5 2" xfId="30353"/>
    <cellStyle name="Normal 6 4 3 6" xfId="30354"/>
    <cellStyle name="Normal 6 4 3 6 2" xfId="30355"/>
    <cellStyle name="Normal 6 4 3 7" xfId="30356"/>
    <cellStyle name="Normal 6 4 3 7 2" xfId="30357"/>
    <cellStyle name="Normal 6 4 3 8" xfId="30358"/>
    <cellStyle name="Normal 6 4 3 8 2" xfId="30359"/>
    <cellStyle name="Normal 6 4 3 9" xfId="30360"/>
    <cellStyle name="Normal 6 4 3 9 2" xfId="30361"/>
    <cellStyle name="Normal 6 4 4" xfId="30362"/>
    <cellStyle name="Normal 6 4 4 10" xfId="30363"/>
    <cellStyle name="Normal 6 4 4 10 2" xfId="30364"/>
    <cellStyle name="Normal 6 4 4 11" xfId="30365"/>
    <cellStyle name="Normal 6 4 4 2" xfId="30366"/>
    <cellStyle name="Normal 6 4 4 2 2" xfId="30367"/>
    <cellStyle name="Normal 6 4 4 3" xfId="30368"/>
    <cellStyle name="Normal 6 4 4 3 2" xfId="30369"/>
    <cellStyle name="Normal 6 4 4 4" xfId="30370"/>
    <cellStyle name="Normal 6 4 4 4 2" xfId="30371"/>
    <cellStyle name="Normal 6 4 4 5" xfId="30372"/>
    <cellStyle name="Normal 6 4 4 5 2" xfId="30373"/>
    <cellStyle name="Normal 6 4 4 6" xfId="30374"/>
    <cellStyle name="Normal 6 4 4 6 2" xfId="30375"/>
    <cellStyle name="Normal 6 4 4 7" xfId="30376"/>
    <cellStyle name="Normal 6 4 4 7 2" xfId="30377"/>
    <cellStyle name="Normal 6 4 4 8" xfId="30378"/>
    <cellStyle name="Normal 6 4 4 8 2" xfId="30379"/>
    <cellStyle name="Normal 6 4 4 9" xfId="30380"/>
    <cellStyle name="Normal 6 4 4 9 2" xfId="30381"/>
    <cellStyle name="Normal 6 4 5" xfId="30382"/>
    <cellStyle name="Normal 6 4 5 2" xfId="30383"/>
    <cellStyle name="Normal 6 4 6" xfId="30384"/>
    <cellStyle name="Normal 6 4 6 2" xfId="30385"/>
    <cellStyle name="Normal 6 4 7" xfId="30386"/>
    <cellStyle name="Normal 6 4 7 2" xfId="30387"/>
    <cellStyle name="Normal 6 4 8" xfId="30388"/>
    <cellStyle name="Normal 6 4 8 2" xfId="30389"/>
    <cellStyle name="Normal 6 4 9" xfId="30390"/>
    <cellStyle name="Normal 6 4 9 2" xfId="30391"/>
    <cellStyle name="Normal 6 5" xfId="909"/>
    <cellStyle name="Normal 6 5 10" xfId="30393"/>
    <cellStyle name="Normal 6 5 10 2" xfId="30394"/>
    <cellStyle name="Normal 6 5 11" xfId="30395"/>
    <cellStyle name="Normal 6 5 11 2" xfId="30396"/>
    <cellStyle name="Normal 6 5 12" xfId="30397"/>
    <cellStyle name="Normal 6 5 12 2" xfId="30398"/>
    <cellStyle name="Normal 6 5 13" xfId="30399"/>
    <cellStyle name="Normal 6 5 13 2" xfId="30400"/>
    <cellStyle name="Normal 6 5 14" xfId="30401"/>
    <cellStyle name="Normal 6 5 15" xfId="30392"/>
    <cellStyle name="Normal 6 5 2" xfId="910"/>
    <cellStyle name="Normal 6 5 3" xfId="30402"/>
    <cellStyle name="Normal 6 5 3 10" xfId="30403"/>
    <cellStyle name="Normal 6 5 3 10 2" xfId="30404"/>
    <cellStyle name="Normal 6 5 3 11" xfId="30405"/>
    <cellStyle name="Normal 6 5 3 11 2" xfId="30406"/>
    <cellStyle name="Normal 6 5 3 12" xfId="30407"/>
    <cellStyle name="Normal 6 5 3 2" xfId="30408"/>
    <cellStyle name="Normal 6 5 3 2 10" xfId="30409"/>
    <cellStyle name="Normal 6 5 3 2 10 2" xfId="30410"/>
    <cellStyle name="Normal 6 5 3 2 11" xfId="30411"/>
    <cellStyle name="Normal 6 5 3 2 2" xfId="30412"/>
    <cellStyle name="Normal 6 5 3 2 2 2" xfId="30413"/>
    <cellStyle name="Normal 6 5 3 2 3" xfId="30414"/>
    <cellStyle name="Normal 6 5 3 2 3 2" xfId="30415"/>
    <cellStyle name="Normal 6 5 3 2 4" xfId="30416"/>
    <cellStyle name="Normal 6 5 3 2 4 2" xfId="30417"/>
    <cellStyle name="Normal 6 5 3 2 5" xfId="30418"/>
    <cellStyle name="Normal 6 5 3 2 5 2" xfId="30419"/>
    <cellStyle name="Normal 6 5 3 2 6" xfId="30420"/>
    <cellStyle name="Normal 6 5 3 2 6 2" xfId="30421"/>
    <cellStyle name="Normal 6 5 3 2 7" xfId="30422"/>
    <cellStyle name="Normal 6 5 3 2 7 2" xfId="30423"/>
    <cellStyle name="Normal 6 5 3 2 8" xfId="30424"/>
    <cellStyle name="Normal 6 5 3 2 8 2" xfId="30425"/>
    <cellStyle name="Normal 6 5 3 2 9" xfId="30426"/>
    <cellStyle name="Normal 6 5 3 2 9 2" xfId="30427"/>
    <cellStyle name="Normal 6 5 3 3" xfId="30428"/>
    <cellStyle name="Normal 6 5 3 3 2" xfId="30429"/>
    <cellStyle name="Normal 6 5 3 4" xfId="30430"/>
    <cellStyle name="Normal 6 5 3 4 2" xfId="30431"/>
    <cellStyle name="Normal 6 5 3 5" xfId="30432"/>
    <cellStyle name="Normal 6 5 3 5 2" xfId="30433"/>
    <cellStyle name="Normal 6 5 3 6" xfId="30434"/>
    <cellStyle name="Normal 6 5 3 6 2" xfId="30435"/>
    <cellStyle name="Normal 6 5 3 7" xfId="30436"/>
    <cellStyle name="Normal 6 5 3 7 2" xfId="30437"/>
    <cellStyle name="Normal 6 5 3 8" xfId="30438"/>
    <cellStyle name="Normal 6 5 3 8 2" xfId="30439"/>
    <cellStyle name="Normal 6 5 3 9" xfId="30440"/>
    <cellStyle name="Normal 6 5 3 9 2" xfId="30441"/>
    <cellStyle name="Normal 6 5 4" xfId="30442"/>
    <cellStyle name="Normal 6 5 4 10" xfId="30443"/>
    <cellStyle name="Normal 6 5 4 10 2" xfId="30444"/>
    <cellStyle name="Normal 6 5 4 11" xfId="30445"/>
    <cellStyle name="Normal 6 5 4 2" xfId="30446"/>
    <cellStyle name="Normal 6 5 4 2 2" xfId="30447"/>
    <cellStyle name="Normal 6 5 4 3" xfId="30448"/>
    <cellStyle name="Normal 6 5 4 3 2" xfId="30449"/>
    <cellStyle name="Normal 6 5 4 4" xfId="30450"/>
    <cellStyle name="Normal 6 5 4 4 2" xfId="30451"/>
    <cellStyle name="Normal 6 5 4 5" xfId="30452"/>
    <cellStyle name="Normal 6 5 4 5 2" xfId="30453"/>
    <cellStyle name="Normal 6 5 4 6" xfId="30454"/>
    <cellStyle name="Normal 6 5 4 6 2" xfId="30455"/>
    <cellStyle name="Normal 6 5 4 7" xfId="30456"/>
    <cellStyle name="Normal 6 5 4 7 2" xfId="30457"/>
    <cellStyle name="Normal 6 5 4 8" xfId="30458"/>
    <cellStyle name="Normal 6 5 4 8 2" xfId="30459"/>
    <cellStyle name="Normal 6 5 4 9" xfId="30460"/>
    <cellStyle name="Normal 6 5 4 9 2" xfId="30461"/>
    <cellStyle name="Normal 6 5 5" xfId="30462"/>
    <cellStyle name="Normal 6 5 5 2" xfId="30463"/>
    <cellStyle name="Normal 6 5 6" xfId="30464"/>
    <cellStyle name="Normal 6 5 6 2" xfId="30465"/>
    <cellStyle name="Normal 6 5 7" xfId="30466"/>
    <cellStyle name="Normal 6 5 7 2" xfId="30467"/>
    <cellStyle name="Normal 6 5 8" xfId="30468"/>
    <cellStyle name="Normal 6 5 8 2" xfId="30469"/>
    <cellStyle name="Normal 6 5 9" xfId="30470"/>
    <cellStyle name="Normal 6 5 9 2" xfId="30471"/>
    <cellStyle name="Normal 6 6" xfId="911"/>
    <cellStyle name="Normal 6 6 2" xfId="912"/>
    <cellStyle name="Normal 6 7" xfId="913"/>
    <cellStyle name="Normal 6 8" xfId="30472"/>
    <cellStyle name="Normal 6 8 10" xfId="30473"/>
    <cellStyle name="Normal 6 8 10 2" xfId="30474"/>
    <cellStyle name="Normal 6 8 11" xfId="30475"/>
    <cellStyle name="Normal 6 8 11 2" xfId="30476"/>
    <cellStyle name="Normal 6 8 12" xfId="30477"/>
    <cellStyle name="Normal 6 8 12 2" xfId="30478"/>
    <cellStyle name="Normal 6 8 13" xfId="30479"/>
    <cellStyle name="Normal 6 8 2" xfId="30480"/>
    <cellStyle name="Normal 6 8 2 10" xfId="30481"/>
    <cellStyle name="Normal 6 8 2 10 2" xfId="30482"/>
    <cellStyle name="Normal 6 8 2 11" xfId="30483"/>
    <cellStyle name="Normal 6 8 2 11 2" xfId="30484"/>
    <cellStyle name="Normal 6 8 2 12" xfId="30485"/>
    <cellStyle name="Normal 6 8 2 2" xfId="30486"/>
    <cellStyle name="Normal 6 8 2 2 10" xfId="30487"/>
    <cellStyle name="Normal 6 8 2 2 10 2" xfId="30488"/>
    <cellStyle name="Normal 6 8 2 2 11" xfId="30489"/>
    <cellStyle name="Normal 6 8 2 2 2" xfId="30490"/>
    <cellStyle name="Normal 6 8 2 2 2 2" xfId="30491"/>
    <cellStyle name="Normal 6 8 2 2 3" xfId="30492"/>
    <cellStyle name="Normal 6 8 2 2 3 2" xfId="30493"/>
    <cellStyle name="Normal 6 8 2 2 4" xfId="30494"/>
    <cellStyle name="Normal 6 8 2 2 4 2" xfId="30495"/>
    <cellStyle name="Normal 6 8 2 2 5" xfId="30496"/>
    <cellStyle name="Normal 6 8 2 2 5 2" xfId="30497"/>
    <cellStyle name="Normal 6 8 2 2 6" xfId="30498"/>
    <cellStyle name="Normal 6 8 2 2 6 2" xfId="30499"/>
    <cellStyle name="Normal 6 8 2 2 7" xfId="30500"/>
    <cellStyle name="Normal 6 8 2 2 7 2" xfId="30501"/>
    <cellStyle name="Normal 6 8 2 2 8" xfId="30502"/>
    <cellStyle name="Normal 6 8 2 2 8 2" xfId="30503"/>
    <cellStyle name="Normal 6 8 2 2 9" xfId="30504"/>
    <cellStyle name="Normal 6 8 2 2 9 2" xfId="30505"/>
    <cellStyle name="Normal 6 8 2 3" xfId="30506"/>
    <cellStyle name="Normal 6 8 2 3 2" xfId="30507"/>
    <cellStyle name="Normal 6 8 2 4" xfId="30508"/>
    <cellStyle name="Normal 6 8 2 4 2" xfId="30509"/>
    <cellStyle name="Normal 6 8 2 5" xfId="30510"/>
    <cellStyle name="Normal 6 8 2 5 2" xfId="30511"/>
    <cellStyle name="Normal 6 8 2 6" xfId="30512"/>
    <cellStyle name="Normal 6 8 2 6 2" xfId="30513"/>
    <cellStyle name="Normal 6 8 2 7" xfId="30514"/>
    <cellStyle name="Normal 6 8 2 7 2" xfId="30515"/>
    <cellStyle name="Normal 6 8 2 8" xfId="30516"/>
    <cellStyle name="Normal 6 8 2 8 2" xfId="30517"/>
    <cellStyle name="Normal 6 8 2 9" xfId="30518"/>
    <cellStyle name="Normal 6 8 2 9 2" xfId="30519"/>
    <cellStyle name="Normal 6 8 3" xfId="30520"/>
    <cellStyle name="Normal 6 8 3 10" xfId="30521"/>
    <cellStyle name="Normal 6 8 3 10 2" xfId="30522"/>
    <cellStyle name="Normal 6 8 3 11" xfId="30523"/>
    <cellStyle name="Normal 6 8 3 2" xfId="30524"/>
    <cellStyle name="Normal 6 8 3 2 2" xfId="30525"/>
    <cellStyle name="Normal 6 8 3 3" xfId="30526"/>
    <cellStyle name="Normal 6 8 3 3 2" xfId="30527"/>
    <cellStyle name="Normal 6 8 3 4" xfId="30528"/>
    <cellStyle name="Normal 6 8 3 4 2" xfId="30529"/>
    <cellStyle name="Normal 6 8 3 5" xfId="30530"/>
    <cellStyle name="Normal 6 8 3 5 2" xfId="30531"/>
    <cellStyle name="Normal 6 8 3 6" xfId="30532"/>
    <cellStyle name="Normal 6 8 3 6 2" xfId="30533"/>
    <cellStyle name="Normal 6 8 3 7" xfId="30534"/>
    <cellStyle name="Normal 6 8 3 7 2" xfId="30535"/>
    <cellStyle name="Normal 6 8 3 8" xfId="30536"/>
    <cellStyle name="Normal 6 8 3 8 2" xfId="30537"/>
    <cellStyle name="Normal 6 8 3 9" xfId="30538"/>
    <cellStyle name="Normal 6 8 3 9 2" xfId="30539"/>
    <cellStyle name="Normal 6 8 4" xfId="30540"/>
    <cellStyle name="Normal 6 8 4 2" xfId="30541"/>
    <cellStyle name="Normal 6 8 5" xfId="30542"/>
    <cellStyle name="Normal 6 8 5 2" xfId="30543"/>
    <cellStyle name="Normal 6 8 6" xfId="30544"/>
    <cellStyle name="Normal 6 8 6 2" xfId="30545"/>
    <cellStyle name="Normal 6 8 7" xfId="30546"/>
    <cellStyle name="Normal 6 8 7 2" xfId="30547"/>
    <cellStyle name="Normal 6 8 8" xfId="30548"/>
    <cellStyle name="Normal 6 8 8 2" xfId="30549"/>
    <cellStyle name="Normal 6 8 9" xfId="30550"/>
    <cellStyle name="Normal 6 8 9 2" xfId="30551"/>
    <cellStyle name="Normal 6 9" xfId="30552"/>
    <cellStyle name="Normal 6 9 10" xfId="30553"/>
    <cellStyle name="Normal 6 9 10 2" xfId="30554"/>
    <cellStyle name="Normal 6 9 11" xfId="30555"/>
    <cellStyle name="Normal 6 9 11 2" xfId="30556"/>
    <cellStyle name="Normal 6 9 12" xfId="30557"/>
    <cellStyle name="Normal 6 9 2" xfId="30558"/>
    <cellStyle name="Normal 6 9 2 10" xfId="30559"/>
    <cellStyle name="Normal 6 9 2 10 2" xfId="30560"/>
    <cellStyle name="Normal 6 9 2 11" xfId="30561"/>
    <cellStyle name="Normal 6 9 2 2" xfId="30562"/>
    <cellStyle name="Normal 6 9 2 2 2" xfId="30563"/>
    <cellStyle name="Normal 6 9 2 3" xfId="30564"/>
    <cellStyle name="Normal 6 9 2 3 2" xfId="30565"/>
    <cellStyle name="Normal 6 9 2 4" xfId="30566"/>
    <cellStyle name="Normal 6 9 2 4 2" xfId="30567"/>
    <cellStyle name="Normal 6 9 2 5" xfId="30568"/>
    <cellStyle name="Normal 6 9 2 5 2" xfId="30569"/>
    <cellStyle name="Normal 6 9 2 6" xfId="30570"/>
    <cellStyle name="Normal 6 9 2 6 2" xfId="30571"/>
    <cellStyle name="Normal 6 9 2 7" xfId="30572"/>
    <cellStyle name="Normal 6 9 2 7 2" xfId="30573"/>
    <cellStyle name="Normal 6 9 2 8" xfId="30574"/>
    <cellStyle name="Normal 6 9 2 8 2" xfId="30575"/>
    <cellStyle name="Normal 6 9 2 9" xfId="30576"/>
    <cellStyle name="Normal 6 9 2 9 2" xfId="30577"/>
    <cellStyle name="Normal 6 9 3" xfId="30578"/>
    <cellStyle name="Normal 6 9 3 2" xfId="30579"/>
    <cellStyle name="Normal 6 9 4" xfId="30580"/>
    <cellStyle name="Normal 6 9 4 2" xfId="30581"/>
    <cellStyle name="Normal 6 9 5" xfId="30582"/>
    <cellStyle name="Normal 6 9 5 2" xfId="30583"/>
    <cellStyle name="Normal 6 9 6" xfId="30584"/>
    <cellStyle name="Normal 6 9 6 2" xfId="30585"/>
    <cellStyle name="Normal 6 9 7" xfId="30586"/>
    <cellStyle name="Normal 6 9 7 2" xfId="30587"/>
    <cellStyle name="Normal 6 9 8" xfId="30588"/>
    <cellStyle name="Normal 6 9 8 2" xfId="30589"/>
    <cellStyle name="Normal 6 9 9" xfId="30590"/>
    <cellStyle name="Normal 6 9 9 2" xfId="30591"/>
    <cellStyle name="Normal 7" xfId="914"/>
    <cellStyle name="Normal 7 10" xfId="30592"/>
    <cellStyle name="Normal 7 10 2" xfId="30593"/>
    <cellStyle name="Normal 7 11" xfId="30594"/>
    <cellStyle name="Normal 7 11 2" xfId="30595"/>
    <cellStyle name="Normal 7 12" xfId="30596"/>
    <cellStyle name="Normal 7 12 2" xfId="30597"/>
    <cellStyle name="Normal 7 13" xfId="30598"/>
    <cellStyle name="Normal 7 13 2" xfId="30599"/>
    <cellStyle name="Normal 7 14" xfId="30600"/>
    <cellStyle name="Normal 7 14 2" xfId="30601"/>
    <cellStyle name="Normal 7 15" xfId="30602"/>
    <cellStyle name="Normal 7 15 2" xfId="30603"/>
    <cellStyle name="Normal 7 16" xfId="30604"/>
    <cellStyle name="Normal 7 16 2" xfId="30605"/>
    <cellStyle name="Normal 7 17" xfId="30606"/>
    <cellStyle name="Normal 7 17 2" xfId="30607"/>
    <cellStyle name="Normal 7 18" xfId="30608"/>
    <cellStyle name="Normal 7 18 2" xfId="30609"/>
    <cellStyle name="Normal 7 19" xfId="30610"/>
    <cellStyle name="Normal 7 2" xfId="915"/>
    <cellStyle name="Normal 7 2 10" xfId="30611"/>
    <cellStyle name="Normal 7 2 10 2" xfId="30612"/>
    <cellStyle name="Normal 7 2 11" xfId="30613"/>
    <cellStyle name="Normal 7 2 11 2" xfId="30614"/>
    <cellStyle name="Normal 7 2 12" xfId="30615"/>
    <cellStyle name="Normal 7 2 12 2" xfId="30616"/>
    <cellStyle name="Normal 7 2 13" xfId="30617"/>
    <cellStyle name="Normal 7 2 13 2" xfId="30618"/>
    <cellStyle name="Normal 7 2 14" xfId="30619"/>
    <cellStyle name="Normal 7 2 14 2" xfId="30620"/>
    <cellStyle name="Normal 7 2 15" xfId="30621"/>
    <cellStyle name="Normal 7 2 15 2" xfId="30622"/>
    <cellStyle name="Normal 7 2 16" xfId="30623"/>
    <cellStyle name="Normal 7 2 16 2" xfId="30624"/>
    <cellStyle name="Normal 7 2 17" xfId="30625"/>
    <cellStyle name="Normal 7 2 18" xfId="30626"/>
    <cellStyle name="Normal 7 2 19" xfId="30627"/>
    <cellStyle name="Normal 7 2 2" xfId="30628"/>
    <cellStyle name="Normal 7 2 2 10" xfId="30629"/>
    <cellStyle name="Normal 7 2 2 10 2" xfId="30630"/>
    <cellStyle name="Normal 7 2 2 11" xfId="30631"/>
    <cellStyle name="Normal 7 2 2 11 2" xfId="30632"/>
    <cellStyle name="Normal 7 2 2 12" xfId="30633"/>
    <cellStyle name="Normal 7 2 2 12 2" xfId="30634"/>
    <cellStyle name="Normal 7 2 2 13" xfId="30635"/>
    <cellStyle name="Normal 7 2 2 2" xfId="30636"/>
    <cellStyle name="Normal 7 2 2 2 10" xfId="30637"/>
    <cellStyle name="Normal 7 2 2 2 10 2" xfId="30638"/>
    <cellStyle name="Normal 7 2 2 2 11" xfId="30639"/>
    <cellStyle name="Normal 7 2 2 2 11 2" xfId="30640"/>
    <cellStyle name="Normal 7 2 2 2 12" xfId="30641"/>
    <cellStyle name="Normal 7 2 2 2 2" xfId="30642"/>
    <cellStyle name="Normal 7 2 2 2 2 10" xfId="30643"/>
    <cellStyle name="Normal 7 2 2 2 2 10 2" xfId="30644"/>
    <cellStyle name="Normal 7 2 2 2 2 11" xfId="30645"/>
    <cellStyle name="Normal 7 2 2 2 2 2" xfId="30646"/>
    <cellStyle name="Normal 7 2 2 2 2 2 2" xfId="30647"/>
    <cellStyle name="Normal 7 2 2 2 2 3" xfId="30648"/>
    <cellStyle name="Normal 7 2 2 2 2 3 2" xfId="30649"/>
    <cellStyle name="Normal 7 2 2 2 2 4" xfId="30650"/>
    <cellStyle name="Normal 7 2 2 2 2 4 2" xfId="30651"/>
    <cellStyle name="Normal 7 2 2 2 2 5" xfId="30652"/>
    <cellStyle name="Normal 7 2 2 2 2 5 2" xfId="30653"/>
    <cellStyle name="Normal 7 2 2 2 2 6" xfId="30654"/>
    <cellStyle name="Normal 7 2 2 2 2 6 2" xfId="30655"/>
    <cellStyle name="Normal 7 2 2 2 2 7" xfId="30656"/>
    <cellStyle name="Normal 7 2 2 2 2 7 2" xfId="30657"/>
    <cellStyle name="Normal 7 2 2 2 2 8" xfId="30658"/>
    <cellStyle name="Normal 7 2 2 2 2 8 2" xfId="30659"/>
    <cellStyle name="Normal 7 2 2 2 2 9" xfId="30660"/>
    <cellStyle name="Normal 7 2 2 2 2 9 2" xfId="30661"/>
    <cellStyle name="Normal 7 2 2 2 3" xfId="30662"/>
    <cellStyle name="Normal 7 2 2 2 3 2" xfId="30663"/>
    <cellStyle name="Normal 7 2 2 2 4" xfId="30664"/>
    <cellStyle name="Normal 7 2 2 2 4 2" xfId="30665"/>
    <cellStyle name="Normal 7 2 2 2 5" xfId="30666"/>
    <cellStyle name="Normal 7 2 2 2 5 2" xfId="30667"/>
    <cellStyle name="Normal 7 2 2 2 6" xfId="30668"/>
    <cellStyle name="Normal 7 2 2 2 6 2" xfId="30669"/>
    <cellStyle name="Normal 7 2 2 2 7" xfId="30670"/>
    <cellStyle name="Normal 7 2 2 2 7 2" xfId="30671"/>
    <cellStyle name="Normal 7 2 2 2 8" xfId="30672"/>
    <cellStyle name="Normal 7 2 2 2 8 2" xfId="30673"/>
    <cellStyle name="Normal 7 2 2 2 9" xfId="30674"/>
    <cellStyle name="Normal 7 2 2 2 9 2" xfId="30675"/>
    <cellStyle name="Normal 7 2 2 3" xfId="30676"/>
    <cellStyle name="Normal 7 2 2 3 10" xfId="30677"/>
    <cellStyle name="Normal 7 2 2 3 10 2" xfId="30678"/>
    <cellStyle name="Normal 7 2 2 3 11" xfId="30679"/>
    <cellStyle name="Normal 7 2 2 3 2" xfId="30680"/>
    <cellStyle name="Normal 7 2 2 3 2 2" xfId="30681"/>
    <cellStyle name="Normal 7 2 2 3 3" xfId="30682"/>
    <cellStyle name="Normal 7 2 2 3 3 2" xfId="30683"/>
    <cellStyle name="Normal 7 2 2 3 4" xfId="30684"/>
    <cellStyle name="Normal 7 2 2 3 4 2" xfId="30685"/>
    <cellStyle name="Normal 7 2 2 3 5" xfId="30686"/>
    <cellStyle name="Normal 7 2 2 3 5 2" xfId="30687"/>
    <cellStyle name="Normal 7 2 2 3 6" xfId="30688"/>
    <cellStyle name="Normal 7 2 2 3 6 2" xfId="30689"/>
    <cellStyle name="Normal 7 2 2 3 7" xfId="30690"/>
    <cellStyle name="Normal 7 2 2 3 7 2" xfId="30691"/>
    <cellStyle name="Normal 7 2 2 3 8" xfId="30692"/>
    <cellStyle name="Normal 7 2 2 3 8 2" xfId="30693"/>
    <cellStyle name="Normal 7 2 2 3 9" xfId="30694"/>
    <cellStyle name="Normal 7 2 2 3 9 2" xfId="30695"/>
    <cellStyle name="Normal 7 2 2 4" xfId="30696"/>
    <cellStyle name="Normal 7 2 2 4 2" xfId="30697"/>
    <cellStyle name="Normal 7 2 2 5" xfId="30698"/>
    <cellStyle name="Normal 7 2 2 5 2" xfId="30699"/>
    <cellStyle name="Normal 7 2 2 6" xfId="30700"/>
    <cellStyle name="Normal 7 2 2 6 2" xfId="30701"/>
    <cellStyle name="Normal 7 2 2 7" xfId="30702"/>
    <cellStyle name="Normal 7 2 2 7 2" xfId="30703"/>
    <cellStyle name="Normal 7 2 2 8" xfId="30704"/>
    <cellStyle name="Normal 7 2 2 8 2" xfId="30705"/>
    <cellStyle name="Normal 7 2 2 9" xfId="30706"/>
    <cellStyle name="Normal 7 2 2 9 2" xfId="30707"/>
    <cellStyle name="Normal 7 2 20" xfId="1120"/>
    <cellStyle name="Normal 7 2 3" xfId="30708"/>
    <cellStyle name="Normal 7 2 3 10" xfId="30709"/>
    <cellStyle name="Normal 7 2 3 10 2" xfId="30710"/>
    <cellStyle name="Normal 7 2 3 11" xfId="30711"/>
    <cellStyle name="Normal 7 2 3 11 2" xfId="30712"/>
    <cellStyle name="Normal 7 2 3 12" xfId="30713"/>
    <cellStyle name="Normal 7 2 3 12 2" xfId="30714"/>
    <cellStyle name="Normal 7 2 3 13" xfId="30715"/>
    <cellStyle name="Normal 7 2 3 2" xfId="30716"/>
    <cellStyle name="Normal 7 2 3 2 10" xfId="30717"/>
    <cellStyle name="Normal 7 2 3 2 10 2" xfId="30718"/>
    <cellStyle name="Normal 7 2 3 2 11" xfId="30719"/>
    <cellStyle name="Normal 7 2 3 2 11 2" xfId="30720"/>
    <cellStyle name="Normal 7 2 3 2 12" xfId="30721"/>
    <cellStyle name="Normal 7 2 3 2 2" xfId="30722"/>
    <cellStyle name="Normal 7 2 3 2 2 10" xfId="30723"/>
    <cellStyle name="Normal 7 2 3 2 2 10 2" xfId="30724"/>
    <cellStyle name="Normal 7 2 3 2 2 11" xfId="30725"/>
    <cellStyle name="Normal 7 2 3 2 2 2" xfId="30726"/>
    <cellStyle name="Normal 7 2 3 2 2 2 2" xfId="30727"/>
    <cellStyle name="Normal 7 2 3 2 2 3" xfId="30728"/>
    <cellStyle name="Normal 7 2 3 2 2 3 2" xfId="30729"/>
    <cellStyle name="Normal 7 2 3 2 2 4" xfId="30730"/>
    <cellStyle name="Normal 7 2 3 2 2 4 2" xfId="30731"/>
    <cellStyle name="Normal 7 2 3 2 2 5" xfId="30732"/>
    <cellStyle name="Normal 7 2 3 2 2 5 2" xfId="30733"/>
    <cellStyle name="Normal 7 2 3 2 2 6" xfId="30734"/>
    <cellStyle name="Normal 7 2 3 2 2 6 2" xfId="30735"/>
    <cellStyle name="Normal 7 2 3 2 2 7" xfId="30736"/>
    <cellStyle name="Normal 7 2 3 2 2 7 2" xfId="30737"/>
    <cellStyle name="Normal 7 2 3 2 2 8" xfId="30738"/>
    <cellStyle name="Normal 7 2 3 2 2 8 2" xfId="30739"/>
    <cellStyle name="Normal 7 2 3 2 2 9" xfId="30740"/>
    <cellStyle name="Normal 7 2 3 2 2 9 2" xfId="30741"/>
    <cellStyle name="Normal 7 2 3 2 3" xfId="30742"/>
    <cellStyle name="Normal 7 2 3 2 3 2" xfId="30743"/>
    <cellStyle name="Normal 7 2 3 2 4" xfId="30744"/>
    <cellStyle name="Normal 7 2 3 2 4 2" xfId="30745"/>
    <cellStyle name="Normal 7 2 3 2 5" xfId="30746"/>
    <cellStyle name="Normal 7 2 3 2 5 2" xfId="30747"/>
    <cellStyle name="Normal 7 2 3 2 6" xfId="30748"/>
    <cellStyle name="Normal 7 2 3 2 6 2" xfId="30749"/>
    <cellStyle name="Normal 7 2 3 2 7" xfId="30750"/>
    <cellStyle name="Normal 7 2 3 2 7 2" xfId="30751"/>
    <cellStyle name="Normal 7 2 3 2 8" xfId="30752"/>
    <cellStyle name="Normal 7 2 3 2 8 2" xfId="30753"/>
    <cellStyle name="Normal 7 2 3 2 9" xfId="30754"/>
    <cellStyle name="Normal 7 2 3 2 9 2" xfId="30755"/>
    <cellStyle name="Normal 7 2 3 3" xfId="30756"/>
    <cellStyle name="Normal 7 2 3 3 10" xfId="30757"/>
    <cellStyle name="Normal 7 2 3 3 10 2" xfId="30758"/>
    <cellStyle name="Normal 7 2 3 3 11" xfId="30759"/>
    <cellStyle name="Normal 7 2 3 3 2" xfId="30760"/>
    <cellStyle name="Normal 7 2 3 3 2 2" xfId="30761"/>
    <cellStyle name="Normal 7 2 3 3 3" xfId="30762"/>
    <cellStyle name="Normal 7 2 3 3 3 2" xfId="30763"/>
    <cellStyle name="Normal 7 2 3 3 4" xfId="30764"/>
    <cellStyle name="Normal 7 2 3 3 4 2" xfId="30765"/>
    <cellStyle name="Normal 7 2 3 3 5" xfId="30766"/>
    <cellStyle name="Normal 7 2 3 3 5 2" xfId="30767"/>
    <cellStyle name="Normal 7 2 3 3 6" xfId="30768"/>
    <cellStyle name="Normal 7 2 3 3 6 2" xfId="30769"/>
    <cellStyle name="Normal 7 2 3 3 7" xfId="30770"/>
    <cellStyle name="Normal 7 2 3 3 7 2" xfId="30771"/>
    <cellStyle name="Normal 7 2 3 3 8" xfId="30772"/>
    <cellStyle name="Normal 7 2 3 3 8 2" xfId="30773"/>
    <cellStyle name="Normal 7 2 3 3 9" xfId="30774"/>
    <cellStyle name="Normal 7 2 3 3 9 2" xfId="30775"/>
    <cellStyle name="Normal 7 2 3 4" xfId="30776"/>
    <cellStyle name="Normal 7 2 3 4 2" xfId="30777"/>
    <cellStyle name="Normal 7 2 3 5" xfId="30778"/>
    <cellStyle name="Normal 7 2 3 5 2" xfId="30779"/>
    <cellStyle name="Normal 7 2 3 6" xfId="30780"/>
    <cellStyle name="Normal 7 2 3 6 2" xfId="30781"/>
    <cellStyle name="Normal 7 2 3 7" xfId="30782"/>
    <cellStyle name="Normal 7 2 3 7 2" xfId="30783"/>
    <cellStyle name="Normal 7 2 3 8" xfId="30784"/>
    <cellStyle name="Normal 7 2 3 8 2" xfId="30785"/>
    <cellStyle name="Normal 7 2 3 9" xfId="30786"/>
    <cellStyle name="Normal 7 2 3 9 2" xfId="30787"/>
    <cellStyle name="Normal 7 2 4" xfId="30788"/>
    <cellStyle name="Normal 7 2 4 10" xfId="30789"/>
    <cellStyle name="Normal 7 2 4 10 2" xfId="30790"/>
    <cellStyle name="Normal 7 2 4 11" xfId="30791"/>
    <cellStyle name="Normal 7 2 4 11 2" xfId="30792"/>
    <cellStyle name="Normal 7 2 4 12" xfId="30793"/>
    <cellStyle name="Normal 7 2 4 12 2" xfId="30794"/>
    <cellStyle name="Normal 7 2 4 13" xfId="30795"/>
    <cellStyle name="Normal 7 2 4 2" xfId="30796"/>
    <cellStyle name="Normal 7 2 4 2 10" xfId="30797"/>
    <cellStyle name="Normal 7 2 4 2 10 2" xfId="30798"/>
    <cellStyle name="Normal 7 2 4 2 11" xfId="30799"/>
    <cellStyle name="Normal 7 2 4 2 11 2" xfId="30800"/>
    <cellStyle name="Normal 7 2 4 2 12" xfId="30801"/>
    <cellStyle name="Normal 7 2 4 2 2" xfId="30802"/>
    <cellStyle name="Normal 7 2 4 2 2 10" xfId="30803"/>
    <cellStyle name="Normal 7 2 4 2 2 10 2" xfId="30804"/>
    <cellStyle name="Normal 7 2 4 2 2 11" xfId="30805"/>
    <cellStyle name="Normal 7 2 4 2 2 2" xfId="30806"/>
    <cellStyle name="Normal 7 2 4 2 2 2 2" xfId="30807"/>
    <cellStyle name="Normal 7 2 4 2 2 3" xfId="30808"/>
    <cellStyle name="Normal 7 2 4 2 2 3 2" xfId="30809"/>
    <cellStyle name="Normal 7 2 4 2 2 4" xfId="30810"/>
    <cellStyle name="Normal 7 2 4 2 2 4 2" xfId="30811"/>
    <cellStyle name="Normal 7 2 4 2 2 5" xfId="30812"/>
    <cellStyle name="Normal 7 2 4 2 2 5 2" xfId="30813"/>
    <cellStyle name="Normal 7 2 4 2 2 6" xfId="30814"/>
    <cellStyle name="Normal 7 2 4 2 2 6 2" xfId="30815"/>
    <cellStyle name="Normal 7 2 4 2 2 7" xfId="30816"/>
    <cellStyle name="Normal 7 2 4 2 2 7 2" xfId="30817"/>
    <cellStyle name="Normal 7 2 4 2 2 8" xfId="30818"/>
    <cellStyle name="Normal 7 2 4 2 2 8 2" xfId="30819"/>
    <cellStyle name="Normal 7 2 4 2 2 9" xfId="30820"/>
    <cellStyle name="Normal 7 2 4 2 2 9 2" xfId="30821"/>
    <cellStyle name="Normal 7 2 4 2 3" xfId="30822"/>
    <cellStyle name="Normal 7 2 4 2 3 2" xfId="30823"/>
    <cellStyle name="Normal 7 2 4 2 4" xfId="30824"/>
    <cellStyle name="Normal 7 2 4 2 4 2" xfId="30825"/>
    <cellStyle name="Normal 7 2 4 2 5" xfId="30826"/>
    <cellStyle name="Normal 7 2 4 2 5 2" xfId="30827"/>
    <cellStyle name="Normal 7 2 4 2 6" xfId="30828"/>
    <cellStyle name="Normal 7 2 4 2 6 2" xfId="30829"/>
    <cellStyle name="Normal 7 2 4 2 7" xfId="30830"/>
    <cellStyle name="Normal 7 2 4 2 7 2" xfId="30831"/>
    <cellStyle name="Normal 7 2 4 2 8" xfId="30832"/>
    <cellStyle name="Normal 7 2 4 2 8 2" xfId="30833"/>
    <cellStyle name="Normal 7 2 4 2 9" xfId="30834"/>
    <cellStyle name="Normal 7 2 4 2 9 2" xfId="30835"/>
    <cellStyle name="Normal 7 2 4 3" xfId="30836"/>
    <cellStyle name="Normal 7 2 4 3 10" xfId="30837"/>
    <cellStyle name="Normal 7 2 4 3 10 2" xfId="30838"/>
    <cellStyle name="Normal 7 2 4 3 11" xfId="30839"/>
    <cellStyle name="Normal 7 2 4 3 2" xfId="30840"/>
    <cellStyle name="Normal 7 2 4 3 2 2" xfId="30841"/>
    <cellStyle name="Normal 7 2 4 3 3" xfId="30842"/>
    <cellStyle name="Normal 7 2 4 3 3 2" xfId="30843"/>
    <cellStyle name="Normal 7 2 4 3 4" xfId="30844"/>
    <cellStyle name="Normal 7 2 4 3 4 2" xfId="30845"/>
    <cellStyle name="Normal 7 2 4 3 5" xfId="30846"/>
    <cellStyle name="Normal 7 2 4 3 5 2" xfId="30847"/>
    <cellStyle name="Normal 7 2 4 3 6" xfId="30848"/>
    <cellStyle name="Normal 7 2 4 3 6 2" xfId="30849"/>
    <cellStyle name="Normal 7 2 4 3 7" xfId="30850"/>
    <cellStyle name="Normal 7 2 4 3 7 2" xfId="30851"/>
    <cellStyle name="Normal 7 2 4 3 8" xfId="30852"/>
    <cellStyle name="Normal 7 2 4 3 8 2" xfId="30853"/>
    <cellStyle name="Normal 7 2 4 3 9" xfId="30854"/>
    <cellStyle name="Normal 7 2 4 3 9 2" xfId="30855"/>
    <cellStyle name="Normal 7 2 4 4" xfId="30856"/>
    <cellStyle name="Normal 7 2 4 4 2" xfId="30857"/>
    <cellStyle name="Normal 7 2 4 5" xfId="30858"/>
    <cellStyle name="Normal 7 2 4 5 2" xfId="30859"/>
    <cellStyle name="Normal 7 2 4 6" xfId="30860"/>
    <cellStyle name="Normal 7 2 4 6 2" xfId="30861"/>
    <cellStyle name="Normal 7 2 4 7" xfId="30862"/>
    <cellStyle name="Normal 7 2 4 7 2" xfId="30863"/>
    <cellStyle name="Normal 7 2 4 8" xfId="30864"/>
    <cellStyle name="Normal 7 2 4 8 2" xfId="30865"/>
    <cellStyle name="Normal 7 2 4 9" xfId="30866"/>
    <cellStyle name="Normal 7 2 4 9 2" xfId="30867"/>
    <cellStyle name="Normal 7 2 5" xfId="30868"/>
    <cellStyle name="Normal 7 2 5 10" xfId="30869"/>
    <cellStyle name="Normal 7 2 5 10 2" xfId="30870"/>
    <cellStyle name="Normal 7 2 5 11" xfId="30871"/>
    <cellStyle name="Normal 7 2 5 11 2" xfId="30872"/>
    <cellStyle name="Normal 7 2 5 12" xfId="30873"/>
    <cellStyle name="Normal 7 2 5 12 2" xfId="30874"/>
    <cellStyle name="Normal 7 2 5 13" xfId="30875"/>
    <cellStyle name="Normal 7 2 5 2" xfId="30876"/>
    <cellStyle name="Normal 7 2 5 2 10" xfId="30877"/>
    <cellStyle name="Normal 7 2 5 2 10 2" xfId="30878"/>
    <cellStyle name="Normal 7 2 5 2 11" xfId="30879"/>
    <cellStyle name="Normal 7 2 5 2 11 2" xfId="30880"/>
    <cellStyle name="Normal 7 2 5 2 12" xfId="30881"/>
    <cellStyle name="Normal 7 2 5 2 2" xfId="30882"/>
    <cellStyle name="Normal 7 2 5 2 2 10" xfId="30883"/>
    <cellStyle name="Normal 7 2 5 2 2 10 2" xfId="30884"/>
    <cellStyle name="Normal 7 2 5 2 2 11" xfId="30885"/>
    <cellStyle name="Normal 7 2 5 2 2 2" xfId="30886"/>
    <cellStyle name="Normal 7 2 5 2 2 2 2" xfId="30887"/>
    <cellStyle name="Normal 7 2 5 2 2 3" xfId="30888"/>
    <cellStyle name="Normal 7 2 5 2 2 3 2" xfId="30889"/>
    <cellStyle name="Normal 7 2 5 2 2 4" xfId="30890"/>
    <cellStyle name="Normal 7 2 5 2 2 4 2" xfId="30891"/>
    <cellStyle name="Normal 7 2 5 2 2 5" xfId="30892"/>
    <cellStyle name="Normal 7 2 5 2 2 5 2" xfId="30893"/>
    <cellStyle name="Normal 7 2 5 2 2 6" xfId="30894"/>
    <cellStyle name="Normal 7 2 5 2 2 6 2" xfId="30895"/>
    <cellStyle name="Normal 7 2 5 2 2 7" xfId="30896"/>
    <cellStyle name="Normal 7 2 5 2 2 7 2" xfId="30897"/>
    <cellStyle name="Normal 7 2 5 2 2 8" xfId="30898"/>
    <cellStyle name="Normal 7 2 5 2 2 8 2" xfId="30899"/>
    <cellStyle name="Normal 7 2 5 2 2 9" xfId="30900"/>
    <cellStyle name="Normal 7 2 5 2 2 9 2" xfId="30901"/>
    <cellStyle name="Normal 7 2 5 2 3" xfId="30902"/>
    <cellStyle name="Normal 7 2 5 2 3 2" xfId="30903"/>
    <cellStyle name="Normal 7 2 5 2 4" xfId="30904"/>
    <cellStyle name="Normal 7 2 5 2 4 2" xfId="30905"/>
    <cellStyle name="Normal 7 2 5 2 5" xfId="30906"/>
    <cellStyle name="Normal 7 2 5 2 5 2" xfId="30907"/>
    <cellStyle name="Normal 7 2 5 2 6" xfId="30908"/>
    <cellStyle name="Normal 7 2 5 2 6 2" xfId="30909"/>
    <cellStyle name="Normal 7 2 5 2 7" xfId="30910"/>
    <cellStyle name="Normal 7 2 5 2 7 2" xfId="30911"/>
    <cellStyle name="Normal 7 2 5 2 8" xfId="30912"/>
    <cellStyle name="Normal 7 2 5 2 8 2" xfId="30913"/>
    <cellStyle name="Normal 7 2 5 2 9" xfId="30914"/>
    <cellStyle name="Normal 7 2 5 2 9 2" xfId="30915"/>
    <cellStyle name="Normal 7 2 5 3" xfId="30916"/>
    <cellStyle name="Normal 7 2 5 3 10" xfId="30917"/>
    <cellStyle name="Normal 7 2 5 3 10 2" xfId="30918"/>
    <cellStyle name="Normal 7 2 5 3 11" xfId="30919"/>
    <cellStyle name="Normal 7 2 5 3 2" xfId="30920"/>
    <cellStyle name="Normal 7 2 5 3 2 2" xfId="30921"/>
    <cellStyle name="Normal 7 2 5 3 3" xfId="30922"/>
    <cellStyle name="Normal 7 2 5 3 3 2" xfId="30923"/>
    <cellStyle name="Normal 7 2 5 3 4" xfId="30924"/>
    <cellStyle name="Normal 7 2 5 3 4 2" xfId="30925"/>
    <cellStyle name="Normal 7 2 5 3 5" xfId="30926"/>
    <cellStyle name="Normal 7 2 5 3 5 2" xfId="30927"/>
    <cellStyle name="Normal 7 2 5 3 6" xfId="30928"/>
    <cellStyle name="Normal 7 2 5 3 6 2" xfId="30929"/>
    <cellStyle name="Normal 7 2 5 3 7" xfId="30930"/>
    <cellStyle name="Normal 7 2 5 3 7 2" xfId="30931"/>
    <cellStyle name="Normal 7 2 5 3 8" xfId="30932"/>
    <cellStyle name="Normal 7 2 5 3 8 2" xfId="30933"/>
    <cellStyle name="Normal 7 2 5 3 9" xfId="30934"/>
    <cellStyle name="Normal 7 2 5 3 9 2" xfId="30935"/>
    <cellStyle name="Normal 7 2 5 4" xfId="30936"/>
    <cellStyle name="Normal 7 2 5 4 2" xfId="30937"/>
    <cellStyle name="Normal 7 2 5 5" xfId="30938"/>
    <cellStyle name="Normal 7 2 5 5 2" xfId="30939"/>
    <cellStyle name="Normal 7 2 5 6" xfId="30940"/>
    <cellStyle name="Normal 7 2 5 6 2" xfId="30941"/>
    <cellStyle name="Normal 7 2 5 7" xfId="30942"/>
    <cellStyle name="Normal 7 2 5 7 2" xfId="30943"/>
    <cellStyle name="Normal 7 2 5 8" xfId="30944"/>
    <cellStyle name="Normal 7 2 5 8 2" xfId="30945"/>
    <cellStyle name="Normal 7 2 5 9" xfId="30946"/>
    <cellStyle name="Normal 7 2 5 9 2" xfId="30947"/>
    <cellStyle name="Normal 7 2 6" xfId="30948"/>
    <cellStyle name="Normal 7 2 6 10" xfId="30949"/>
    <cellStyle name="Normal 7 2 6 10 2" xfId="30950"/>
    <cellStyle name="Normal 7 2 6 11" xfId="30951"/>
    <cellStyle name="Normal 7 2 6 11 2" xfId="30952"/>
    <cellStyle name="Normal 7 2 6 12" xfId="30953"/>
    <cellStyle name="Normal 7 2 6 2" xfId="30954"/>
    <cellStyle name="Normal 7 2 6 2 10" xfId="30955"/>
    <cellStyle name="Normal 7 2 6 2 10 2" xfId="30956"/>
    <cellStyle name="Normal 7 2 6 2 11" xfId="30957"/>
    <cellStyle name="Normal 7 2 6 2 2" xfId="30958"/>
    <cellStyle name="Normal 7 2 6 2 2 2" xfId="30959"/>
    <cellStyle name="Normal 7 2 6 2 3" xfId="30960"/>
    <cellStyle name="Normal 7 2 6 2 3 2" xfId="30961"/>
    <cellStyle name="Normal 7 2 6 2 4" xfId="30962"/>
    <cellStyle name="Normal 7 2 6 2 4 2" xfId="30963"/>
    <cellStyle name="Normal 7 2 6 2 5" xfId="30964"/>
    <cellStyle name="Normal 7 2 6 2 5 2" xfId="30965"/>
    <cellStyle name="Normal 7 2 6 2 6" xfId="30966"/>
    <cellStyle name="Normal 7 2 6 2 6 2" xfId="30967"/>
    <cellStyle name="Normal 7 2 6 2 7" xfId="30968"/>
    <cellStyle name="Normal 7 2 6 2 7 2" xfId="30969"/>
    <cellStyle name="Normal 7 2 6 2 8" xfId="30970"/>
    <cellStyle name="Normal 7 2 6 2 8 2" xfId="30971"/>
    <cellStyle name="Normal 7 2 6 2 9" xfId="30972"/>
    <cellStyle name="Normal 7 2 6 2 9 2" xfId="30973"/>
    <cellStyle name="Normal 7 2 6 3" xfId="30974"/>
    <cellStyle name="Normal 7 2 6 3 2" xfId="30975"/>
    <cellStyle name="Normal 7 2 6 4" xfId="30976"/>
    <cellStyle name="Normal 7 2 6 4 2" xfId="30977"/>
    <cellStyle name="Normal 7 2 6 5" xfId="30978"/>
    <cellStyle name="Normal 7 2 6 5 2" xfId="30979"/>
    <cellStyle name="Normal 7 2 6 6" xfId="30980"/>
    <cellStyle name="Normal 7 2 6 6 2" xfId="30981"/>
    <cellStyle name="Normal 7 2 6 7" xfId="30982"/>
    <cellStyle name="Normal 7 2 6 7 2" xfId="30983"/>
    <cellStyle name="Normal 7 2 6 8" xfId="30984"/>
    <cellStyle name="Normal 7 2 6 8 2" xfId="30985"/>
    <cellStyle name="Normal 7 2 6 9" xfId="30986"/>
    <cellStyle name="Normal 7 2 6 9 2" xfId="30987"/>
    <cellStyle name="Normal 7 2 7" xfId="30988"/>
    <cellStyle name="Normal 7 2 7 10" xfId="30989"/>
    <cellStyle name="Normal 7 2 7 10 2" xfId="30990"/>
    <cellStyle name="Normal 7 2 7 11" xfId="30991"/>
    <cellStyle name="Normal 7 2 7 2" xfId="30992"/>
    <cellStyle name="Normal 7 2 7 2 2" xfId="30993"/>
    <cellStyle name="Normal 7 2 7 3" xfId="30994"/>
    <cellStyle name="Normal 7 2 7 3 2" xfId="30995"/>
    <cellStyle name="Normal 7 2 7 4" xfId="30996"/>
    <cellStyle name="Normal 7 2 7 4 2" xfId="30997"/>
    <cellStyle name="Normal 7 2 7 5" xfId="30998"/>
    <cellStyle name="Normal 7 2 7 5 2" xfId="30999"/>
    <cellStyle name="Normal 7 2 7 6" xfId="31000"/>
    <cellStyle name="Normal 7 2 7 6 2" xfId="31001"/>
    <cellStyle name="Normal 7 2 7 7" xfId="31002"/>
    <cellStyle name="Normal 7 2 7 7 2" xfId="31003"/>
    <cellStyle name="Normal 7 2 7 8" xfId="31004"/>
    <cellStyle name="Normal 7 2 7 8 2" xfId="31005"/>
    <cellStyle name="Normal 7 2 7 9" xfId="31006"/>
    <cellStyle name="Normal 7 2 7 9 2" xfId="31007"/>
    <cellStyle name="Normal 7 2 8" xfId="31008"/>
    <cellStyle name="Normal 7 2 8 2" xfId="31009"/>
    <cellStyle name="Normal 7 2 9" xfId="31010"/>
    <cellStyle name="Normal 7 2 9 2" xfId="31011"/>
    <cellStyle name="Normal 7 20" xfId="31012"/>
    <cellStyle name="Normal 7 21" xfId="31013"/>
    <cellStyle name="Normal 7 22" xfId="1119"/>
    <cellStyle name="Normal 7 3" xfId="31014"/>
    <cellStyle name="Normal 7 3 10" xfId="31015"/>
    <cellStyle name="Normal 7 3 10 2" xfId="31016"/>
    <cellStyle name="Normal 7 3 11" xfId="31017"/>
    <cellStyle name="Normal 7 3 11 2" xfId="31018"/>
    <cellStyle name="Normal 7 3 12" xfId="31019"/>
    <cellStyle name="Normal 7 3 12 2" xfId="31020"/>
    <cellStyle name="Normal 7 3 13" xfId="31021"/>
    <cellStyle name="Normal 7 3 2" xfId="31022"/>
    <cellStyle name="Normal 7 3 2 10" xfId="31023"/>
    <cellStyle name="Normal 7 3 2 10 2" xfId="31024"/>
    <cellStyle name="Normal 7 3 2 11" xfId="31025"/>
    <cellStyle name="Normal 7 3 2 11 2" xfId="31026"/>
    <cellStyle name="Normal 7 3 2 12" xfId="31027"/>
    <cellStyle name="Normal 7 3 2 2" xfId="31028"/>
    <cellStyle name="Normal 7 3 2 2 10" xfId="31029"/>
    <cellStyle name="Normal 7 3 2 2 10 2" xfId="31030"/>
    <cellStyle name="Normal 7 3 2 2 11" xfId="31031"/>
    <cellStyle name="Normal 7 3 2 2 2" xfId="31032"/>
    <cellStyle name="Normal 7 3 2 2 2 2" xfId="31033"/>
    <cellStyle name="Normal 7 3 2 2 3" xfId="31034"/>
    <cellStyle name="Normal 7 3 2 2 3 2" xfId="31035"/>
    <cellStyle name="Normal 7 3 2 2 4" xfId="31036"/>
    <cellStyle name="Normal 7 3 2 2 4 2" xfId="31037"/>
    <cellStyle name="Normal 7 3 2 2 5" xfId="31038"/>
    <cellStyle name="Normal 7 3 2 2 5 2" xfId="31039"/>
    <cellStyle name="Normal 7 3 2 2 6" xfId="31040"/>
    <cellStyle name="Normal 7 3 2 2 6 2" xfId="31041"/>
    <cellStyle name="Normal 7 3 2 2 7" xfId="31042"/>
    <cellStyle name="Normal 7 3 2 2 7 2" xfId="31043"/>
    <cellStyle name="Normal 7 3 2 2 8" xfId="31044"/>
    <cellStyle name="Normal 7 3 2 2 8 2" xfId="31045"/>
    <cellStyle name="Normal 7 3 2 2 9" xfId="31046"/>
    <cellStyle name="Normal 7 3 2 2 9 2" xfId="31047"/>
    <cellStyle name="Normal 7 3 2 3" xfId="31048"/>
    <cellStyle name="Normal 7 3 2 3 2" xfId="31049"/>
    <cellStyle name="Normal 7 3 2 4" xfId="31050"/>
    <cellStyle name="Normal 7 3 2 4 2" xfId="31051"/>
    <cellStyle name="Normal 7 3 2 5" xfId="31052"/>
    <cellStyle name="Normal 7 3 2 5 2" xfId="31053"/>
    <cellStyle name="Normal 7 3 2 6" xfId="31054"/>
    <cellStyle name="Normal 7 3 2 6 2" xfId="31055"/>
    <cellStyle name="Normal 7 3 2 7" xfId="31056"/>
    <cellStyle name="Normal 7 3 2 7 2" xfId="31057"/>
    <cellStyle name="Normal 7 3 2 8" xfId="31058"/>
    <cellStyle name="Normal 7 3 2 8 2" xfId="31059"/>
    <cellStyle name="Normal 7 3 2 9" xfId="31060"/>
    <cellStyle name="Normal 7 3 2 9 2" xfId="31061"/>
    <cellStyle name="Normal 7 3 3" xfId="31062"/>
    <cellStyle name="Normal 7 3 3 10" xfId="31063"/>
    <cellStyle name="Normal 7 3 3 10 2" xfId="31064"/>
    <cellStyle name="Normal 7 3 3 11" xfId="31065"/>
    <cellStyle name="Normal 7 3 3 2" xfId="31066"/>
    <cellStyle name="Normal 7 3 3 2 2" xfId="31067"/>
    <cellStyle name="Normal 7 3 3 3" xfId="31068"/>
    <cellStyle name="Normal 7 3 3 3 2" xfId="31069"/>
    <cellStyle name="Normal 7 3 3 4" xfId="31070"/>
    <cellStyle name="Normal 7 3 3 4 2" xfId="31071"/>
    <cellStyle name="Normal 7 3 3 5" xfId="31072"/>
    <cellStyle name="Normal 7 3 3 5 2" xfId="31073"/>
    <cellStyle name="Normal 7 3 3 6" xfId="31074"/>
    <cellStyle name="Normal 7 3 3 6 2" xfId="31075"/>
    <cellStyle name="Normal 7 3 3 7" xfId="31076"/>
    <cellStyle name="Normal 7 3 3 7 2" xfId="31077"/>
    <cellStyle name="Normal 7 3 3 8" xfId="31078"/>
    <cellStyle name="Normal 7 3 3 8 2" xfId="31079"/>
    <cellStyle name="Normal 7 3 3 9" xfId="31080"/>
    <cellStyle name="Normal 7 3 3 9 2" xfId="31081"/>
    <cellStyle name="Normal 7 3 4" xfId="31082"/>
    <cellStyle name="Normal 7 3 4 2" xfId="31083"/>
    <cellStyle name="Normal 7 3 5" xfId="31084"/>
    <cellStyle name="Normal 7 3 5 2" xfId="31085"/>
    <cellStyle name="Normal 7 3 6" xfId="31086"/>
    <cellStyle name="Normal 7 3 6 2" xfId="31087"/>
    <cellStyle name="Normal 7 3 7" xfId="31088"/>
    <cellStyle name="Normal 7 3 7 2" xfId="31089"/>
    <cellStyle name="Normal 7 3 8" xfId="31090"/>
    <cellStyle name="Normal 7 3 8 2" xfId="31091"/>
    <cellStyle name="Normal 7 3 9" xfId="31092"/>
    <cellStyle name="Normal 7 3 9 2" xfId="31093"/>
    <cellStyle name="Normal 7 4" xfId="31094"/>
    <cellStyle name="Normal 7 4 10" xfId="31095"/>
    <cellStyle name="Normal 7 4 10 2" xfId="31096"/>
    <cellStyle name="Normal 7 4 11" xfId="31097"/>
    <cellStyle name="Normal 7 4 11 2" xfId="31098"/>
    <cellStyle name="Normal 7 4 12" xfId="31099"/>
    <cellStyle name="Normal 7 4 12 2" xfId="31100"/>
    <cellStyle name="Normal 7 4 13" xfId="31101"/>
    <cellStyle name="Normal 7 4 2" xfId="31102"/>
    <cellStyle name="Normal 7 4 2 10" xfId="31103"/>
    <cellStyle name="Normal 7 4 2 10 2" xfId="31104"/>
    <cellStyle name="Normal 7 4 2 11" xfId="31105"/>
    <cellStyle name="Normal 7 4 2 11 2" xfId="31106"/>
    <cellStyle name="Normal 7 4 2 12" xfId="31107"/>
    <cellStyle name="Normal 7 4 2 2" xfId="31108"/>
    <cellStyle name="Normal 7 4 2 2 10" xfId="31109"/>
    <cellStyle name="Normal 7 4 2 2 10 2" xfId="31110"/>
    <cellStyle name="Normal 7 4 2 2 11" xfId="31111"/>
    <cellStyle name="Normal 7 4 2 2 2" xfId="31112"/>
    <cellStyle name="Normal 7 4 2 2 2 2" xfId="31113"/>
    <cellStyle name="Normal 7 4 2 2 3" xfId="31114"/>
    <cellStyle name="Normal 7 4 2 2 3 2" xfId="31115"/>
    <cellStyle name="Normal 7 4 2 2 4" xfId="31116"/>
    <cellStyle name="Normal 7 4 2 2 4 2" xfId="31117"/>
    <cellStyle name="Normal 7 4 2 2 5" xfId="31118"/>
    <cellStyle name="Normal 7 4 2 2 5 2" xfId="31119"/>
    <cellStyle name="Normal 7 4 2 2 6" xfId="31120"/>
    <cellStyle name="Normal 7 4 2 2 6 2" xfId="31121"/>
    <cellStyle name="Normal 7 4 2 2 7" xfId="31122"/>
    <cellStyle name="Normal 7 4 2 2 7 2" xfId="31123"/>
    <cellStyle name="Normal 7 4 2 2 8" xfId="31124"/>
    <cellStyle name="Normal 7 4 2 2 8 2" xfId="31125"/>
    <cellStyle name="Normal 7 4 2 2 9" xfId="31126"/>
    <cellStyle name="Normal 7 4 2 2 9 2" xfId="31127"/>
    <cellStyle name="Normal 7 4 2 3" xfId="31128"/>
    <cellStyle name="Normal 7 4 2 3 2" xfId="31129"/>
    <cellStyle name="Normal 7 4 2 4" xfId="31130"/>
    <cellStyle name="Normal 7 4 2 4 2" xfId="31131"/>
    <cellStyle name="Normal 7 4 2 5" xfId="31132"/>
    <cellStyle name="Normal 7 4 2 5 2" xfId="31133"/>
    <cellStyle name="Normal 7 4 2 6" xfId="31134"/>
    <cellStyle name="Normal 7 4 2 6 2" xfId="31135"/>
    <cellStyle name="Normal 7 4 2 7" xfId="31136"/>
    <cellStyle name="Normal 7 4 2 7 2" xfId="31137"/>
    <cellStyle name="Normal 7 4 2 8" xfId="31138"/>
    <cellStyle name="Normal 7 4 2 8 2" xfId="31139"/>
    <cellStyle name="Normal 7 4 2 9" xfId="31140"/>
    <cellStyle name="Normal 7 4 2 9 2" xfId="31141"/>
    <cellStyle name="Normal 7 4 3" xfId="31142"/>
    <cellStyle name="Normal 7 4 3 10" xfId="31143"/>
    <cellStyle name="Normal 7 4 3 10 2" xfId="31144"/>
    <cellStyle name="Normal 7 4 3 11" xfId="31145"/>
    <cellStyle name="Normal 7 4 3 2" xfId="31146"/>
    <cellStyle name="Normal 7 4 3 2 2" xfId="31147"/>
    <cellStyle name="Normal 7 4 3 3" xfId="31148"/>
    <cellStyle name="Normal 7 4 3 3 2" xfId="31149"/>
    <cellStyle name="Normal 7 4 3 4" xfId="31150"/>
    <cellStyle name="Normal 7 4 3 4 2" xfId="31151"/>
    <cellStyle name="Normal 7 4 3 5" xfId="31152"/>
    <cellStyle name="Normal 7 4 3 5 2" xfId="31153"/>
    <cellStyle name="Normal 7 4 3 6" xfId="31154"/>
    <cellStyle name="Normal 7 4 3 6 2" xfId="31155"/>
    <cellStyle name="Normal 7 4 3 7" xfId="31156"/>
    <cellStyle name="Normal 7 4 3 7 2" xfId="31157"/>
    <cellStyle name="Normal 7 4 3 8" xfId="31158"/>
    <cellStyle name="Normal 7 4 3 8 2" xfId="31159"/>
    <cellStyle name="Normal 7 4 3 9" xfId="31160"/>
    <cellStyle name="Normal 7 4 3 9 2" xfId="31161"/>
    <cellStyle name="Normal 7 4 4" xfId="31162"/>
    <cellStyle name="Normal 7 4 4 2" xfId="31163"/>
    <cellStyle name="Normal 7 4 5" xfId="31164"/>
    <cellStyle name="Normal 7 4 5 2" xfId="31165"/>
    <cellStyle name="Normal 7 4 6" xfId="31166"/>
    <cellStyle name="Normal 7 4 6 2" xfId="31167"/>
    <cellStyle name="Normal 7 4 7" xfId="31168"/>
    <cellStyle name="Normal 7 4 7 2" xfId="31169"/>
    <cellStyle name="Normal 7 4 8" xfId="31170"/>
    <cellStyle name="Normal 7 4 8 2" xfId="31171"/>
    <cellStyle name="Normal 7 4 9" xfId="31172"/>
    <cellStyle name="Normal 7 4 9 2" xfId="31173"/>
    <cellStyle name="Normal 7 5" xfId="31174"/>
    <cellStyle name="Normal 7 5 10" xfId="31175"/>
    <cellStyle name="Normal 7 5 10 2" xfId="31176"/>
    <cellStyle name="Normal 7 5 11" xfId="31177"/>
    <cellStyle name="Normal 7 5 11 2" xfId="31178"/>
    <cellStyle name="Normal 7 5 12" xfId="31179"/>
    <cellStyle name="Normal 7 5 12 2" xfId="31180"/>
    <cellStyle name="Normal 7 5 13" xfId="31181"/>
    <cellStyle name="Normal 7 5 2" xfId="31182"/>
    <cellStyle name="Normal 7 5 2 10" xfId="31183"/>
    <cellStyle name="Normal 7 5 2 10 2" xfId="31184"/>
    <cellStyle name="Normal 7 5 2 11" xfId="31185"/>
    <cellStyle name="Normal 7 5 2 11 2" xfId="31186"/>
    <cellStyle name="Normal 7 5 2 12" xfId="31187"/>
    <cellStyle name="Normal 7 5 2 2" xfId="31188"/>
    <cellStyle name="Normal 7 5 2 2 10" xfId="31189"/>
    <cellStyle name="Normal 7 5 2 2 10 2" xfId="31190"/>
    <cellStyle name="Normal 7 5 2 2 11" xfId="31191"/>
    <cellStyle name="Normal 7 5 2 2 2" xfId="31192"/>
    <cellStyle name="Normal 7 5 2 2 2 2" xfId="31193"/>
    <cellStyle name="Normal 7 5 2 2 3" xfId="31194"/>
    <cellStyle name="Normal 7 5 2 2 3 2" xfId="31195"/>
    <cellStyle name="Normal 7 5 2 2 4" xfId="31196"/>
    <cellStyle name="Normal 7 5 2 2 4 2" xfId="31197"/>
    <cellStyle name="Normal 7 5 2 2 5" xfId="31198"/>
    <cellStyle name="Normal 7 5 2 2 5 2" xfId="31199"/>
    <cellStyle name="Normal 7 5 2 2 6" xfId="31200"/>
    <cellStyle name="Normal 7 5 2 2 6 2" xfId="31201"/>
    <cellStyle name="Normal 7 5 2 2 7" xfId="31202"/>
    <cellStyle name="Normal 7 5 2 2 7 2" xfId="31203"/>
    <cellStyle name="Normal 7 5 2 2 8" xfId="31204"/>
    <cellStyle name="Normal 7 5 2 2 8 2" xfId="31205"/>
    <cellStyle name="Normal 7 5 2 2 9" xfId="31206"/>
    <cellStyle name="Normal 7 5 2 2 9 2" xfId="31207"/>
    <cellStyle name="Normal 7 5 2 3" xfId="31208"/>
    <cellStyle name="Normal 7 5 2 3 2" xfId="31209"/>
    <cellStyle name="Normal 7 5 2 4" xfId="31210"/>
    <cellStyle name="Normal 7 5 2 4 2" xfId="31211"/>
    <cellStyle name="Normal 7 5 2 5" xfId="31212"/>
    <cellStyle name="Normal 7 5 2 5 2" xfId="31213"/>
    <cellStyle name="Normal 7 5 2 6" xfId="31214"/>
    <cellStyle name="Normal 7 5 2 6 2" xfId="31215"/>
    <cellStyle name="Normal 7 5 2 7" xfId="31216"/>
    <cellStyle name="Normal 7 5 2 7 2" xfId="31217"/>
    <cellStyle name="Normal 7 5 2 8" xfId="31218"/>
    <cellStyle name="Normal 7 5 2 8 2" xfId="31219"/>
    <cellStyle name="Normal 7 5 2 9" xfId="31220"/>
    <cellStyle name="Normal 7 5 2 9 2" xfId="31221"/>
    <cellStyle name="Normal 7 5 3" xfId="31222"/>
    <cellStyle name="Normal 7 5 3 10" xfId="31223"/>
    <cellStyle name="Normal 7 5 3 10 2" xfId="31224"/>
    <cellStyle name="Normal 7 5 3 11" xfId="31225"/>
    <cellStyle name="Normal 7 5 3 2" xfId="31226"/>
    <cellStyle name="Normal 7 5 3 2 2" xfId="31227"/>
    <cellStyle name="Normal 7 5 3 3" xfId="31228"/>
    <cellStyle name="Normal 7 5 3 3 2" xfId="31229"/>
    <cellStyle name="Normal 7 5 3 4" xfId="31230"/>
    <cellStyle name="Normal 7 5 3 4 2" xfId="31231"/>
    <cellStyle name="Normal 7 5 3 5" xfId="31232"/>
    <cellStyle name="Normal 7 5 3 5 2" xfId="31233"/>
    <cellStyle name="Normal 7 5 3 6" xfId="31234"/>
    <cellStyle name="Normal 7 5 3 6 2" xfId="31235"/>
    <cellStyle name="Normal 7 5 3 7" xfId="31236"/>
    <cellStyle name="Normal 7 5 3 7 2" xfId="31237"/>
    <cellStyle name="Normal 7 5 3 8" xfId="31238"/>
    <cellStyle name="Normal 7 5 3 8 2" xfId="31239"/>
    <cellStyle name="Normal 7 5 3 9" xfId="31240"/>
    <cellStyle name="Normal 7 5 3 9 2" xfId="31241"/>
    <cellStyle name="Normal 7 5 4" xfId="31242"/>
    <cellStyle name="Normal 7 5 4 2" xfId="31243"/>
    <cellStyle name="Normal 7 5 5" xfId="31244"/>
    <cellStyle name="Normal 7 5 5 2" xfId="31245"/>
    <cellStyle name="Normal 7 5 6" xfId="31246"/>
    <cellStyle name="Normal 7 5 6 2" xfId="31247"/>
    <cellStyle name="Normal 7 5 7" xfId="31248"/>
    <cellStyle name="Normal 7 5 7 2" xfId="31249"/>
    <cellStyle name="Normal 7 5 8" xfId="31250"/>
    <cellStyle name="Normal 7 5 8 2" xfId="31251"/>
    <cellStyle name="Normal 7 5 9" xfId="31252"/>
    <cellStyle name="Normal 7 5 9 2" xfId="31253"/>
    <cellStyle name="Normal 7 6" xfId="31254"/>
    <cellStyle name="Normal 7 6 10" xfId="31255"/>
    <cellStyle name="Normal 7 6 10 2" xfId="31256"/>
    <cellStyle name="Normal 7 6 11" xfId="31257"/>
    <cellStyle name="Normal 7 6 11 2" xfId="31258"/>
    <cellStyle name="Normal 7 6 12" xfId="31259"/>
    <cellStyle name="Normal 7 6 12 2" xfId="31260"/>
    <cellStyle name="Normal 7 6 13" xfId="31261"/>
    <cellStyle name="Normal 7 6 2" xfId="31262"/>
    <cellStyle name="Normal 7 6 2 10" xfId="31263"/>
    <cellStyle name="Normal 7 6 2 10 2" xfId="31264"/>
    <cellStyle name="Normal 7 6 2 11" xfId="31265"/>
    <cellStyle name="Normal 7 6 2 11 2" xfId="31266"/>
    <cellStyle name="Normal 7 6 2 12" xfId="31267"/>
    <cellStyle name="Normal 7 6 2 2" xfId="31268"/>
    <cellStyle name="Normal 7 6 2 2 10" xfId="31269"/>
    <cellStyle name="Normal 7 6 2 2 10 2" xfId="31270"/>
    <cellStyle name="Normal 7 6 2 2 11" xfId="31271"/>
    <cellStyle name="Normal 7 6 2 2 2" xfId="31272"/>
    <cellStyle name="Normal 7 6 2 2 2 2" xfId="31273"/>
    <cellStyle name="Normal 7 6 2 2 3" xfId="31274"/>
    <cellStyle name="Normal 7 6 2 2 3 2" xfId="31275"/>
    <cellStyle name="Normal 7 6 2 2 4" xfId="31276"/>
    <cellStyle name="Normal 7 6 2 2 4 2" xfId="31277"/>
    <cellStyle name="Normal 7 6 2 2 5" xfId="31278"/>
    <cellStyle name="Normal 7 6 2 2 5 2" xfId="31279"/>
    <cellStyle name="Normal 7 6 2 2 6" xfId="31280"/>
    <cellStyle name="Normal 7 6 2 2 6 2" xfId="31281"/>
    <cellStyle name="Normal 7 6 2 2 7" xfId="31282"/>
    <cellStyle name="Normal 7 6 2 2 7 2" xfId="31283"/>
    <cellStyle name="Normal 7 6 2 2 8" xfId="31284"/>
    <cellStyle name="Normal 7 6 2 2 8 2" xfId="31285"/>
    <cellStyle name="Normal 7 6 2 2 9" xfId="31286"/>
    <cellStyle name="Normal 7 6 2 2 9 2" xfId="31287"/>
    <cellStyle name="Normal 7 6 2 3" xfId="31288"/>
    <cellStyle name="Normal 7 6 2 3 2" xfId="31289"/>
    <cellStyle name="Normal 7 6 2 4" xfId="31290"/>
    <cellStyle name="Normal 7 6 2 4 2" xfId="31291"/>
    <cellStyle name="Normal 7 6 2 5" xfId="31292"/>
    <cellStyle name="Normal 7 6 2 5 2" xfId="31293"/>
    <cellStyle name="Normal 7 6 2 6" xfId="31294"/>
    <cellStyle name="Normal 7 6 2 6 2" xfId="31295"/>
    <cellStyle name="Normal 7 6 2 7" xfId="31296"/>
    <cellStyle name="Normal 7 6 2 7 2" xfId="31297"/>
    <cellStyle name="Normal 7 6 2 8" xfId="31298"/>
    <cellStyle name="Normal 7 6 2 8 2" xfId="31299"/>
    <cellStyle name="Normal 7 6 2 9" xfId="31300"/>
    <cellStyle name="Normal 7 6 2 9 2" xfId="31301"/>
    <cellStyle name="Normal 7 6 3" xfId="31302"/>
    <cellStyle name="Normal 7 6 3 10" xfId="31303"/>
    <cellStyle name="Normal 7 6 3 10 2" xfId="31304"/>
    <cellStyle name="Normal 7 6 3 11" xfId="31305"/>
    <cellStyle name="Normal 7 6 3 2" xfId="31306"/>
    <cellStyle name="Normal 7 6 3 2 2" xfId="31307"/>
    <cellStyle name="Normal 7 6 3 3" xfId="31308"/>
    <cellStyle name="Normal 7 6 3 3 2" xfId="31309"/>
    <cellStyle name="Normal 7 6 3 4" xfId="31310"/>
    <cellStyle name="Normal 7 6 3 4 2" xfId="31311"/>
    <cellStyle name="Normal 7 6 3 5" xfId="31312"/>
    <cellStyle name="Normal 7 6 3 5 2" xfId="31313"/>
    <cellStyle name="Normal 7 6 3 6" xfId="31314"/>
    <cellStyle name="Normal 7 6 3 6 2" xfId="31315"/>
    <cellStyle name="Normal 7 6 3 7" xfId="31316"/>
    <cellStyle name="Normal 7 6 3 7 2" xfId="31317"/>
    <cellStyle name="Normal 7 6 3 8" xfId="31318"/>
    <cellStyle name="Normal 7 6 3 8 2" xfId="31319"/>
    <cellStyle name="Normal 7 6 3 9" xfId="31320"/>
    <cellStyle name="Normal 7 6 3 9 2" xfId="31321"/>
    <cellStyle name="Normal 7 6 4" xfId="31322"/>
    <cellStyle name="Normal 7 6 4 2" xfId="31323"/>
    <cellStyle name="Normal 7 6 5" xfId="31324"/>
    <cellStyle name="Normal 7 6 5 2" xfId="31325"/>
    <cellStyle name="Normal 7 6 6" xfId="31326"/>
    <cellStyle name="Normal 7 6 6 2" xfId="31327"/>
    <cellStyle name="Normal 7 6 7" xfId="31328"/>
    <cellStyle name="Normal 7 6 7 2" xfId="31329"/>
    <cellStyle name="Normal 7 6 8" xfId="31330"/>
    <cellStyle name="Normal 7 6 8 2" xfId="31331"/>
    <cellStyle name="Normal 7 6 9" xfId="31332"/>
    <cellStyle name="Normal 7 6 9 2" xfId="31333"/>
    <cellStyle name="Normal 7 7" xfId="31334"/>
    <cellStyle name="Normal 7 7 10" xfId="31335"/>
    <cellStyle name="Normal 7 7 10 2" xfId="31336"/>
    <cellStyle name="Normal 7 7 11" xfId="31337"/>
    <cellStyle name="Normal 7 7 11 2" xfId="31338"/>
    <cellStyle name="Normal 7 7 12" xfId="31339"/>
    <cellStyle name="Normal 7 7 2" xfId="31340"/>
    <cellStyle name="Normal 7 7 2 10" xfId="31341"/>
    <cellStyle name="Normal 7 7 2 10 2" xfId="31342"/>
    <cellStyle name="Normal 7 7 2 11" xfId="31343"/>
    <cellStyle name="Normal 7 7 2 2" xfId="31344"/>
    <cellStyle name="Normal 7 7 2 2 2" xfId="31345"/>
    <cellStyle name="Normal 7 7 2 3" xfId="31346"/>
    <cellStyle name="Normal 7 7 2 3 2" xfId="31347"/>
    <cellStyle name="Normal 7 7 2 4" xfId="31348"/>
    <cellStyle name="Normal 7 7 2 4 2" xfId="31349"/>
    <cellStyle name="Normal 7 7 2 5" xfId="31350"/>
    <cellStyle name="Normal 7 7 2 5 2" xfId="31351"/>
    <cellStyle name="Normal 7 7 2 6" xfId="31352"/>
    <cellStyle name="Normal 7 7 2 6 2" xfId="31353"/>
    <cellStyle name="Normal 7 7 2 7" xfId="31354"/>
    <cellStyle name="Normal 7 7 2 7 2" xfId="31355"/>
    <cellStyle name="Normal 7 7 2 8" xfId="31356"/>
    <cellStyle name="Normal 7 7 2 8 2" xfId="31357"/>
    <cellStyle name="Normal 7 7 2 9" xfId="31358"/>
    <cellStyle name="Normal 7 7 2 9 2" xfId="31359"/>
    <cellStyle name="Normal 7 7 3" xfId="31360"/>
    <cellStyle name="Normal 7 7 3 2" xfId="31361"/>
    <cellStyle name="Normal 7 7 4" xfId="31362"/>
    <cellStyle name="Normal 7 7 4 2" xfId="31363"/>
    <cellStyle name="Normal 7 7 5" xfId="31364"/>
    <cellStyle name="Normal 7 7 5 2" xfId="31365"/>
    <cellStyle name="Normal 7 7 6" xfId="31366"/>
    <cellStyle name="Normal 7 7 6 2" xfId="31367"/>
    <cellStyle name="Normal 7 7 7" xfId="31368"/>
    <cellStyle name="Normal 7 7 7 2" xfId="31369"/>
    <cellStyle name="Normal 7 7 8" xfId="31370"/>
    <cellStyle name="Normal 7 7 8 2" xfId="31371"/>
    <cellStyle name="Normal 7 7 9" xfId="31372"/>
    <cellStyle name="Normal 7 7 9 2" xfId="31373"/>
    <cellStyle name="Normal 7 8" xfId="31374"/>
    <cellStyle name="Normal 7 8 10" xfId="31375"/>
    <cellStyle name="Normal 7 8 10 2" xfId="31376"/>
    <cellStyle name="Normal 7 8 11" xfId="31377"/>
    <cellStyle name="Normal 7 8 2" xfId="31378"/>
    <cellStyle name="Normal 7 8 2 2" xfId="31379"/>
    <cellStyle name="Normal 7 8 3" xfId="31380"/>
    <cellStyle name="Normal 7 8 3 2" xfId="31381"/>
    <cellStyle name="Normal 7 8 4" xfId="31382"/>
    <cellStyle name="Normal 7 8 4 2" xfId="31383"/>
    <cellStyle name="Normal 7 8 5" xfId="31384"/>
    <cellStyle name="Normal 7 8 5 2" xfId="31385"/>
    <cellStyle name="Normal 7 8 6" xfId="31386"/>
    <cellStyle name="Normal 7 8 6 2" xfId="31387"/>
    <cellStyle name="Normal 7 8 7" xfId="31388"/>
    <cellStyle name="Normal 7 8 7 2" xfId="31389"/>
    <cellStyle name="Normal 7 8 8" xfId="31390"/>
    <cellStyle name="Normal 7 8 8 2" xfId="31391"/>
    <cellStyle name="Normal 7 8 9" xfId="31392"/>
    <cellStyle name="Normal 7 8 9 2" xfId="31393"/>
    <cellStyle name="Normal 7 9" xfId="31394"/>
    <cellStyle name="Normal 7 9 2" xfId="31395"/>
    <cellStyle name="Normal 73" xfId="42105"/>
    <cellStyle name="Normal 8" xfId="916"/>
    <cellStyle name="Normal 8 10" xfId="31396"/>
    <cellStyle name="Normal 8 10 2" xfId="31397"/>
    <cellStyle name="Normal 8 11" xfId="31398"/>
    <cellStyle name="Normal 8 11 2" xfId="31399"/>
    <cellStyle name="Normal 8 12" xfId="31400"/>
    <cellStyle name="Normal 8 12 2" xfId="31401"/>
    <cellStyle name="Normal 8 13" xfId="31402"/>
    <cellStyle name="Normal 8 13 2" xfId="31403"/>
    <cellStyle name="Normal 8 14" xfId="31404"/>
    <cellStyle name="Normal 8 14 2" xfId="31405"/>
    <cellStyle name="Normal 8 15" xfId="31406"/>
    <cellStyle name="Normal 8 15 2" xfId="31407"/>
    <cellStyle name="Normal 8 16" xfId="31408"/>
    <cellStyle name="Normal 8 16 2" xfId="31409"/>
    <cellStyle name="Normal 8 17" xfId="31410"/>
    <cellStyle name="Normal 8 17 2" xfId="31411"/>
    <cellStyle name="Normal 8 18" xfId="31412"/>
    <cellStyle name="Normal 8 19" xfId="31413"/>
    <cellStyle name="Normal 8 2" xfId="917"/>
    <cellStyle name="Normal 8 2 10" xfId="31415"/>
    <cellStyle name="Normal 8 2 10 2" xfId="31416"/>
    <cellStyle name="Normal 8 2 11" xfId="31417"/>
    <cellStyle name="Normal 8 2 11 2" xfId="31418"/>
    <cellStyle name="Normal 8 2 12" xfId="31419"/>
    <cellStyle name="Normal 8 2 12 2" xfId="31420"/>
    <cellStyle name="Normal 8 2 13" xfId="31421"/>
    <cellStyle name="Normal 8 2 13 2" xfId="31422"/>
    <cellStyle name="Normal 8 2 14" xfId="31423"/>
    <cellStyle name="Normal 8 2 15" xfId="31414"/>
    <cellStyle name="Normal 8 2 2" xfId="918"/>
    <cellStyle name="Normal 8 2 3" xfId="31424"/>
    <cellStyle name="Normal 8 2 3 10" xfId="31425"/>
    <cellStyle name="Normal 8 2 3 10 2" xfId="31426"/>
    <cellStyle name="Normal 8 2 3 11" xfId="31427"/>
    <cellStyle name="Normal 8 2 3 11 2" xfId="31428"/>
    <cellStyle name="Normal 8 2 3 12" xfId="31429"/>
    <cellStyle name="Normal 8 2 3 2" xfId="31430"/>
    <cellStyle name="Normal 8 2 3 2 10" xfId="31431"/>
    <cellStyle name="Normal 8 2 3 2 10 2" xfId="31432"/>
    <cellStyle name="Normal 8 2 3 2 11" xfId="31433"/>
    <cellStyle name="Normal 8 2 3 2 2" xfId="31434"/>
    <cellStyle name="Normal 8 2 3 2 2 2" xfId="31435"/>
    <cellStyle name="Normal 8 2 3 2 3" xfId="31436"/>
    <cellStyle name="Normal 8 2 3 2 3 2" xfId="31437"/>
    <cellStyle name="Normal 8 2 3 2 4" xfId="31438"/>
    <cellStyle name="Normal 8 2 3 2 4 2" xfId="31439"/>
    <cellStyle name="Normal 8 2 3 2 5" xfId="31440"/>
    <cellStyle name="Normal 8 2 3 2 5 2" xfId="31441"/>
    <cellStyle name="Normal 8 2 3 2 6" xfId="31442"/>
    <cellStyle name="Normal 8 2 3 2 6 2" xfId="31443"/>
    <cellStyle name="Normal 8 2 3 2 7" xfId="31444"/>
    <cellStyle name="Normal 8 2 3 2 7 2" xfId="31445"/>
    <cellStyle name="Normal 8 2 3 2 8" xfId="31446"/>
    <cellStyle name="Normal 8 2 3 2 8 2" xfId="31447"/>
    <cellStyle name="Normal 8 2 3 2 9" xfId="31448"/>
    <cellStyle name="Normal 8 2 3 2 9 2" xfId="31449"/>
    <cellStyle name="Normal 8 2 3 3" xfId="31450"/>
    <cellStyle name="Normal 8 2 3 3 2" xfId="31451"/>
    <cellStyle name="Normal 8 2 3 4" xfId="31452"/>
    <cellStyle name="Normal 8 2 3 4 2" xfId="31453"/>
    <cellStyle name="Normal 8 2 3 5" xfId="31454"/>
    <cellStyle name="Normal 8 2 3 5 2" xfId="31455"/>
    <cellStyle name="Normal 8 2 3 6" xfId="31456"/>
    <cellStyle name="Normal 8 2 3 6 2" xfId="31457"/>
    <cellStyle name="Normal 8 2 3 7" xfId="31458"/>
    <cellStyle name="Normal 8 2 3 7 2" xfId="31459"/>
    <cellStyle name="Normal 8 2 3 8" xfId="31460"/>
    <cellStyle name="Normal 8 2 3 8 2" xfId="31461"/>
    <cellStyle name="Normal 8 2 3 9" xfId="31462"/>
    <cellStyle name="Normal 8 2 3 9 2" xfId="31463"/>
    <cellStyle name="Normal 8 2 4" xfId="31464"/>
    <cellStyle name="Normal 8 2 4 10" xfId="31465"/>
    <cellStyle name="Normal 8 2 4 10 2" xfId="31466"/>
    <cellStyle name="Normal 8 2 4 11" xfId="31467"/>
    <cellStyle name="Normal 8 2 4 2" xfId="31468"/>
    <cellStyle name="Normal 8 2 4 2 2" xfId="31469"/>
    <cellStyle name="Normal 8 2 4 3" xfId="31470"/>
    <cellStyle name="Normal 8 2 4 3 2" xfId="31471"/>
    <cellStyle name="Normal 8 2 4 4" xfId="31472"/>
    <cellStyle name="Normal 8 2 4 4 2" xfId="31473"/>
    <cellStyle name="Normal 8 2 4 5" xfId="31474"/>
    <cellStyle name="Normal 8 2 4 5 2" xfId="31475"/>
    <cellStyle name="Normal 8 2 4 6" xfId="31476"/>
    <cellStyle name="Normal 8 2 4 6 2" xfId="31477"/>
    <cellStyle name="Normal 8 2 4 7" xfId="31478"/>
    <cellStyle name="Normal 8 2 4 7 2" xfId="31479"/>
    <cellStyle name="Normal 8 2 4 8" xfId="31480"/>
    <cellStyle name="Normal 8 2 4 8 2" xfId="31481"/>
    <cellStyle name="Normal 8 2 4 9" xfId="31482"/>
    <cellStyle name="Normal 8 2 4 9 2" xfId="31483"/>
    <cellStyle name="Normal 8 2 5" xfId="31484"/>
    <cellStyle name="Normal 8 2 5 2" xfId="31485"/>
    <cellStyle name="Normal 8 2 6" xfId="31486"/>
    <cellStyle name="Normal 8 2 6 2" xfId="31487"/>
    <cellStyle name="Normal 8 2 7" xfId="31488"/>
    <cellStyle name="Normal 8 2 7 2" xfId="31489"/>
    <cellStyle name="Normal 8 2 8" xfId="31490"/>
    <cellStyle name="Normal 8 2 8 2" xfId="31491"/>
    <cellStyle name="Normal 8 2 9" xfId="31492"/>
    <cellStyle name="Normal 8 2 9 2" xfId="31493"/>
    <cellStyle name="Normal 8 20" xfId="31494"/>
    <cellStyle name="Normal 8 21" xfId="1175"/>
    <cellStyle name="Normal 8 3" xfId="919"/>
    <cellStyle name="Normal 8 3 2" xfId="920"/>
    <cellStyle name="Normal 8 4" xfId="921"/>
    <cellStyle name="Normal 8 4 2" xfId="922"/>
    <cellStyle name="Normal 8 5" xfId="923"/>
    <cellStyle name="Normal 8 5 2" xfId="924"/>
    <cellStyle name="Normal 8 6" xfId="925"/>
    <cellStyle name="Normal 8 6 2" xfId="926"/>
    <cellStyle name="Normal 8 7" xfId="927"/>
    <cellStyle name="Normal 8 7 10" xfId="31496"/>
    <cellStyle name="Normal 8 7 10 2" xfId="31497"/>
    <cellStyle name="Normal 8 7 11" xfId="31498"/>
    <cellStyle name="Normal 8 7 11 2" xfId="31499"/>
    <cellStyle name="Normal 8 7 12" xfId="31500"/>
    <cellStyle name="Normal 8 7 13" xfId="31495"/>
    <cellStyle name="Normal 8 7 2" xfId="31501"/>
    <cellStyle name="Normal 8 7 2 10" xfId="31502"/>
    <cellStyle name="Normal 8 7 2 10 2" xfId="31503"/>
    <cellStyle name="Normal 8 7 2 11" xfId="31504"/>
    <cellStyle name="Normal 8 7 2 2" xfId="31505"/>
    <cellStyle name="Normal 8 7 2 2 2" xfId="31506"/>
    <cellStyle name="Normal 8 7 2 3" xfId="31507"/>
    <cellStyle name="Normal 8 7 2 3 2" xfId="31508"/>
    <cellStyle name="Normal 8 7 2 4" xfId="31509"/>
    <cellStyle name="Normal 8 7 2 4 2" xfId="31510"/>
    <cellStyle name="Normal 8 7 2 5" xfId="31511"/>
    <cellStyle name="Normal 8 7 2 5 2" xfId="31512"/>
    <cellStyle name="Normal 8 7 2 6" xfId="31513"/>
    <cellStyle name="Normal 8 7 2 6 2" xfId="31514"/>
    <cellStyle name="Normal 8 7 2 7" xfId="31515"/>
    <cellStyle name="Normal 8 7 2 7 2" xfId="31516"/>
    <cellStyle name="Normal 8 7 2 8" xfId="31517"/>
    <cellStyle name="Normal 8 7 2 8 2" xfId="31518"/>
    <cellStyle name="Normal 8 7 2 9" xfId="31519"/>
    <cellStyle name="Normal 8 7 2 9 2" xfId="31520"/>
    <cellStyle name="Normal 8 7 3" xfId="31521"/>
    <cellStyle name="Normal 8 7 3 2" xfId="31522"/>
    <cellStyle name="Normal 8 7 4" xfId="31523"/>
    <cellStyle name="Normal 8 7 4 2" xfId="31524"/>
    <cellStyle name="Normal 8 7 5" xfId="31525"/>
    <cellStyle name="Normal 8 7 5 2" xfId="31526"/>
    <cellStyle name="Normal 8 7 6" xfId="31527"/>
    <cellStyle name="Normal 8 7 6 2" xfId="31528"/>
    <cellStyle name="Normal 8 7 7" xfId="31529"/>
    <cellStyle name="Normal 8 7 7 2" xfId="31530"/>
    <cellStyle name="Normal 8 7 8" xfId="31531"/>
    <cellStyle name="Normal 8 7 8 2" xfId="31532"/>
    <cellStyle name="Normal 8 7 9" xfId="31533"/>
    <cellStyle name="Normal 8 7 9 2" xfId="31534"/>
    <cellStyle name="Normal 8 8" xfId="31535"/>
    <cellStyle name="Normal 8 8 10" xfId="31536"/>
    <cellStyle name="Normal 8 8 10 2" xfId="31537"/>
    <cellStyle name="Normal 8 8 11" xfId="31538"/>
    <cellStyle name="Normal 8 8 2" xfId="31539"/>
    <cellStyle name="Normal 8 8 2 2" xfId="31540"/>
    <cellStyle name="Normal 8 8 3" xfId="31541"/>
    <cellStyle name="Normal 8 8 3 2" xfId="31542"/>
    <cellStyle name="Normal 8 8 4" xfId="31543"/>
    <cellStyle name="Normal 8 8 4 2" xfId="31544"/>
    <cellStyle name="Normal 8 8 5" xfId="31545"/>
    <cellStyle name="Normal 8 8 5 2" xfId="31546"/>
    <cellStyle name="Normal 8 8 6" xfId="31547"/>
    <cellStyle name="Normal 8 8 6 2" xfId="31548"/>
    <cellStyle name="Normal 8 8 7" xfId="31549"/>
    <cellStyle name="Normal 8 8 7 2" xfId="31550"/>
    <cellStyle name="Normal 8 8 8" xfId="31551"/>
    <cellStyle name="Normal 8 8 8 2" xfId="31552"/>
    <cellStyle name="Normal 8 8 9" xfId="31553"/>
    <cellStyle name="Normal 8 8 9 2" xfId="31554"/>
    <cellStyle name="Normal 8 9" xfId="31555"/>
    <cellStyle name="Normal 8 9 2" xfId="31556"/>
    <cellStyle name="Normal 9" xfId="928"/>
    <cellStyle name="Normal 9 10" xfId="31558"/>
    <cellStyle name="Normal 9 10 2" xfId="31559"/>
    <cellStyle name="Normal 9 11" xfId="31560"/>
    <cellStyle name="Normal 9 11 2" xfId="31561"/>
    <cellStyle name="Normal 9 12" xfId="31562"/>
    <cellStyle name="Normal 9 12 2" xfId="31563"/>
    <cellStyle name="Normal 9 13" xfId="31564"/>
    <cellStyle name="Normal 9 13 2" xfId="31565"/>
    <cellStyle name="Normal 9 14" xfId="31566"/>
    <cellStyle name="Normal 9 15" xfId="31557"/>
    <cellStyle name="Normal 9 2" xfId="929"/>
    <cellStyle name="Normal 9 2 10" xfId="31568"/>
    <cellStyle name="Normal 9 2 10 2" xfId="31569"/>
    <cellStyle name="Normal 9 2 11" xfId="31570"/>
    <cellStyle name="Normal 9 2 11 2" xfId="31571"/>
    <cellStyle name="Normal 9 2 12" xfId="31572"/>
    <cellStyle name="Normal 9 2 12 2" xfId="31573"/>
    <cellStyle name="Normal 9 2 13" xfId="31574"/>
    <cellStyle name="Normal 9 2 14" xfId="31567"/>
    <cellStyle name="Normal 9 2 2" xfId="31575"/>
    <cellStyle name="Normal 9 2 2 10" xfId="31576"/>
    <cellStyle name="Normal 9 2 2 10 2" xfId="31577"/>
    <cellStyle name="Normal 9 2 2 11" xfId="31578"/>
    <cellStyle name="Normal 9 2 2 11 2" xfId="31579"/>
    <cellStyle name="Normal 9 2 2 12" xfId="31580"/>
    <cellStyle name="Normal 9 2 2 2" xfId="31581"/>
    <cellStyle name="Normal 9 2 2 2 10" xfId="31582"/>
    <cellStyle name="Normal 9 2 2 2 10 2" xfId="31583"/>
    <cellStyle name="Normal 9 2 2 2 11" xfId="31584"/>
    <cellStyle name="Normal 9 2 2 2 2" xfId="31585"/>
    <cellStyle name="Normal 9 2 2 2 2 2" xfId="31586"/>
    <cellStyle name="Normal 9 2 2 2 3" xfId="31587"/>
    <cellStyle name="Normal 9 2 2 2 3 2" xfId="31588"/>
    <cellStyle name="Normal 9 2 2 2 4" xfId="31589"/>
    <cellStyle name="Normal 9 2 2 2 4 2" xfId="31590"/>
    <cellStyle name="Normal 9 2 2 2 5" xfId="31591"/>
    <cellStyle name="Normal 9 2 2 2 5 2" xfId="31592"/>
    <cellStyle name="Normal 9 2 2 2 6" xfId="31593"/>
    <cellStyle name="Normal 9 2 2 2 6 2" xfId="31594"/>
    <cellStyle name="Normal 9 2 2 2 7" xfId="31595"/>
    <cellStyle name="Normal 9 2 2 2 7 2" xfId="31596"/>
    <cellStyle name="Normal 9 2 2 2 8" xfId="31597"/>
    <cellStyle name="Normal 9 2 2 2 8 2" xfId="31598"/>
    <cellStyle name="Normal 9 2 2 2 9" xfId="31599"/>
    <cellStyle name="Normal 9 2 2 2 9 2" xfId="31600"/>
    <cellStyle name="Normal 9 2 2 3" xfId="31601"/>
    <cellStyle name="Normal 9 2 2 3 2" xfId="31602"/>
    <cellStyle name="Normal 9 2 2 4" xfId="31603"/>
    <cellStyle name="Normal 9 2 2 4 2" xfId="31604"/>
    <cellStyle name="Normal 9 2 2 5" xfId="31605"/>
    <cellStyle name="Normal 9 2 2 5 2" xfId="31606"/>
    <cellStyle name="Normal 9 2 2 6" xfId="31607"/>
    <cellStyle name="Normal 9 2 2 6 2" xfId="31608"/>
    <cellStyle name="Normal 9 2 2 7" xfId="31609"/>
    <cellStyle name="Normal 9 2 2 7 2" xfId="31610"/>
    <cellStyle name="Normal 9 2 2 8" xfId="31611"/>
    <cellStyle name="Normal 9 2 2 8 2" xfId="31612"/>
    <cellStyle name="Normal 9 2 2 9" xfId="31613"/>
    <cellStyle name="Normal 9 2 2 9 2" xfId="31614"/>
    <cellStyle name="Normal 9 2 3" xfId="31615"/>
    <cellStyle name="Normal 9 2 3 10" xfId="31616"/>
    <cellStyle name="Normal 9 2 3 10 2" xfId="31617"/>
    <cellStyle name="Normal 9 2 3 11" xfId="31618"/>
    <cellStyle name="Normal 9 2 3 2" xfId="31619"/>
    <cellStyle name="Normal 9 2 3 2 2" xfId="31620"/>
    <cellStyle name="Normal 9 2 3 3" xfId="31621"/>
    <cellStyle name="Normal 9 2 3 3 2" xfId="31622"/>
    <cellStyle name="Normal 9 2 3 4" xfId="31623"/>
    <cellStyle name="Normal 9 2 3 4 2" xfId="31624"/>
    <cellStyle name="Normal 9 2 3 5" xfId="31625"/>
    <cellStyle name="Normal 9 2 3 5 2" xfId="31626"/>
    <cellStyle name="Normal 9 2 3 6" xfId="31627"/>
    <cellStyle name="Normal 9 2 3 6 2" xfId="31628"/>
    <cellStyle name="Normal 9 2 3 7" xfId="31629"/>
    <cellStyle name="Normal 9 2 3 7 2" xfId="31630"/>
    <cellStyle name="Normal 9 2 3 8" xfId="31631"/>
    <cellStyle name="Normal 9 2 3 8 2" xfId="31632"/>
    <cellStyle name="Normal 9 2 3 9" xfId="31633"/>
    <cellStyle name="Normal 9 2 3 9 2" xfId="31634"/>
    <cellStyle name="Normal 9 2 4" xfId="31635"/>
    <cellStyle name="Normal 9 2 4 2" xfId="31636"/>
    <cellStyle name="Normal 9 2 5" xfId="31637"/>
    <cellStyle name="Normal 9 2 5 2" xfId="31638"/>
    <cellStyle name="Normal 9 2 6" xfId="31639"/>
    <cellStyle name="Normal 9 2 6 2" xfId="31640"/>
    <cellStyle name="Normal 9 2 7" xfId="31641"/>
    <cellStyle name="Normal 9 2 7 2" xfId="31642"/>
    <cellStyle name="Normal 9 2 8" xfId="31643"/>
    <cellStyle name="Normal 9 2 8 2" xfId="31644"/>
    <cellStyle name="Normal 9 2 9" xfId="31645"/>
    <cellStyle name="Normal 9 2 9 2" xfId="31646"/>
    <cellStyle name="Normal 9 3" xfId="31647"/>
    <cellStyle name="Normal 9 3 10" xfId="31648"/>
    <cellStyle name="Normal 9 3 10 2" xfId="31649"/>
    <cellStyle name="Normal 9 3 11" xfId="31650"/>
    <cellStyle name="Normal 9 3 11 2" xfId="31651"/>
    <cellStyle name="Normal 9 3 12" xfId="31652"/>
    <cellStyle name="Normal 9 3 2" xfId="31653"/>
    <cellStyle name="Normal 9 3 2 10" xfId="31654"/>
    <cellStyle name="Normal 9 3 2 10 2" xfId="31655"/>
    <cellStyle name="Normal 9 3 2 11" xfId="31656"/>
    <cellStyle name="Normal 9 3 2 2" xfId="31657"/>
    <cellStyle name="Normal 9 3 2 2 2" xfId="31658"/>
    <cellStyle name="Normal 9 3 2 3" xfId="31659"/>
    <cellStyle name="Normal 9 3 2 3 2" xfId="31660"/>
    <cellStyle name="Normal 9 3 2 4" xfId="31661"/>
    <cellStyle name="Normal 9 3 2 4 2" xfId="31662"/>
    <cellStyle name="Normal 9 3 2 5" xfId="31663"/>
    <cellStyle name="Normal 9 3 2 5 2" xfId="31664"/>
    <cellStyle name="Normal 9 3 2 6" xfId="31665"/>
    <cellStyle name="Normal 9 3 2 6 2" xfId="31666"/>
    <cellStyle name="Normal 9 3 2 7" xfId="31667"/>
    <cellStyle name="Normal 9 3 2 7 2" xfId="31668"/>
    <cellStyle name="Normal 9 3 2 8" xfId="31669"/>
    <cellStyle name="Normal 9 3 2 8 2" xfId="31670"/>
    <cellStyle name="Normal 9 3 2 9" xfId="31671"/>
    <cellStyle name="Normal 9 3 2 9 2" xfId="31672"/>
    <cellStyle name="Normal 9 3 3" xfId="31673"/>
    <cellStyle name="Normal 9 3 3 2" xfId="31674"/>
    <cellStyle name="Normal 9 3 4" xfId="31675"/>
    <cellStyle name="Normal 9 3 4 2" xfId="31676"/>
    <cellStyle name="Normal 9 3 5" xfId="31677"/>
    <cellStyle name="Normal 9 3 5 2" xfId="31678"/>
    <cellStyle name="Normal 9 3 6" xfId="31679"/>
    <cellStyle name="Normal 9 3 6 2" xfId="31680"/>
    <cellStyle name="Normal 9 3 7" xfId="31681"/>
    <cellStyle name="Normal 9 3 7 2" xfId="31682"/>
    <cellStyle name="Normal 9 3 8" xfId="31683"/>
    <cellStyle name="Normal 9 3 8 2" xfId="31684"/>
    <cellStyle name="Normal 9 3 9" xfId="31685"/>
    <cellStyle name="Normal 9 3 9 2" xfId="31686"/>
    <cellStyle name="Normal 9 4" xfId="31687"/>
    <cellStyle name="Normal 9 4 10" xfId="31688"/>
    <cellStyle name="Normal 9 4 10 2" xfId="31689"/>
    <cellStyle name="Normal 9 4 11" xfId="31690"/>
    <cellStyle name="Normal 9 4 2" xfId="31691"/>
    <cellStyle name="Normal 9 4 2 2" xfId="31692"/>
    <cellStyle name="Normal 9 4 3" xfId="31693"/>
    <cellStyle name="Normal 9 4 3 2" xfId="31694"/>
    <cellStyle name="Normal 9 4 4" xfId="31695"/>
    <cellStyle name="Normal 9 4 4 2" xfId="31696"/>
    <cellStyle name="Normal 9 4 5" xfId="31697"/>
    <cellStyle name="Normal 9 4 5 2" xfId="31698"/>
    <cellStyle name="Normal 9 4 6" xfId="31699"/>
    <cellStyle name="Normal 9 4 6 2" xfId="31700"/>
    <cellStyle name="Normal 9 4 7" xfId="31701"/>
    <cellStyle name="Normal 9 4 7 2" xfId="31702"/>
    <cellStyle name="Normal 9 4 8" xfId="31703"/>
    <cellStyle name="Normal 9 4 8 2" xfId="31704"/>
    <cellStyle name="Normal 9 4 9" xfId="31705"/>
    <cellStyle name="Normal 9 4 9 2" xfId="31706"/>
    <cellStyle name="Normal 9 5" xfId="31707"/>
    <cellStyle name="Normal 9 5 2" xfId="31708"/>
    <cellStyle name="Normal 9 6" xfId="31709"/>
    <cellStyle name="Normal 9 6 2" xfId="31710"/>
    <cellStyle name="Normal 9 7" xfId="31711"/>
    <cellStyle name="Normal 9 7 2" xfId="31712"/>
    <cellStyle name="Normal 9 8" xfId="31713"/>
    <cellStyle name="Normal 9 8 2" xfId="31714"/>
    <cellStyle name="Normal 9 9" xfId="31715"/>
    <cellStyle name="Normal 9 9 2" xfId="31716"/>
    <cellStyle name="Normal_Hoja1" xfId="42112"/>
    <cellStyle name="Notas" xfId="16" builtinId="10" customBuiltin="1"/>
    <cellStyle name="Notas 2" xfId="1122"/>
    <cellStyle name="Notas 2 10" xfId="31717"/>
    <cellStyle name="Notas 2 10 10" xfId="31718"/>
    <cellStyle name="Notas 2 10 10 2" xfId="31719"/>
    <cellStyle name="Notas 2 10 11" xfId="31720"/>
    <cellStyle name="Notas 2 10 11 2" xfId="31721"/>
    <cellStyle name="Notas 2 10 12" xfId="31722"/>
    <cellStyle name="Notas 2 10 12 2" xfId="31723"/>
    <cellStyle name="Notas 2 10 13" xfId="31724"/>
    <cellStyle name="Notas 2 10 2" xfId="31725"/>
    <cellStyle name="Notas 2 10 2 10" xfId="31726"/>
    <cellStyle name="Notas 2 10 2 10 2" xfId="31727"/>
    <cellStyle name="Notas 2 10 2 11" xfId="31728"/>
    <cellStyle name="Notas 2 10 2 2" xfId="31729"/>
    <cellStyle name="Notas 2 10 2 2 2" xfId="31730"/>
    <cellStyle name="Notas 2 10 2 3" xfId="31731"/>
    <cellStyle name="Notas 2 10 2 3 2" xfId="31732"/>
    <cellStyle name="Notas 2 10 2 4" xfId="31733"/>
    <cellStyle name="Notas 2 10 2 4 2" xfId="31734"/>
    <cellStyle name="Notas 2 10 2 5" xfId="31735"/>
    <cellStyle name="Notas 2 10 2 5 2" xfId="31736"/>
    <cellStyle name="Notas 2 10 2 6" xfId="31737"/>
    <cellStyle name="Notas 2 10 2 6 2" xfId="31738"/>
    <cellStyle name="Notas 2 10 2 7" xfId="31739"/>
    <cellStyle name="Notas 2 10 2 7 2" xfId="31740"/>
    <cellStyle name="Notas 2 10 2 8" xfId="31741"/>
    <cellStyle name="Notas 2 10 2 8 2" xfId="31742"/>
    <cellStyle name="Notas 2 10 2 9" xfId="31743"/>
    <cellStyle name="Notas 2 10 2 9 2" xfId="31744"/>
    <cellStyle name="Notas 2 10 3" xfId="31745"/>
    <cellStyle name="Notas 2 10 3 10" xfId="31746"/>
    <cellStyle name="Notas 2 10 3 10 2" xfId="31747"/>
    <cellStyle name="Notas 2 10 3 11" xfId="31748"/>
    <cellStyle name="Notas 2 10 3 2" xfId="31749"/>
    <cellStyle name="Notas 2 10 3 2 2" xfId="31750"/>
    <cellStyle name="Notas 2 10 3 3" xfId="31751"/>
    <cellStyle name="Notas 2 10 3 3 2" xfId="31752"/>
    <cellStyle name="Notas 2 10 3 4" xfId="31753"/>
    <cellStyle name="Notas 2 10 3 4 2" xfId="31754"/>
    <cellStyle name="Notas 2 10 3 5" xfId="31755"/>
    <cellStyle name="Notas 2 10 3 5 2" xfId="31756"/>
    <cellStyle name="Notas 2 10 3 6" xfId="31757"/>
    <cellStyle name="Notas 2 10 3 6 2" xfId="31758"/>
    <cellStyle name="Notas 2 10 3 7" xfId="31759"/>
    <cellStyle name="Notas 2 10 3 7 2" xfId="31760"/>
    <cellStyle name="Notas 2 10 3 8" xfId="31761"/>
    <cellStyle name="Notas 2 10 3 8 2" xfId="31762"/>
    <cellStyle name="Notas 2 10 3 9" xfId="31763"/>
    <cellStyle name="Notas 2 10 3 9 2" xfId="31764"/>
    <cellStyle name="Notas 2 10 4" xfId="31765"/>
    <cellStyle name="Notas 2 10 4 2" xfId="31766"/>
    <cellStyle name="Notas 2 10 5" xfId="31767"/>
    <cellStyle name="Notas 2 10 5 2" xfId="31768"/>
    <cellStyle name="Notas 2 10 6" xfId="31769"/>
    <cellStyle name="Notas 2 10 6 2" xfId="31770"/>
    <cellStyle name="Notas 2 10 7" xfId="31771"/>
    <cellStyle name="Notas 2 10 7 2" xfId="31772"/>
    <cellStyle name="Notas 2 10 8" xfId="31773"/>
    <cellStyle name="Notas 2 10 8 2" xfId="31774"/>
    <cellStyle name="Notas 2 10 9" xfId="31775"/>
    <cellStyle name="Notas 2 10 9 2" xfId="31776"/>
    <cellStyle name="Notas 2 11" xfId="31777"/>
    <cellStyle name="Notas 2 11 2" xfId="31778"/>
    <cellStyle name="Notas 2 12" xfId="31779"/>
    <cellStyle name="Notas 2 12 2" xfId="31780"/>
    <cellStyle name="Notas 2 13" xfId="31781"/>
    <cellStyle name="Notas 2 13 2" xfId="31782"/>
    <cellStyle name="Notas 2 14" xfId="31783"/>
    <cellStyle name="Notas 2 14 2" xfId="31784"/>
    <cellStyle name="Notas 2 15" xfId="31785"/>
    <cellStyle name="Notas 2 15 2" xfId="31786"/>
    <cellStyle name="Notas 2 16" xfId="31787"/>
    <cellStyle name="Notas 2 16 2" xfId="31788"/>
    <cellStyle name="Notas 2 17" xfId="31789"/>
    <cellStyle name="Notas 2 17 2" xfId="31790"/>
    <cellStyle name="Notas 2 18" xfId="31791"/>
    <cellStyle name="Notas 2 18 2" xfId="31792"/>
    <cellStyle name="Notas 2 19" xfId="31793"/>
    <cellStyle name="Notas 2 19 2" xfId="31794"/>
    <cellStyle name="Notas 2 2" xfId="1123"/>
    <cellStyle name="Notas 2 2 10" xfId="31795"/>
    <cellStyle name="Notas 2 2 10 2" xfId="31796"/>
    <cellStyle name="Notas 2 2 11" xfId="31797"/>
    <cellStyle name="Notas 2 2 11 2" xfId="31798"/>
    <cellStyle name="Notas 2 2 12" xfId="31799"/>
    <cellStyle name="Notas 2 2 12 2" xfId="31800"/>
    <cellStyle name="Notas 2 2 13" xfId="31801"/>
    <cellStyle name="Notas 2 2 13 2" xfId="31802"/>
    <cellStyle name="Notas 2 2 14" xfId="31803"/>
    <cellStyle name="Notas 2 2 14 2" xfId="31804"/>
    <cellStyle name="Notas 2 2 15" xfId="31805"/>
    <cellStyle name="Notas 2 2 15 2" xfId="31806"/>
    <cellStyle name="Notas 2 2 16" xfId="31807"/>
    <cellStyle name="Notas 2 2 16 2" xfId="31808"/>
    <cellStyle name="Notas 2 2 17" xfId="31809"/>
    <cellStyle name="Notas 2 2 17 2" xfId="31810"/>
    <cellStyle name="Notas 2 2 18" xfId="31811"/>
    <cellStyle name="Notas 2 2 19" xfId="31812"/>
    <cellStyle name="Notas 2 2 2" xfId="31813"/>
    <cellStyle name="Notas 2 2 2 10" xfId="31814"/>
    <cellStyle name="Notas 2 2 2 10 2" xfId="31815"/>
    <cellStyle name="Notas 2 2 2 11" xfId="31816"/>
    <cellStyle name="Notas 2 2 2 11 2" xfId="31817"/>
    <cellStyle name="Notas 2 2 2 12" xfId="31818"/>
    <cellStyle name="Notas 2 2 2 12 2" xfId="31819"/>
    <cellStyle name="Notas 2 2 2 13" xfId="31820"/>
    <cellStyle name="Notas 2 2 2 13 2" xfId="31821"/>
    <cellStyle name="Notas 2 2 2 14" xfId="31822"/>
    <cellStyle name="Notas 2 2 2 14 2" xfId="31823"/>
    <cellStyle name="Notas 2 2 2 15" xfId="31824"/>
    <cellStyle name="Notas 2 2 2 2" xfId="31825"/>
    <cellStyle name="Notas 2 2 2 2 10" xfId="31826"/>
    <cellStyle name="Notas 2 2 2 2 10 2" xfId="31827"/>
    <cellStyle name="Notas 2 2 2 2 11" xfId="31828"/>
    <cellStyle name="Notas 2 2 2 2 11 2" xfId="31829"/>
    <cellStyle name="Notas 2 2 2 2 12" xfId="31830"/>
    <cellStyle name="Notas 2 2 2 2 12 2" xfId="31831"/>
    <cellStyle name="Notas 2 2 2 2 13" xfId="31832"/>
    <cellStyle name="Notas 2 2 2 2 2" xfId="31833"/>
    <cellStyle name="Notas 2 2 2 2 2 10" xfId="31834"/>
    <cellStyle name="Notas 2 2 2 2 2 10 2" xfId="31835"/>
    <cellStyle name="Notas 2 2 2 2 2 11" xfId="31836"/>
    <cellStyle name="Notas 2 2 2 2 2 2" xfId="31837"/>
    <cellStyle name="Notas 2 2 2 2 2 2 2" xfId="31838"/>
    <cellStyle name="Notas 2 2 2 2 2 3" xfId="31839"/>
    <cellStyle name="Notas 2 2 2 2 2 3 2" xfId="31840"/>
    <cellStyle name="Notas 2 2 2 2 2 4" xfId="31841"/>
    <cellStyle name="Notas 2 2 2 2 2 4 2" xfId="31842"/>
    <cellStyle name="Notas 2 2 2 2 2 5" xfId="31843"/>
    <cellStyle name="Notas 2 2 2 2 2 5 2" xfId="31844"/>
    <cellStyle name="Notas 2 2 2 2 2 6" xfId="31845"/>
    <cellStyle name="Notas 2 2 2 2 2 6 2" xfId="31846"/>
    <cellStyle name="Notas 2 2 2 2 2 7" xfId="31847"/>
    <cellStyle name="Notas 2 2 2 2 2 7 2" xfId="31848"/>
    <cellStyle name="Notas 2 2 2 2 2 8" xfId="31849"/>
    <cellStyle name="Notas 2 2 2 2 2 8 2" xfId="31850"/>
    <cellStyle name="Notas 2 2 2 2 2 9" xfId="31851"/>
    <cellStyle name="Notas 2 2 2 2 2 9 2" xfId="31852"/>
    <cellStyle name="Notas 2 2 2 2 3" xfId="31853"/>
    <cellStyle name="Notas 2 2 2 2 3 10" xfId="31854"/>
    <cellStyle name="Notas 2 2 2 2 3 10 2" xfId="31855"/>
    <cellStyle name="Notas 2 2 2 2 3 11" xfId="31856"/>
    <cellStyle name="Notas 2 2 2 2 3 2" xfId="31857"/>
    <cellStyle name="Notas 2 2 2 2 3 2 2" xfId="31858"/>
    <cellStyle name="Notas 2 2 2 2 3 3" xfId="31859"/>
    <cellStyle name="Notas 2 2 2 2 3 3 2" xfId="31860"/>
    <cellStyle name="Notas 2 2 2 2 3 4" xfId="31861"/>
    <cellStyle name="Notas 2 2 2 2 3 4 2" xfId="31862"/>
    <cellStyle name="Notas 2 2 2 2 3 5" xfId="31863"/>
    <cellStyle name="Notas 2 2 2 2 3 5 2" xfId="31864"/>
    <cellStyle name="Notas 2 2 2 2 3 6" xfId="31865"/>
    <cellStyle name="Notas 2 2 2 2 3 6 2" xfId="31866"/>
    <cellStyle name="Notas 2 2 2 2 3 7" xfId="31867"/>
    <cellStyle name="Notas 2 2 2 2 3 7 2" xfId="31868"/>
    <cellStyle name="Notas 2 2 2 2 3 8" xfId="31869"/>
    <cellStyle name="Notas 2 2 2 2 3 8 2" xfId="31870"/>
    <cellStyle name="Notas 2 2 2 2 3 9" xfId="31871"/>
    <cellStyle name="Notas 2 2 2 2 3 9 2" xfId="31872"/>
    <cellStyle name="Notas 2 2 2 2 4" xfId="31873"/>
    <cellStyle name="Notas 2 2 2 2 4 2" xfId="31874"/>
    <cellStyle name="Notas 2 2 2 2 5" xfId="31875"/>
    <cellStyle name="Notas 2 2 2 2 5 2" xfId="31876"/>
    <cellStyle name="Notas 2 2 2 2 6" xfId="31877"/>
    <cellStyle name="Notas 2 2 2 2 6 2" xfId="31878"/>
    <cellStyle name="Notas 2 2 2 2 7" xfId="31879"/>
    <cellStyle name="Notas 2 2 2 2 7 2" xfId="31880"/>
    <cellStyle name="Notas 2 2 2 2 8" xfId="31881"/>
    <cellStyle name="Notas 2 2 2 2 8 2" xfId="31882"/>
    <cellStyle name="Notas 2 2 2 2 9" xfId="31883"/>
    <cellStyle name="Notas 2 2 2 2 9 2" xfId="31884"/>
    <cellStyle name="Notas 2 2 2 3" xfId="31885"/>
    <cellStyle name="Notas 2 2 2 3 10" xfId="31886"/>
    <cellStyle name="Notas 2 2 2 3 10 2" xfId="31887"/>
    <cellStyle name="Notas 2 2 2 3 11" xfId="31888"/>
    <cellStyle name="Notas 2 2 2 3 11 2" xfId="31889"/>
    <cellStyle name="Notas 2 2 2 3 12" xfId="31890"/>
    <cellStyle name="Notas 2 2 2 3 12 2" xfId="31891"/>
    <cellStyle name="Notas 2 2 2 3 13" xfId="31892"/>
    <cellStyle name="Notas 2 2 2 3 2" xfId="31893"/>
    <cellStyle name="Notas 2 2 2 3 2 10" xfId="31894"/>
    <cellStyle name="Notas 2 2 2 3 2 10 2" xfId="31895"/>
    <cellStyle name="Notas 2 2 2 3 2 11" xfId="31896"/>
    <cellStyle name="Notas 2 2 2 3 2 2" xfId="31897"/>
    <cellStyle name="Notas 2 2 2 3 2 2 2" xfId="31898"/>
    <cellStyle name="Notas 2 2 2 3 2 3" xfId="31899"/>
    <cellStyle name="Notas 2 2 2 3 2 3 2" xfId="31900"/>
    <cellStyle name="Notas 2 2 2 3 2 4" xfId="31901"/>
    <cellStyle name="Notas 2 2 2 3 2 4 2" xfId="31902"/>
    <cellStyle name="Notas 2 2 2 3 2 5" xfId="31903"/>
    <cellStyle name="Notas 2 2 2 3 2 5 2" xfId="31904"/>
    <cellStyle name="Notas 2 2 2 3 2 6" xfId="31905"/>
    <cellStyle name="Notas 2 2 2 3 2 6 2" xfId="31906"/>
    <cellStyle name="Notas 2 2 2 3 2 7" xfId="31907"/>
    <cellStyle name="Notas 2 2 2 3 2 7 2" xfId="31908"/>
    <cellStyle name="Notas 2 2 2 3 2 8" xfId="31909"/>
    <cellStyle name="Notas 2 2 2 3 2 8 2" xfId="31910"/>
    <cellStyle name="Notas 2 2 2 3 2 9" xfId="31911"/>
    <cellStyle name="Notas 2 2 2 3 2 9 2" xfId="31912"/>
    <cellStyle name="Notas 2 2 2 3 3" xfId="31913"/>
    <cellStyle name="Notas 2 2 2 3 3 10" xfId="31914"/>
    <cellStyle name="Notas 2 2 2 3 3 10 2" xfId="31915"/>
    <cellStyle name="Notas 2 2 2 3 3 11" xfId="31916"/>
    <cellStyle name="Notas 2 2 2 3 3 2" xfId="31917"/>
    <cellStyle name="Notas 2 2 2 3 3 2 2" xfId="31918"/>
    <cellStyle name="Notas 2 2 2 3 3 3" xfId="31919"/>
    <cellStyle name="Notas 2 2 2 3 3 3 2" xfId="31920"/>
    <cellStyle name="Notas 2 2 2 3 3 4" xfId="31921"/>
    <cellStyle name="Notas 2 2 2 3 3 4 2" xfId="31922"/>
    <cellStyle name="Notas 2 2 2 3 3 5" xfId="31923"/>
    <cellStyle name="Notas 2 2 2 3 3 5 2" xfId="31924"/>
    <cellStyle name="Notas 2 2 2 3 3 6" xfId="31925"/>
    <cellStyle name="Notas 2 2 2 3 3 6 2" xfId="31926"/>
    <cellStyle name="Notas 2 2 2 3 3 7" xfId="31927"/>
    <cellStyle name="Notas 2 2 2 3 3 7 2" xfId="31928"/>
    <cellStyle name="Notas 2 2 2 3 3 8" xfId="31929"/>
    <cellStyle name="Notas 2 2 2 3 3 8 2" xfId="31930"/>
    <cellStyle name="Notas 2 2 2 3 3 9" xfId="31931"/>
    <cellStyle name="Notas 2 2 2 3 3 9 2" xfId="31932"/>
    <cellStyle name="Notas 2 2 2 3 4" xfId="31933"/>
    <cellStyle name="Notas 2 2 2 3 4 2" xfId="31934"/>
    <cellStyle name="Notas 2 2 2 3 5" xfId="31935"/>
    <cellStyle name="Notas 2 2 2 3 5 2" xfId="31936"/>
    <cellStyle name="Notas 2 2 2 3 6" xfId="31937"/>
    <cellStyle name="Notas 2 2 2 3 6 2" xfId="31938"/>
    <cellStyle name="Notas 2 2 2 3 7" xfId="31939"/>
    <cellStyle name="Notas 2 2 2 3 7 2" xfId="31940"/>
    <cellStyle name="Notas 2 2 2 3 8" xfId="31941"/>
    <cellStyle name="Notas 2 2 2 3 8 2" xfId="31942"/>
    <cellStyle name="Notas 2 2 2 3 9" xfId="31943"/>
    <cellStyle name="Notas 2 2 2 3 9 2" xfId="31944"/>
    <cellStyle name="Notas 2 2 2 4" xfId="31945"/>
    <cellStyle name="Notas 2 2 2 4 10" xfId="31946"/>
    <cellStyle name="Notas 2 2 2 4 10 2" xfId="31947"/>
    <cellStyle name="Notas 2 2 2 4 11" xfId="31948"/>
    <cellStyle name="Notas 2 2 2 4 2" xfId="31949"/>
    <cellStyle name="Notas 2 2 2 4 2 2" xfId="31950"/>
    <cellStyle name="Notas 2 2 2 4 3" xfId="31951"/>
    <cellStyle name="Notas 2 2 2 4 3 2" xfId="31952"/>
    <cellStyle name="Notas 2 2 2 4 4" xfId="31953"/>
    <cellStyle name="Notas 2 2 2 4 4 2" xfId="31954"/>
    <cellStyle name="Notas 2 2 2 4 5" xfId="31955"/>
    <cellStyle name="Notas 2 2 2 4 5 2" xfId="31956"/>
    <cellStyle name="Notas 2 2 2 4 6" xfId="31957"/>
    <cellStyle name="Notas 2 2 2 4 6 2" xfId="31958"/>
    <cellStyle name="Notas 2 2 2 4 7" xfId="31959"/>
    <cellStyle name="Notas 2 2 2 4 7 2" xfId="31960"/>
    <cellStyle name="Notas 2 2 2 4 8" xfId="31961"/>
    <cellStyle name="Notas 2 2 2 4 8 2" xfId="31962"/>
    <cellStyle name="Notas 2 2 2 4 9" xfId="31963"/>
    <cellStyle name="Notas 2 2 2 4 9 2" xfId="31964"/>
    <cellStyle name="Notas 2 2 2 5" xfId="31965"/>
    <cellStyle name="Notas 2 2 2 5 10" xfId="31966"/>
    <cellStyle name="Notas 2 2 2 5 10 2" xfId="31967"/>
    <cellStyle name="Notas 2 2 2 5 11" xfId="31968"/>
    <cellStyle name="Notas 2 2 2 5 2" xfId="31969"/>
    <cellStyle name="Notas 2 2 2 5 2 2" xfId="31970"/>
    <cellStyle name="Notas 2 2 2 5 3" xfId="31971"/>
    <cellStyle name="Notas 2 2 2 5 3 2" xfId="31972"/>
    <cellStyle name="Notas 2 2 2 5 4" xfId="31973"/>
    <cellStyle name="Notas 2 2 2 5 4 2" xfId="31974"/>
    <cellStyle name="Notas 2 2 2 5 5" xfId="31975"/>
    <cellStyle name="Notas 2 2 2 5 5 2" xfId="31976"/>
    <cellStyle name="Notas 2 2 2 5 6" xfId="31977"/>
    <cellStyle name="Notas 2 2 2 5 6 2" xfId="31978"/>
    <cellStyle name="Notas 2 2 2 5 7" xfId="31979"/>
    <cellStyle name="Notas 2 2 2 5 7 2" xfId="31980"/>
    <cellStyle name="Notas 2 2 2 5 8" xfId="31981"/>
    <cellStyle name="Notas 2 2 2 5 8 2" xfId="31982"/>
    <cellStyle name="Notas 2 2 2 5 9" xfId="31983"/>
    <cellStyle name="Notas 2 2 2 5 9 2" xfId="31984"/>
    <cellStyle name="Notas 2 2 2 6" xfId="31985"/>
    <cellStyle name="Notas 2 2 2 6 2" xfId="31986"/>
    <cellStyle name="Notas 2 2 2 7" xfId="31987"/>
    <cellStyle name="Notas 2 2 2 7 2" xfId="31988"/>
    <cellStyle name="Notas 2 2 2 8" xfId="31989"/>
    <cellStyle name="Notas 2 2 2 8 2" xfId="31990"/>
    <cellStyle name="Notas 2 2 2 9" xfId="31991"/>
    <cellStyle name="Notas 2 2 2 9 2" xfId="31992"/>
    <cellStyle name="Notas 2 2 20" xfId="31993"/>
    <cellStyle name="Notas 2 2 3" xfId="31994"/>
    <cellStyle name="Notas 2 2 3 10" xfId="31995"/>
    <cellStyle name="Notas 2 2 3 10 2" xfId="31996"/>
    <cellStyle name="Notas 2 2 3 11" xfId="31997"/>
    <cellStyle name="Notas 2 2 3 11 2" xfId="31998"/>
    <cellStyle name="Notas 2 2 3 12" xfId="31999"/>
    <cellStyle name="Notas 2 2 3 12 2" xfId="32000"/>
    <cellStyle name="Notas 2 2 3 13" xfId="32001"/>
    <cellStyle name="Notas 2 2 3 13 2" xfId="32002"/>
    <cellStyle name="Notas 2 2 3 14" xfId="32003"/>
    <cellStyle name="Notas 2 2 3 14 2" xfId="32004"/>
    <cellStyle name="Notas 2 2 3 15" xfId="32005"/>
    <cellStyle name="Notas 2 2 3 2" xfId="32006"/>
    <cellStyle name="Notas 2 2 3 2 10" xfId="32007"/>
    <cellStyle name="Notas 2 2 3 2 10 2" xfId="32008"/>
    <cellStyle name="Notas 2 2 3 2 11" xfId="32009"/>
    <cellStyle name="Notas 2 2 3 2 11 2" xfId="32010"/>
    <cellStyle name="Notas 2 2 3 2 12" xfId="32011"/>
    <cellStyle name="Notas 2 2 3 2 12 2" xfId="32012"/>
    <cellStyle name="Notas 2 2 3 2 13" xfId="32013"/>
    <cellStyle name="Notas 2 2 3 2 2" xfId="32014"/>
    <cellStyle name="Notas 2 2 3 2 2 10" xfId="32015"/>
    <cellStyle name="Notas 2 2 3 2 2 10 2" xfId="32016"/>
    <cellStyle name="Notas 2 2 3 2 2 11" xfId="32017"/>
    <cellStyle name="Notas 2 2 3 2 2 2" xfId="32018"/>
    <cellStyle name="Notas 2 2 3 2 2 2 2" xfId="32019"/>
    <cellStyle name="Notas 2 2 3 2 2 3" xfId="32020"/>
    <cellStyle name="Notas 2 2 3 2 2 3 2" xfId="32021"/>
    <cellStyle name="Notas 2 2 3 2 2 4" xfId="32022"/>
    <cellStyle name="Notas 2 2 3 2 2 4 2" xfId="32023"/>
    <cellStyle name="Notas 2 2 3 2 2 5" xfId="32024"/>
    <cellStyle name="Notas 2 2 3 2 2 5 2" xfId="32025"/>
    <cellStyle name="Notas 2 2 3 2 2 6" xfId="32026"/>
    <cellStyle name="Notas 2 2 3 2 2 6 2" xfId="32027"/>
    <cellStyle name="Notas 2 2 3 2 2 7" xfId="32028"/>
    <cellStyle name="Notas 2 2 3 2 2 7 2" xfId="32029"/>
    <cellStyle name="Notas 2 2 3 2 2 8" xfId="32030"/>
    <cellStyle name="Notas 2 2 3 2 2 8 2" xfId="32031"/>
    <cellStyle name="Notas 2 2 3 2 2 9" xfId="32032"/>
    <cellStyle name="Notas 2 2 3 2 2 9 2" xfId="32033"/>
    <cellStyle name="Notas 2 2 3 2 3" xfId="32034"/>
    <cellStyle name="Notas 2 2 3 2 3 10" xfId="32035"/>
    <cellStyle name="Notas 2 2 3 2 3 10 2" xfId="32036"/>
    <cellStyle name="Notas 2 2 3 2 3 11" xfId="32037"/>
    <cellStyle name="Notas 2 2 3 2 3 2" xfId="32038"/>
    <cellStyle name="Notas 2 2 3 2 3 2 2" xfId="32039"/>
    <cellStyle name="Notas 2 2 3 2 3 3" xfId="32040"/>
    <cellStyle name="Notas 2 2 3 2 3 3 2" xfId="32041"/>
    <cellStyle name="Notas 2 2 3 2 3 4" xfId="32042"/>
    <cellStyle name="Notas 2 2 3 2 3 4 2" xfId="32043"/>
    <cellStyle name="Notas 2 2 3 2 3 5" xfId="32044"/>
    <cellStyle name="Notas 2 2 3 2 3 5 2" xfId="32045"/>
    <cellStyle name="Notas 2 2 3 2 3 6" xfId="32046"/>
    <cellStyle name="Notas 2 2 3 2 3 6 2" xfId="32047"/>
    <cellStyle name="Notas 2 2 3 2 3 7" xfId="32048"/>
    <cellStyle name="Notas 2 2 3 2 3 7 2" xfId="32049"/>
    <cellStyle name="Notas 2 2 3 2 3 8" xfId="32050"/>
    <cellStyle name="Notas 2 2 3 2 3 8 2" xfId="32051"/>
    <cellStyle name="Notas 2 2 3 2 3 9" xfId="32052"/>
    <cellStyle name="Notas 2 2 3 2 3 9 2" xfId="32053"/>
    <cellStyle name="Notas 2 2 3 2 4" xfId="32054"/>
    <cellStyle name="Notas 2 2 3 2 4 2" xfId="32055"/>
    <cellStyle name="Notas 2 2 3 2 5" xfId="32056"/>
    <cellStyle name="Notas 2 2 3 2 5 2" xfId="32057"/>
    <cellStyle name="Notas 2 2 3 2 6" xfId="32058"/>
    <cellStyle name="Notas 2 2 3 2 6 2" xfId="32059"/>
    <cellStyle name="Notas 2 2 3 2 7" xfId="32060"/>
    <cellStyle name="Notas 2 2 3 2 7 2" xfId="32061"/>
    <cellStyle name="Notas 2 2 3 2 8" xfId="32062"/>
    <cellStyle name="Notas 2 2 3 2 8 2" xfId="32063"/>
    <cellStyle name="Notas 2 2 3 2 9" xfId="32064"/>
    <cellStyle name="Notas 2 2 3 2 9 2" xfId="32065"/>
    <cellStyle name="Notas 2 2 3 3" xfId="32066"/>
    <cellStyle name="Notas 2 2 3 3 10" xfId="32067"/>
    <cellStyle name="Notas 2 2 3 3 10 2" xfId="32068"/>
    <cellStyle name="Notas 2 2 3 3 11" xfId="32069"/>
    <cellStyle name="Notas 2 2 3 3 11 2" xfId="32070"/>
    <cellStyle name="Notas 2 2 3 3 12" xfId="32071"/>
    <cellStyle name="Notas 2 2 3 3 12 2" xfId="32072"/>
    <cellStyle name="Notas 2 2 3 3 13" xfId="32073"/>
    <cellStyle name="Notas 2 2 3 3 2" xfId="32074"/>
    <cellStyle name="Notas 2 2 3 3 2 10" xfId="32075"/>
    <cellStyle name="Notas 2 2 3 3 2 10 2" xfId="32076"/>
    <cellStyle name="Notas 2 2 3 3 2 11" xfId="32077"/>
    <cellStyle name="Notas 2 2 3 3 2 2" xfId="32078"/>
    <cellStyle name="Notas 2 2 3 3 2 2 2" xfId="32079"/>
    <cellStyle name="Notas 2 2 3 3 2 3" xfId="32080"/>
    <cellStyle name="Notas 2 2 3 3 2 3 2" xfId="32081"/>
    <cellStyle name="Notas 2 2 3 3 2 4" xfId="32082"/>
    <cellStyle name="Notas 2 2 3 3 2 4 2" xfId="32083"/>
    <cellStyle name="Notas 2 2 3 3 2 5" xfId="32084"/>
    <cellStyle name="Notas 2 2 3 3 2 5 2" xfId="32085"/>
    <cellStyle name="Notas 2 2 3 3 2 6" xfId="32086"/>
    <cellStyle name="Notas 2 2 3 3 2 6 2" xfId="32087"/>
    <cellStyle name="Notas 2 2 3 3 2 7" xfId="32088"/>
    <cellStyle name="Notas 2 2 3 3 2 7 2" xfId="32089"/>
    <cellStyle name="Notas 2 2 3 3 2 8" xfId="32090"/>
    <cellStyle name="Notas 2 2 3 3 2 8 2" xfId="32091"/>
    <cellStyle name="Notas 2 2 3 3 2 9" xfId="32092"/>
    <cellStyle name="Notas 2 2 3 3 2 9 2" xfId="32093"/>
    <cellStyle name="Notas 2 2 3 3 3" xfId="32094"/>
    <cellStyle name="Notas 2 2 3 3 3 10" xfId="32095"/>
    <cellStyle name="Notas 2 2 3 3 3 10 2" xfId="32096"/>
    <cellStyle name="Notas 2 2 3 3 3 11" xfId="32097"/>
    <cellStyle name="Notas 2 2 3 3 3 2" xfId="32098"/>
    <cellStyle name="Notas 2 2 3 3 3 2 2" xfId="32099"/>
    <cellStyle name="Notas 2 2 3 3 3 3" xfId="32100"/>
    <cellStyle name="Notas 2 2 3 3 3 3 2" xfId="32101"/>
    <cellStyle name="Notas 2 2 3 3 3 4" xfId="32102"/>
    <cellStyle name="Notas 2 2 3 3 3 4 2" xfId="32103"/>
    <cellStyle name="Notas 2 2 3 3 3 5" xfId="32104"/>
    <cellStyle name="Notas 2 2 3 3 3 5 2" xfId="32105"/>
    <cellStyle name="Notas 2 2 3 3 3 6" xfId="32106"/>
    <cellStyle name="Notas 2 2 3 3 3 6 2" xfId="32107"/>
    <cellStyle name="Notas 2 2 3 3 3 7" xfId="32108"/>
    <cellStyle name="Notas 2 2 3 3 3 7 2" xfId="32109"/>
    <cellStyle name="Notas 2 2 3 3 3 8" xfId="32110"/>
    <cellStyle name="Notas 2 2 3 3 3 8 2" xfId="32111"/>
    <cellStyle name="Notas 2 2 3 3 3 9" xfId="32112"/>
    <cellStyle name="Notas 2 2 3 3 3 9 2" xfId="32113"/>
    <cellStyle name="Notas 2 2 3 3 4" xfId="32114"/>
    <cellStyle name="Notas 2 2 3 3 4 2" xfId="32115"/>
    <cellStyle name="Notas 2 2 3 3 5" xfId="32116"/>
    <cellStyle name="Notas 2 2 3 3 5 2" xfId="32117"/>
    <cellStyle name="Notas 2 2 3 3 6" xfId="32118"/>
    <cellStyle name="Notas 2 2 3 3 6 2" xfId="32119"/>
    <cellStyle name="Notas 2 2 3 3 7" xfId="32120"/>
    <cellStyle name="Notas 2 2 3 3 7 2" xfId="32121"/>
    <cellStyle name="Notas 2 2 3 3 8" xfId="32122"/>
    <cellStyle name="Notas 2 2 3 3 8 2" xfId="32123"/>
    <cellStyle name="Notas 2 2 3 3 9" xfId="32124"/>
    <cellStyle name="Notas 2 2 3 3 9 2" xfId="32125"/>
    <cellStyle name="Notas 2 2 3 4" xfId="32126"/>
    <cellStyle name="Notas 2 2 3 4 10" xfId="32127"/>
    <cellStyle name="Notas 2 2 3 4 10 2" xfId="32128"/>
    <cellStyle name="Notas 2 2 3 4 11" xfId="32129"/>
    <cellStyle name="Notas 2 2 3 4 2" xfId="32130"/>
    <cellStyle name="Notas 2 2 3 4 2 2" xfId="32131"/>
    <cellStyle name="Notas 2 2 3 4 3" xfId="32132"/>
    <cellStyle name="Notas 2 2 3 4 3 2" xfId="32133"/>
    <cellStyle name="Notas 2 2 3 4 4" xfId="32134"/>
    <cellStyle name="Notas 2 2 3 4 4 2" xfId="32135"/>
    <cellStyle name="Notas 2 2 3 4 5" xfId="32136"/>
    <cellStyle name="Notas 2 2 3 4 5 2" xfId="32137"/>
    <cellStyle name="Notas 2 2 3 4 6" xfId="32138"/>
    <cellStyle name="Notas 2 2 3 4 6 2" xfId="32139"/>
    <cellStyle name="Notas 2 2 3 4 7" xfId="32140"/>
    <cellStyle name="Notas 2 2 3 4 7 2" xfId="32141"/>
    <cellStyle name="Notas 2 2 3 4 8" xfId="32142"/>
    <cellStyle name="Notas 2 2 3 4 8 2" xfId="32143"/>
    <cellStyle name="Notas 2 2 3 4 9" xfId="32144"/>
    <cellStyle name="Notas 2 2 3 4 9 2" xfId="32145"/>
    <cellStyle name="Notas 2 2 3 5" xfId="32146"/>
    <cellStyle name="Notas 2 2 3 5 10" xfId="32147"/>
    <cellStyle name="Notas 2 2 3 5 10 2" xfId="32148"/>
    <cellStyle name="Notas 2 2 3 5 11" xfId="32149"/>
    <cellStyle name="Notas 2 2 3 5 2" xfId="32150"/>
    <cellStyle name="Notas 2 2 3 5 2 2" xfId="32151"/>
    <cellStyle name="Notas 2 2 3 5 3" xfId="32152"/>
    <cellStyle name="Notas 2 2 3 5 3 2" xfId="32153"/>
    <cellStyle name="Notas 2 2 3 5 4" xfId="32154"/>
    <cellStyle name="Notas 2 2 3 5 4 2" xfId="32155"/>
    <cellStyle name="Notas 2 2 3 5 5" xfId="32156"/>
    <cellStyle name="Notas 2 2 3 5 5 2" xfId="32157"/>
    <cellStyle name="Notas 2 2 3 5 6" xfId="32158"/>
    <cellStyle name="Notas 2 2 3 5 6 2" xfId="32159"/>
    <cellStyle name="Notas 2 2 3 5 7" xfId="32160"/>
    <cellStyle name="Notas 2 2 3 5 7 2" xfId="32161"/>
    <cellStyle name="Notas 2 2 3 5 8" xfId="32162"/>
    <cellStyle name="Notas 2 2 3 5 8 2" xfId="32163"/>
    <cellStyle name="Notas 2 2 3 5 9" xfId="32164"/>
    <cellStyle name="Notas 2 2 3 5 9 2" xfId="32165"/>
    <cellStyle name="Notas 2 2 3 6" xfId="32166"/>
    <cellStyle name="Notas 2 2 3 6 2" xfId="32167"/>
    <cellStyle name="Notas 2 2 3 7" xfId="32168"/>
    <cellStyle name="Notas 2 2 3 7 2" xfId="32169"/>
    <cellStyle name="Notas 2 2 3 8" xfId="32170"/>
    <cellStyle name="Notas 2 2 3 8 2" xfId="32171"/>
    <cellStyle name="Notas 2 2 3 9" xfId="32172"/>
    <cellStyle name="Notas 2 2 3 9 2" xfId="32173"/>
    <cellStyle name="Notas 2 2 4" xfId="32174"/>
    <cellStyle name="Notas 2 2 4 10" xfId="32175"/>
    <cellStyle name="Notas 2 2 4 10 2" xfId="32176"/>
    <cellStyle name="Notas 2 2 4 11" xfId="32177"/>
    <cellStyle name="Notas 2 2 4 11 2" xfId="32178"/>
    <cellStyle name="Notas 2 2 4 12" xfId="32179"/>
    <cellStyle name="Notas 2 2 4 12 2" xfId="32180"/>
    <cellStyle name="Notas 2 2 4 13" xfId="32181"/>
    <cellStyle name="Notas 2 2 4 13 2" xfId="32182"/>
    <cellStyle name="Notas 2 2 4 14" xfId="32183"/>
    <cellStyle name="Notas 2 2 4 14 2" xfId="32184"/>
    <cellStyle name="Notas 2 2 4 15" xfId="32185"/>
    <cellStyle name="Notas 2 2 4 2" xfId="32186"/>
    <cellStyle name="Notas 2 2 4 2 10" xfId="32187"/>
    <cellStyle name="Notas 2 2 4 2 10 2" xfId="32188"/>
    <cellStyle name="Notas 2 2 4 2 11" xfId="32189"/>
    <cellStyle name="Notas 2 2 4 2 11 2" xfId="32190"/>
    <cellStyle name="Notas 2 2 4 2 12" xfId="32191"/>
    <cellStyle name="Notas 2 2 4 2 12 2" xfId="32192"/>
    <cellStyle name="Notas 2 2 4 2 13" xfId="32193"/>
    <cellStyle name="Notas 2 2 4 2 2" xfId="32194"/>
    <cellStyle name="Notas 2 2 4 2 2 10" xfId="32195"/>
    <cellStyle name="Notas 2 2 4 2 2 10 2" xfId="32196"/>
    <cellStyle name="Notas 2 2 4 2 2 11" xfId="32197"/>
    <cellStyle name="Notas 2 2 4 2 2 2" xfId="32198"/>
    <cellStyle name="Notas 2 2 4 2 2 2 2" xfId="32199"/>
    <cellStyle name="Notas 2 2 4 2 2 3" xfId="32200"/>
    <cellStyle name="Notas 2 2 4 2 2 3 2" xfId="32201"/>
    <cellStyle name="Notas 2 2 4 2 2 4" xfId="32202"/>
    <cellStyle name="Notas 2 2 4 2 2 4 2" xfId="32203"/>
    <cellStyle name="Notas 2 2 4 2 2 5" xfId="32204"/>
    <cellStyle name="Notas 2 2 4 2 2 5 2" xfId="32205"/>
    <cellStyle name="Notas 2 2 4 2 2 6" xfId="32206"/>
    <cellStyle name="Notas 2 2 4 2 2 6 2" xfId="32207"/>
    <cellStyle name="Notas 2 2 4 2 2 7" xfId="32208"/>
    <cellStyle name="Notas 2 2 4 2 2 7 2" xfId="32209"/>
    <cellStyle name="Notas 2 2 4 2 2 8" xfId="32210"/>
    <cellStyle name="Notas 2 2 4 2 2 8 2" xfId="32211"/>
    <cellStyle name="Notas 2 2 4 2 2 9" xfId="32212"/>
    <cellStyle name="Notas 2 2 4 2 2 9 2" xfId="32213"/>
    <cellStyle name="Notas 2 2 4 2 3" xfId="32214"/>
    <cellStyle name="Notas 2 2 4 2 3 10" xfId="32215"/>
    <cellStyle name="Notas 2 2 4 2 3 10 2" xfId="32216"/>
    <cellStyle name="Notas 2 2 4 2 3 11" xfId="32217"/>
    <cellStyle name="Notas 2 2 4 2 3 2" xfId="32218"/>
    <cellStyle name="Notas 2 2 4 2 3 2 2" xfId="32219"/>
    <cellStyle name="Notas 2 2 4 2 3 3" xfId="32220"/>
    <cellStyle name="Notas 2 2 4 2 3 3 2" xfId="32221"/>
    <cellStyle name="Notas 2 2 4 2 3 4" xfId="32222"/>
    <cellStyle name="Notas 2 2 4 2 3 4 2" xfId="32223"/>
    <cellStyle name="Notas 2 2 4 2 3 5" xfId="32224"/>
    <cellStyle name="Notas 2 2 4 2 3 5 2" xfId="32225"/>
    <cellStyle name="Notas 2 2 4 2 3 6" xfId="32226"/>
    <cellStyle name="Notas 2 2 4 2 3 6 2" xfId="32227"/>
    <cellStyle name="Notas 2 2 4 2 3 7" xfId="32228"/>
    <cellStyle name="Notas 2 2 4 2 3 7 2" xfId="32229"/>
    <cellStyle name="Notas 2 2 4 2 3 8" xfId="32230"/>
    <cellStyle name="Notas 2 2 4 2 3 8 2" xfId="32231"/>
    <cellStyle name="Notas 2 2 4 2 3 9" xfId="32232"/>
    <cellStyle name="Notas 2 2 4 2 3 9 2" xfId="32233"/>
    <cellStyle name="Notas 2 2 4 2 4" xfId="32234"/>
    <cellStyle name="Notas 2 2 4 2 4 2" xfId="32235"/>
    <cellStyle name="Notas 2 2 4 2 5" xfId="32236"/>
    <cellStyle name="Notas 2 2 4 2 5 2" xfId="32237"/>
    <cellStyle name="Notas 2 2 4 2 6" xfId="32238"/>
    <cellStyle name="Notas 2 2 4 2 6 2" xfId="32239"/>
    <cellStyle name="Notas 2 2 4 2 7" xfId="32240"/>
    <cellStyle name="Notas 2 2 4 2 7 2" xfId="32241"/>
    <cellStyle name="Notas 2 2 4 2 8" xfId="32242"/>
    <cellStyle name="Notas 2 2 4 2 8 2" xfId="32243"/>
    <cellStyle name="Notas 2 2 4 2 9" xfId="32244"/>
    <cellStyle name="Notas 2 2 4 2 9 2" xfId="32245"/>
    <cellStyle name="Notas 2 2 4 3" xfId="32246"/>
    <cellStyle name="Notas 2 2 4 3 10" xfId="32247"/>
    <cellStyle name="Notas 2 2 4 3 10 2" xfId="32248"/>
    <cellStyle name="Notas 2 2 4 3 11" xfId="32249"/>
    <cellStyle name="Notas 2 2 4 3 11 2" xfId="32250"/>
    <cellStyle name="Notas 2 2 4 3 12" xfId="32251"/>
    <cellStyle name="Notas 2 2 4 3 12 2" xfId="32252"/>
    <cellStyle name="Notas 2 2 4 3 13" xfId="32253"/>
    <cellStyle name="Notas 2 2 4 3 2" xfId="32254"/>
    <cellStyle name="Notas 2 2 4 3 2 10" xfId="32255"/>
    <cellStyle name="Notas 2 2 4 3 2 10 2" xfId="32256"/>
    <cellStyle name="Notas 2 2 4 3 2 11" xfId="32257"/>
    <cellStyle name="Notas 2 2 4 3 2 2" xfId="32258"/>
    <cellStyle name="Notas 2 2 4 3 2 2 2" xfId="32259"/>
    <cellStyle name="Notas 2 2 4 3 2 3" xfId="32260"/>
    <cellStyle name="Notas 2 2 4 3 2 3 2" xfId="32261"/>
    <cellStyle name="Notas 2 2 4 3 2 4" xfId="32262"/>
    <cellStyle name="Notas 2 2 4 3 2 4 2" xfId="32263"/>
    <cellStyle name="Notas 2 2 4 3 2 5" xfId="32264"/>
    <cellStyle name="Notas 2 2 4 3 2 5 2" xfId="32265"/>
    <cellStyle name="Notas 2 2 4 3 2 6" xfId="32266"/>
    <cellStyle name="Notas 2 2 4 3 2 6 2" xfId="32267"/>
    <cellStyle name="Notas 2 2 4 3 2 7" xfId="32268"/>
    <cellStyle name="Notas 2 2 4 3 2 7 2" xfId="32269"/>
    <cellStyle name="Notas 2 2 4 3 2 8" xfId="32270"/>
    <cellStyle name="Notas 2 2 4 3 2 8 2" xfId="32271"/>
    <cellStyle name="Notas 2 2 4 3 2 9" xfId="32272"/>
    <cellStyle name="Notas 2 2 4 3 2 9 2" xfId="32273"/>
    <cellStyle name="Notas 2 2 4 3 3" xfId="32274"/>
    <cellStyle name="Notas 2 2 4 3 3 10" xfId="32275"/>
    <cellStyle name="Notas 2 2 4 3 3 10 2" xfId="32276"/>
    <cellStyle name="Notas 2 2 4 3 3 11" xfId="32277"/>
    <cellStyle name="Notas 2 2 4 3 3 2" xfId="32278"/>
    <cellStyle name="Notas 2 2 4 3 3 2 2" xfId="32279"/>
    <cellStyle name="Notas 2 2 4 3 3 3" xfId="32280"/>
    <cellStyle name="Notas 2 2 4 3 3 3 2" xfId="32281"/>
    <cellStyle name="Notas 2 2 4 3 3 4" xfId="32282"/>
    <cellStyle name="Notas 2 2 4 3 3 4 2" xfId="32283"/>
    <cellStyle name="Notas 2 2 4 3 3 5" xfId="32284"/>
    <cellStyle name="Notas 2 2 4 3 3 5 2" xfId="32285"/>
    <cellStyle name="Notas 2 2 4 3 3 6" xfId="32286"/>
    <cellStyle name="Notas 2 2 4 3 3 6 2" xfId="32287"/>
    <cellStyle name="Notas 2 2 4 3 3 7" xfId="32288"/>
    <cellStyle name="Notas 2 2 4 3 3 7 2" xfId="32289"/>
    <cellStyle name="Notas 2 2 4 3 3 8" xfId="32290"/>
    <cellStyle name="Notas 2 2 4 3 3 8 2" xfId="32291"/>
    <cellStyle name="Notas 2 2 4 3 3 9" xfId="32292"/>
    <cellStyle name="Notas 2 2 4 3 3 9 2" xfId="32293"/>
    <cellStyle name="Notas 2 2 4 3 4" xfId="32294"/>
    <cellStyle name="Notas 2 2 4 3 4 2" xfId="32295"/>
    <cellStyle name="Notas 2 2 4 3 5" xfId="32296"/>
    <cellStyle name="Notas 2 2 4 3 5 2" xfId="32297"/>
    <cellStyle name="Notas 2 2 4 3 6" xfId="32298"/>
    <cellStyle name="Notas 2 2 4 3 6 2" xfId="32299"/>
    <cellStyle name="Notas 2 2 4 3 7" xfId="32300"/>
    <cellStyle name="Notas 2 2 4 3 7 2" xfId="32301"/>
    <cellStyle name="Notas 2 2 4 3 8" xfId="32302"/>
    <cellStyle name="Notas 2 2 4 3 8 2" xfId="32303"/>
    <cellStyle name="Notas 2 2 4 3 9" xfId="32304"/>
    <cellStyle name="Notas 2 2 4 3 9 2" xfId="32305"/>
    <cellStyle name="Notas 2 2 4 4" xfId="32306"/>
    <cellStyle name="Notas 2 2 4 4 10" xfId="32307"/>
    <cellStyle name="Notas 2 2 4 4 10 2" xfId="32308"/>
    <cellStyle name="Notas 2 2 4 4 11" xfId="32309"/>
    <cellStyle name="Notas 2 2 4 4 2" xfId="32310"/>
    <cellStyle name="Notas 2 2 4 4 2 2" xfId="32311"/>
    <cellStyle name="Notas 2 2 4 4 3" xfId="32312"/>
    <cellStyle name="Notas 2 2 4 4 3 2" xfId="32313"/>
    <cellStyle name="Notas 2 2 4 4 4" xfId="32314"/>
    <cellStyle name="Notas 2 2 4 4 4 2" xfId="32315"/>
    <cellStyle name="Notas 2 2 4 4 5" xfId="32316"/>
    <cellStyle name="Notas 2 2 4 4 5 2" xfId="32317"/>
    <cellStyle name="Notas 2 2 4 4 6" xfId="32318"/>
    <cellStyle name="Notas 2 2 4 4 6 2" xfId="32319"/>
    <cellStyle name="Notas 2 2 4 4 7" xfId="32320"/>
    <cellStyle name="Notas 2 2 4 4 7 2" xfId="32321"/>
    <cellStyle name="Notas 2 2 4 4 8" xfId="32322"/>
    <cellStyle name="Notas 2 2 4 4 8 2" xfId="32323"/>
    <cellStyle name="Notas 2 2 4 4 9" xfId="32324"/>
    <cellStyle name="Notas 2 2 4 4 9 2" xfId="32325"/>
    <cellStyle name="Notas 2 2 4 5" xfId="32326"/>
    <cellStyle name="Notas 2 2 4 5 10" xfId="32327"/>
    <cellStyle name="Notas 2 2 4 5 10 2" xfId="32328"/>
    <cellStyle name="Notas 2 2 4 5 11" xfId="32329"/>
    <cellStyle name="Notas 2 2 4 5 2" xfId="32330"/>
    <cellStyle name="Notas 2 2 4 5 2 2" xfId="32331"/>
    <cellStyle name="Notas 2 2 4 5 3" xfId="32332"/>
    <cellStyle name="Notas 2 2 4 5 3 2" xfId="32333"/>
    <cellStyle name="Notas 2 2 4 5 4" xfId="32334"/>
    <cellStyle name="Notas 2 2 4 5 4 2" xfId="32335"/>
    <cellStyle name="Notas 2 2 4 5 5" xfId="32336"/>
    <cellStyle name="Notas 2 2 4 5 5 2" xfId="32337"/>
    <cellStyle name="Notas 2 2 4 5 6" xfId="32338"/>
    <cellStyle name="Notas 2 2 4 5 6 2" xfId="32339"/>
    <cellStyle name="Notas 2 2 4 5 7" xfId="32340"/>
    <cellStyle name="Notas 2 2 4 5 7 2" xfId="32341"/>
    <cellStyle name="Notas 2 2 4 5 8" xfId="32342"/>
    <cellStyle name="Notas 2 2 4 5 8 2" xfId="32343"/>
    <cellStyle name="Notas 2 2 4 5 9" xfId="32344"/>
    <cellStyle name="Notas 2 2 4 5 9 2" xfId="32345"/>
    <cellStyle name="Notas 2 2 4 6" xfId="32346"/>
    <cellStyle name="Notas 2 2 4 6 2" xfId="32347"/>
    <cellStyle name="Notas 2 2 4 7" xfId="32348"/>
    <cellStyle name="Notas 2 2 4 7 2" xfId="32349"/>
    <cellStyle name="Notas 2 2 4 8" xfId="32350"/>
    <cellStyle name="Notas 2 2 4 8 2" xfId="32351"/>
    <cellStyle name="Notas 2 2 4 9" xfId="32352"/>
    <cellStyle name="Notas 2 2 4 9 2" xfId="32353"/>
    <cellStyle name="Notas 2 2 5" xfId="32354"/>
    <cellStyle name="Notas 2 2 5 10" xfId="32355"/>
    <cellStyle name="Notas 2 2 5 10 2" xfId="32356"/>
    <cellStyle name="Notas 2 2 5 11" xfId="32357"/>
    <cellStyle name="Notas 2 2 5 11 2" xfId="32358"/>
    <cellStyle name="Notas 2 2 5 12" xfId="32359"/>
    <cellStyle name="Notas 2 2 5 12 2" xfId="32360"/>
    <cellStyle name="Notas 2 2 5 13" xfId="32361"/>
    <cellStyle name="Notas 2 2 5 13 2" xfId="32362"/>
    <cellStyle name="Notas 2 2 5 14" xfId="32363"/>
    <cellStyle name="Notas 2 2 5 14 2" xfId="32364"/>
    <cellStyle name="Notas 2 2 5 15" xfId="32365"/>
    <cellStyle name="Notas 2 2 5 2" xfId="32366"/>
    <cellStyle name="Notas 2 2 5 2 10" xfId="32367"/>
    <cellStyle name="Notas 2 2 5 2 10 2" xfId="32368"/>
    <cellStyle name="Notas 2 2 5 2 11" xfId="32369"/>
    <cellStyle name="Notas 2 2 5 2 11 2" xfId="32370"/>
    <cellStyle name="Notas 2 2 5 2 12" xfId="32371"/>
    <cellStyle name="Notas 2 2 5 2 12 2" xfId="32372"/>
    <cellStyle name="Notas 2 2 5 2 13" xfId="32373"/>
    <cellStyle name="Notas 2 2 5 2 2" xfId="32374"/>
    <cellStyle name="Notas 2 2 5 2 2 10" xfId="32375"/>
    <cellStyle name="Notas 2 2 5 2 2 10 2" xfId="32376"/>
    <cellStyle name="Notas 2 2 5 2 2 11" xfId="32377"/>
    <cellStyle name="Notas 2 2 5 2 2 2" xfId="32378"/>
    <cellStyle name="Notas 2 2 5 2 2 2 2" xfId="32379"/>
    <cellStyle name="Notas 2 2 5 2 2 3" xfId="32380"/>
    <cellStyle name="Notas 2 2 5 2 2 3 2" xfId="32381"/>
    <cellStyle name="Notas 2 2 5 2 2 4" xfId="32382"/>
    <cellStyle name="Notas 2 2 5 2 2 4 2" xfId="32383"/>
    <cellStyle name="Notas 2 2 5 2 2 5" xfId="32384"/>
    <cellStyle name="Notas 2 2 5 2 2 5 2" xfId="32385"/>
    <cellStyle name="Notas 2 2 5 2 2 6" xfId="32386"/>
    <cellStyle name="Notas 2 2 5 2 2 6 2" xfId="32387"/>
    <cellStyle name="Notas 2 2 5 2 2 7" xfId="32388"/>
    <cellStyle name="Notas 2 2 5 2 2 7 2" xfId="32389"/>
    <cellStyle name="Notas 2 2 5 2 2 8" xfId="32390"/>
    <cellStyle name="Notas 2 2 5 2 2 8 2" xfId="32391"/>
    <cellStyle name="Notas 2 2 5 2 2 9" xfId="32392"/>
    <cellStyle name="Notas 2 2 5 2 2 9 2" xfId="32393"/>
    <cellStyle name="Notas 2 2 5 2 3" xfId="32394"/>
    <cellStyle name="Notas 2 2 5 2 3 10" xfId="32395"/>
    <cellStyle name="Notas 2 2 5 2 3 10 2" xfId="32396"/>
    <cellStyle name="Notas 2 2 5 2 3 11" xfId="32397"/>
    <cellStyle name="Notas 2 2 5 2 3 2" xfId="32398"/>
    <cellStyle name="Notas 2 2 5 2 3 2 2" xfId="32399"/>
    <cellStyle name="Notas 2 2 5 2 3 3" xfId="32400"/>
    <cellStyle name="Notas 2 2 5 2 3 3 2" xfId="32401"/>
    <cellStyle name="Notas 2 2 5 2 3 4" xfId="32402"/>
    <cellStyle name="Notas 2 2 5 2 3 4 2" xfId="32403"/>
    <cellStyle name="Notas 2 2 5 2 3 5" xfId="32404"/>
    <cellStyle name="Notas 2 2 5 2 3 5 2" xfId="32405"/>
    <cellStyle name="Notas 2 2 5 2 3 6" xfId="32406"/>
    <cellStyle name="Notas 2 2 5 2 3 6 2" xfId="32407"/>
    <cellStyle name="Notas 2 2 5 2 3 7" xfId="32408"/>
    <cellStyle name="Notas 2 2 5 2 3 7 2" xfId="32409"/>
    <cellStyle name="Notas 2 2 5 2 3 8" xfId="32410"/>
    <cellStyle name="Notas 2 2 5 2 3 8 2" xfId="32411"/>
    <cellStyle name="Notas 2 2 5 2 3 9" xfId="32412"/>
    <cellStyle name="Notas 2 2 5 2 3 9 2" xfId="32413"/>
    <cellStyle name="Notas 2 2 5 2 4" xfId="32414"/>
    <cellStyle name="Notas 2 2 5 2 4 2" xfId="32415"/>
    <cellStyle name="Notas 2 2 5 2 5" xfId="32416"/>
    <cellStyle name="Notas 2 2 5 2 5 2" xfId="32417"/>
    <cellStyle name="Notas 2 2 5 2 6" xfId="32418"/>
    <cellStyle name="Notas 2 2 5 2 6 2" xfId="32419"/>
    <cellStyle name="Notas 2 2 5 2 7" xfId="32420"/>
    <cellStyle name="Notas 2 2 5 2 7 2" xfId="32421"/>
    <cellStyle name="Notas 2 2 5 2 8" xfId="32422"/>
    <cellStyle name="Notas 2 2 5 2 8 2" xfId="32423"/>
    <cellStyle name="Notas 2 2 5 2 9" xfId="32424"/>
    <cellStyle name="Notas 2 2 5 2 9 2" xfId="32425"/>
    <cellStyle name="Notas 2 2 5 3" xfId="32426"/>
    <cellStyle name="Notas 2 2 5 3 10" xfId="32427"/>
    <cellStyle name="Notas 2 2 5 3 10 2" xfId="32428"/>
    <cellStyle name="Notas 2 2 5 3 11" xfId="32429"/>
    <cellStyle name="Notas 2 2 5 3 11 2" xfId="32430"/>
    <cellStyle name="Notas 2 2 5 3 12" xfId="32431"/>
    <cellStyle name="Notas 2 2 5 3 12 2" xfId="32432"/>
    <cellStyle name="Notas 2 2 5 3 13" xfId="32433"/>
    <cellStyle name="Notas 2 2 5 3 2" xfId="32434"/>
    <cellStyle name="Notas 2 2 5 3 2 10" xfId="32435"/>
    <cellStyle name="Notas 2 2 5 3 2 10 2" xfId="32436"/>
    <cellStyle name="Notas 2 2 5 3 2 11" xfId="32437"/>
    <cellStyle name="Notas 2 2 5 3 2 2" xfId="32438"/>
    <cellStyle name="Notas 2 2 5 3 2 2 2" xfId="32439"/>
    <cellStyle name="Notas 2 2 5 3 2 3" xfId="32440"/>
    <cellStyle name="Notas 2 2 5 3 2 3 2" xfId="32441"/>
    <cellStyle name="Notas 2 2 5 3 2 4" xfId="32442"/>
    <cellStyle name="Notas 2 2 5 3 2 4 2" xfId="32443"/>
    <cellStyle name="Notas 2 2 5 3 2 5" xfId="32444"/>
    <cellStyle name="Notas 2 2 5 3 2 5 2" xfId="32445"/>
    <cellStyle name="Notas 2 2 5 3 2 6" xfId="32446"/>
    <cellStyle name="Notas 2 2 5 3 2 6 2" xfId="32447"/>
    <cellStyle name="Notas 2 2 5 3 2 7" xfId="32448"/>
    <cellStyle name="Notas 2 2 5 3 2 7 2" xfId="32449"/>
    <cellStyle name="Notas 2 2 5 3 2 8" xfId="32450"/>
    <cellStyle name="Notas 2 2 5 3 2 8 2" xfId="32451"/>
    <cellStyle name="Notas 2 2 5 3 2 9" xfId="32452"/>
    <cellStyle name="Notas 2 2 5 3 2 9 2" xfId="32453"/>
    <cellStyle name="Notas 2 2 5 3 3" xfId="32454"/>
    <cellStyle name="Notas 2 2 5 3 3 10" xfId="32455"/>
    <cellStyle name="Notas 2 2 5 3 3 10 2" xfId="32456"/>
    <cellStyle name="Notas 2 2 5 3 3 11" xfId="32457"/>
    <cellStyle name="Notas 2 2 5 3 3 2" xfId="32458"/>
    <cellStyle name="Notas 2 2 5 3 3 2 2" xfId="32459"/>
    <cellStyle name="Notas 2 2 5 3 3 3" xfId="32460"/>
    <cellStyle name="Notas 2 2 5 3 3 3 2" xfId="32461"/>
    <cellStyle name="Notas 2 2 5 3 3 4" xfId="32462"/>
    <cellStyle name="Notas 2 2 5 3 3 4 2" xfId="32463"/>
    <cellStyle name="Notas 2 2 5 3 3 5" xfId="32464"/>
    <cellStyle name="Notas 2 2 5 3 3 5 2" xfId="32465"/>
    <cellStyle name="Notas 2 2 5 3 3 6" xfId="32466"/>
    <cellStyle name="Notas 2 2 5 3 3 6 2" xfId="32467"/>
    <cellStyle name="Notas 2 2 5 3 3 7" xfId="32468"/>
    <cellStyle name="Notas 2 2 5 3 3 7 2" xfId="32469"/>
    <cellStyle name="Notas 2 2 5 3 3 8" xfId="32470"/>
    <cellStyle name="Notas 2 2 5 3 3 8 2" xfId="32471"/>
    <cellStyle name="Notas 2 2 5 3 3 9" xfId="32472"/>
    <cellStyle name="Notas 2 2 5 3 3 9 2" xfId="32473"/>
    <cellStyle name="Notas 2 2 5 3 4" xfId="32474"/>
    <cellStyle name="Notas 2 2 5 3 4 2" xfId="32475"/>
    <cellStyle name="Notas 2 2 5 3 5" xfId="32476"/>
    <cellStyle name="Notas 2 2 5 3 5 2" xfId="32477"/>
    <cellStyle name="Notas 2 2 5 3 6" xfId="32478"/>
    <cellStyle name="Notas 2 2 5 3 6 2" xfId="32479"/>
    <cellStyle name="Notas 2 2 5 3 7" xfId="32480"/>
    <cellStyle name="Notas 2 2 5 3 7 2" xfId="32481"/>
    <cellStyle name="Notas 2 2 5 3 8" xfId="32482"/>
    <cellStyle name="Notas 2 2 5 3 8 2" xfId="32483"/>
    <cellStyle name="Notas 2 2 5 3 9" xfId="32484"/>
    <cellStyle name="Notas 2 2 5 3 9 2" xfId="32485"/>
    <cellStyle name="Notas 2 2 5 4" xfId="32486"/>
    <cellStyle name="Notas 2 2 5 4 10" xfId="32487"/>
    <cellStyle name="Notas 2 2 5 4 10 2" xfId="32488"/>
    <cellStyle name="Notas 2 2 5 4 11" xfId="32489"/>
    <cellStyle name="Notas 2 2 5 4 2" xfId="32490"/>
    <cellStyle name="Notas 2 2 5 4 2 2" xfId="32491"/>
    <cellStyle name="Notas 2 2 5 4 3" xfId="32492"/>
    <cellStyle name="Notas 2 2 5 4 3 2" xfId="32493"/>
    <cellStyle name="Notas 2 2 5 4 4" xfId="32494"/>
    <cellStyle name="Notas 2 2 5 4 4 2" xfId="32495"/>
    <cellStyle name="Notas 2 2 5 4 5" xfId="32496"/>
    <cellStyle name="Notas 2 2 5 4 5 2" xfId="32497"/>
    <cellStyle name="Notas 2 2 5 4 6" xfId="32498"/>
    <cellStyle name="Notas 2 2 5 4 6 2" xfId="32499"/>
    <cellStyle name="Notas 2 2 5 4 7" xfId="32500"/>
    <cellStyle name="Notas 2 2 5 4 7 2" xfId="32501"/>
    <cellStyle name="Notas 2 2 5 4 8" xfId="32502"/>
    <cellStyle name="Notas 2 2 5 4 8 2" xfId="32503"/>
    <cellStyle name="Notas 2 2 5 4 9" xfId="32504"/>
    <cellStyle name="Notas 2 2 5 4 9 2" xfId="32505"/>
    <cellStyle name="Notas 2 2 5 5" xfId="32506"/>
    <cellStyle name="Notas 2 2 5 5 10" xfId="32507"/>
    <cellStyle name="Notas 2 2 5 5 10 2" xfId="32508"/>
    <cellStyle name="Notas 2 2 5 5 11" xfId="32509"/>
    <cellStyle name="Notas 2 2 5 5 2" xfId="32510"/>
    <cellStyle name="Notas 2 2 5 5 2 2" xfId="32511"/>
    <cellStyle name="Notas 2 2 5 5 3" xfId="32512"/>
    <cellStyle name="Notas 2 2 5 5 3 2" xfId="32513"/>
    <cellStyle name="Notas 2 2 5 5 4" xfId="32514"/>
    <cellStyle name="Notas 2 2 5 5 4 2" xfId="32515"/>
    <cellStyle name="Notas 2 2 5 5 5" xfId="32516"/>
    <cellStyle name="Notas 2 2 5 5 5 2" xfId="32517"/>
    <cellStyle name="Notas 2 2 5 5 6" xfId="32518"/>
    <cellStyle name="Notas 2 2 5 5 6 2" xfId="32519"/>
    <cellStyle name="Notas 2 2 5 5 7" xfId="32520"/>
    <cellStyle name="Notas 2 2 5 5 7 2" xfId="32521"/>
    <cellStyle name="Notas 2 2 5 5 8" xfId="32522"/>
    <cellStyle name="Notas 2 2 5 5 8 2" xfId="32523"/>
    <cellStyle name="Notas 2 2 5 5 9" xfId="32524"/>
    <cellStyle name="Notas 2 2 5 5 9 2" xfId="32525"/>
    <cellStyle name="Notas 2 2 5 6" xfId="32526"/>
    <cellStyle name="Notas 2 2 5 6 2" xfId="32527"/>
    <cellStyle name="Notas 2 2 5 7" xfId="32528"/>
    <cellStyle name="Notas 2 2 5 7 2" xfId="32529"/>
    <cellStyle name="Notas 2 2 5 8" xfId="32530"/>
    <cellStyle name="Notas 2 2 5 8 2" xfId="32531"/>
    <cellStyle name="Notas 2 2 5 9" xfId="32532"/>
    <cellStyle name="Notas 2 2 5 9 2" xfId="32533"/>
    <cellStyle name="Notas 2 2 6" xfId="32534"/>
    <cellStyle name="Notas 2 2 6 10" xfId="32535"/>
    <cellStyle name="Notas 2 2 6 10 2" xfId="32536"/>
    <cellStyle name="Notas 2 2 6 11" xfId="32537"/>
    <cellStyle name="Notas 2 2 6 11 2" xfId="32538"/>
    <cellStyle name="Notas 2 2 6 12" xfId="32539"/>
    <cellStyle name="Notas 2 2 6 12 2" xfId="32540"/>
    <cellStyle name="Notas 2 2 6 13" xfId="32541"/>
    <cellStyle name="Notas 2 2 6 2" xfId="32542"/>
    <cellStyle name="Notas 2 2 6 2 10" xfId="32543"/>
    <cellStyle name="Notas 2 2 6 2 10 2" xfId="32544"/>
    <cellStyle name="Notas 2 2 6 2 11" xfId="32545"/>
    <cellStyle name="Notas 2 2 6 2 2" xfId="32546"/>
    <cellStyle name="Notas 2 2 6 2 2 2" xfId="32547"/>
    <cellStyle name="Notas 2 2 6 2 3" xfId="32548"/>
    <cellStyle name="Notas 2 2 6 2 3 2" xfId="32549"/>
    <cellStyle name="Notas 2 2 6 2 4" xfId="32550"/>
    <cellStyle name="Notas 2 2 6 2 4 2" xfId="32551"/>
    <cellStyle name="Notas 2 2 6 2 5" xfId="32552"/>
    <cellStyle name="Notas 2 2 6 2 5 2" xfId="32553"/>
    <cellStyle name="Notas 2 2 6 2 6" xfId="32554"/>
    <cellStyle name="Notas 2 2 6 2 6 2" xfId="32555"/>
    <cellStyle name="Notas 2 2 6 2 7" xfId="32556"/>
    <cellStyle name="Notas 2 2 6 2 7 2" xfId="32557"/>
    <cellStyle name="Notas 2 2 6 2 8" xfId="32558"/>
    <cellStyle name="Notas 2 2 6 2 8 2" xfId="32559"/>
    <cellStyle name="Notas 2 2 6 2 9" xfId="32560"/>
    <cellStyle name="Notas 2 2 6 2 9 2" xfId="32561"/>
    <cellStyle name="Notas 2 2 6 3" xfId="32562"/>
    <cellStyle name="Notas 2 2 6 3 10" xfId="32563"/>
    <cellStyle name="Notas 2 2 6 3 10 2" xfId="32564"/>
    <cellStyle name="Notas 2 2 6 3 11" xfId="32565"/>
    <cellStyle name="Notas 2 2 6 3 2" xfId="32566"/>
    <cellStyle name="Notas 2 2 6 3 2 2" xfId="32567"/>
    <cellStyle name="Notas 2 2 6 3 3" xfId="32568"/>
    <cellStyle name="Notas 2 2 6 3 3 2" xfId="32569"/>
    <cellStyle name="Notas 2 2 6 3 4" xfId="32570"/>
    <cellStyle name="Notas 2 2 6 3 4 2" xfId="32571"/>
    <cellStyle name="Notas 2 2 6 3 5" xfId="32572"/>
    <cellStyle name="Notas 2 2 6 3 5 2" xfId="32573"/>
    <cellStyle name="Notas 2 2 6 3 6" xfId="32574"/>
    <cellStyle name="Notas 2 2 6 3 6 2" xfId="32575"/>
    <cellStyle name="Notas 2 2 6 3 7" xfId="32576"/>
    <cellStyle name="Notas 2 2 6 3 7 2" xfId="32577"/>
    <cellStyle name="Notas 2 2 6 3 8" xfId="32578"/>
    <cellStyle name="Notas 2 2 6 3 8 2" xfId="32579"/>
    <cellStyle name="Notas 2 2 6 3 9" xfId="32580"/>
    <cellStyle name="Notas 2 2 6 3 9 2" xfId="32581"/>
    <cellStyle name="Notas 2 2 6 4" xfId="32582"/>
    <cellStyle name="Notas 2 2 6 4 2" xfId="32583"/>
    <cellStyle name="Notas 2 2 6 5" xfId="32584"/>
    <cellStyle name="Notas 2 2 6 5 2" xfId="32585"/>
    <cellStyle name="Notas 2 2 6 6" xfId="32586"/>
    <cellStyle name="Notas 2 2 6 6 2" xfId="32587"/>
    <cellStyle name="Notas 2 2 6 7" xfId="32588"/>
    <cellStyle name="Notas 2 2 6 7 2" xfId="32589"/>
    <cellStyle name="Notas 2 2 6 8" xfId="32590"/>
    <cellStyle name="Notas 2 2 6 8 2" xfId="32591"/>
    <cellStyle name="Notas 2 2 6 9" xfId="32592"/>
    <cellStyle name="Notas 2 2 6 9 2" xfId="32593"/>
    <cellStyle name="Notas 2 2 7" xfId="32594"/>
    <cellStyle name="Notas 2 2 7 10" xfId="32595"/>
    <cellStyle name="Notas 2 2 7 10 2" xfId="32596"/>
    <cellStyle name="Notas 2 2 7 11" xfId="32597"/>
    <cellStyle name="Notas 2 2 7 11 2" xfId="32598"/>
    <cellStyle name="Notas 2 2 7 12" xfId="32599"/>
    <cellStyle name="Notas 2 2 7 12 2" xfId="32600"/>
    <cellStyle name="Notas 2 2 7 13" xfId="32601"/>
    <cellStyle name="Notas 2 2 7 2" xfId="32602"/>
    <cellStyle name="Notas 2 2 7 2 10" xfId="32603"/>
    <cellStyle name="Notas 2 2 7 2 10 2" xfId="32604"/>
    <cellStyle name="Notas 2 2 7 2 11" xfId="32605"/>
    <cellStyle name="Notas 2 2 7 2 2" xfId="32606"/>
    <cellStyle name="Notas 2 2 7 2 2 2" xfId="32607"/>
    <cellStyle name="Notas 2 2 7 2 3" xfId="32608"/>
    <cellStyle name="Notas 2 2 7 2 3 2" xfId="32609"/>
    <cellStyle name="Notas 2 2 7 2 4" xfId="32610"/>
    <cellStyle name="Notas 2 2 7 2 4 2" xfId="32611"/>
    <cellStyle name="Notas 2 2 7 2 5" xfId="32612"/>
    <cellStyle name="Notas 2 2 7 2 5 2" xfId="32613"/>
    <cellStyle name="Notas 2 2 7 2 6" xfId="32614"/>
    <cellStyle name="Notas 2 2 7 2 6 2" xfId="32615"/>
    <cellStyle name="Notas 2 2 7 2 7" xfId="32616"/>
    <cellStyle name="Notas 2 2 7 2 7 2" xfId="32617"/>
    <cellStyle name="Notas 2 2 7 2 8" xfId="32618"/>
    <cellStyle name="Notas 2 2 7 2 8 2" xfId="32619"/>
    <cellStyle name="Notas 2 2 7 2 9" xfId="32620"/>
    <cellStyle name="Notas 2 2 7 2 9 2" xfId="32621"/>
    <cellStyle name="Notas 2 2 7 3" xfId="32622"/>
    <cellStyle name="Notas 2 2 7 3 10" xfId="32623"/>
    <cellStyle name="Notas 2 2 7 3 10 2" xfId="32624"/>
    <cellStyle name="Notas 2 2 7 3 11" xfId="32625"/>
    <cellStyle name="Notas 2 2 7 3 2" xfId="32626"/>
    <cellStyle name="Notas 2 2 7 3 2 2" xfId="32627"/>
    <cellStyle name="Notas 2 2 7 3 3" xfId="32628"/>
    <cellStyle name="Notas 2 2 7 3 3 2" xfId="32629"/>
    <cellStyle name="Notas 2 2 7 3 4" xfId="32630"/>
    <cellStyle name="Notas 2 2 7 3 4 2" xfId="32631"/>
    <cellStyle name="Notas 2 2 7 3 5" xfId="32632"/>
    <cellStyle name="Notas 2 2 7 3 5 2" xfId="32633"/>
    <cellStyle name="Notas 2 2 7 3 6" xfId="32634"/>
    <cellStyle name="Notas 2 2 7 3 6 2" xfId="32635"/>
    <cellStyle name="Notas 2 2 7 3 7" xfId="32636"/>
    <cellStyle name="Notas 2 2 7 3 7 2" xfId="32637"/>
    <cellStyle name="Notas 2 2 7 3 8" xfId="32638"/>
    <cellStyle name="Notas 2 2 7 3 8 2" xfId="32639"/>
    <cellStyle name="Notas 2 2 7 3 9" xfId="32640"/>
    <cellStyle name="Notas 2 2 7 3 9 2" xfId="32641"/>
    <cellStyle name="Notas 2 2 7 4" xfId="32642"/>
    <cellStyle name="Notas 2 2 7 4 2" xfId="32643"/>
    <cellStyle name="Notas 2 2 7 5" xfId="32644"/>
    <cellStyle name="Notas 2 2 7 5 2" xfId="32645"/>
    <cellStyle name="Notas 2 2 7 6" xfId="32646"/>
    <cellStyle name="Notas 2 2 7 6 2" xfId="32647"/>
    <cellStyle name="Notas 2 2 7 7" xfId="32648"/>
    <cellStyle name="Notas 2 2 7 7 2" xfId="32649"/>
    <cellStyle name="Notas 2 2 7 8" xfId="32650"/>
    <cellStyle name="Notas 2 2 7 8 2" xfId="32651"/>
    <cellStyle name="Notas 2 2 7 9" xfId="32652"/>
    <cellStyle name="Notas 2 2 7 9 2" xfId="32653"/>
    <cellStyle name="Notas 2 2 8" xfId="32654"/>
    <cellStyle name="Notas 2 2 8 2" xfId="32655"/>
    <cellStyle name="Notas 2 2 9" xfId="32656"/>
    <cellStyle name="Notas 2 2 9 2" xfId="32657"/>
    <cellStyle name="Notas 2 20" xfId="32658"/>
    <cellStyle name="Notas 2 20 2" xfId="32659"/>
    <cellStyle name="Notas 2 21" xfId="32660"/>
    <cellStyle name="Notas 2 22" xfId="32661"/>
    <cellStyle name="Notas 2 23" xfId="32662"/>
    <cellStyle name="Notas 2 3" xfId="1124"/>
    <cellStyle name="Notas 2 3 10" xfId="32663"/>
    <cellStyle name="Notas 2 3 10 2" xfId="32664"/>
    <cellStyle name="Notas 2 3 11" xfId="32665"/>
    <cellStyle name="Notas 2 3 11 2" xfId="32666"/>
    <cellStyle name="Notas 2 3 12" xfId="32667"/>
    <cellStyle name="Notas 2 3 12 2" xfId="32668"/>
    <cellStyle name="Notas 2 3 13" xfId="32669"/>
    <cellStyle name="Notas 2 3 13 2" xfId="32670"/>
    <cellStyle name="Notas 2 3 14" xfId="32671"/>
    <cellStyle name="Notas 2 3 14 2" xfId="32672"/>
    <cellStyle name="Notas 2 3 15" xfId="32673"/>
    <cellStyle name="Notas 2 3 15 2" xfId="32674"/>
    <cellStyle name="Notas 2 3 16" xfId="32675"/>
    <cellStyle name="Notas 2 3 16 2" xfId="32676"/>
    <cellStyle name="Notas 2 3 17" xfId="32677"/>
    <cellStyle name="Notas 2 3 18" xfId="32678"/>
    <cellStyle name="Notas 2 3 19" xfId="32679"/>
    <cellStyle name="Notas 2 3 2" xfId="32680"/>
    <cellStyle name="Notas 2 3 2 10" xfId="32681"/>
    <cellStyle name="Notas 2 3 2 10 2" xfId="32682"/>
    <cellStyle name="Notas 2 3 2 11" xfId="32683"/>
    <cellStyle name="Notas 2 3 2 11 2" xfId="32684"/>
    <cellStyle name="Notas 2 3 2 12" xfId="32685"/>
    <cellStyle name="Notas 2 3 2 12 2" xfId="32686"/>
    <cellStyle name="Notas 2 3 2 13" xfId="32687"/>
    <cellStyle name="Notas 2 3 2 13 2" xfId="32688"/>
    <cellStyle name="Notas 2 3 2 14" xfId="32689"/>
    <cellStyle name="Notas 2 3 2 14 2" xfId="32690"/>
    <cellStyle name="Notas 2 3 2 15" xfId="32691"/>
    <cellStyle name="Notas 2 3 2 2" xfId="32692"/>
    <cellStyle name="Notas 2 3 2 2 10" xfId="32693"/>
    <cellStyle name="Notas 2 3 2 2 10 2" xfId="32694"/>
    <cellStyle name="Notas 2 3 2 2 11" xfId="32695"/>
    <cellStyle name="Notas 2 3 2 2 11 2" xfId="32696"/>
    <cellStyle name="Notas 2 3 2 2 12" xfId="32697"/>
    <cellStyle name="Notas 2 3 2 2 12 2" xfId="32698"/>
    <cellStyle name="Notas 2 3 2 2 13" xfId="32699"/>
    <cellStyle name="Notas 2 3 2 2 2" xfId="32700"/>
    <cellStyle name="Notas 2 3 2 2 2 10" xfId="32701"/>
    <cellStyle name="Notas 2 3 2 2 2 10 2" xfId="32702"/>
    <cellStyle name="Notas 2 3 2 2 2 11" xfId="32703"/>
    <cellStyle name="Notas 2 3 2 2 2 2" xfId="32704"/>
    <cellStyle name="Notas 2 3 2 2 2 2 2" xfId="32705"/>
    <cellStyle name="Notas 2 3 2 2 2 3" xfId="32706"/>
    <cellStyle name="Notas 2 3 2 2 2 3 2" xfId="32707"/>
    <cellStyle name="Notas 2 3 2 2 2 4" xfId="32708"/>
    <cellStyle name="Notas 2 3 2 2 2 4 2" xfId="32709"/>
    <cellStyle name="Notas 2 3 2 2 2 5" xfId="32710"/>
    <cellStyle name="Notas 2 3 2 2 2 5 2" xfId="32711"/>
    <cellStyle name="Notas 2 3 2 2 2 6" xfId="32712"/>
    <cellStyle name="Notas 2 3 2 2 2 6 2" xfId="32713"/>
    <cellStyle name="Notas 2 3 2 2 2 7" xfId="32714"/>
    <cellStyle name="Notas 2 3 2 2 2 7 2" xfId="32715"/>
    <cellStyle name="Notas 2 3 2 2 2 8" xfId="32716"/>
    <cellStyle name="Notas 2 3 2 2 2 8 2" xfId="32717"/>
    <cellStyle name="Notas 2 3 2 2 2 9" xfId="32718"/>
    <cellStyle name="Notas 2 3 2 2 2 9 2" xfId="32719"/>
    <cellStyle name="Notas 2 3 2 2 3" xfId="32720"/>
    <cellStyle name="Notas 2 3 2 2 3 10" xfId="32721"/>
    <cellStyle name="Notas 2 3 2 2 3 10 2" xfId="32722"/>
    <cellStyle name="Notas 2 3 2 2 3 11" xfId="32723"/>
    <cellStyle name="Notas 2 3 2 2 3 2" xfId="32724"/>
    <cellStyle name="Notas 2 3 2 2 3 2 2" xfId="32725"/>
    <cellStyle name="Notas 2 3 2 2 3 3" xfId="32726"/>
    <cellStyle name="Notas 2 3 2 2 3 3 2" xfId="32727"/>
    <cellStyle name="Notas 2 3 2 2 3 4" xfId="32728"/>
    <cellStyle name="Notas 2 3 2 2 3 4 2" xfId="32729"/>
    <cellStyle name="Notas 2 3 2 2 3 5" xfId="32730"/>
    <cellStyle name="Notas 2 3 2 2 3 5 2" xfId="32731"/>
    <cellStyle name="Notas 2 3 2 2 3 6" xfId="32732"/>
    <cellStyle name="Notas 2 3 2 2 3 6 2" xfId="32733"/>
    <cellStyle name="Notas 2 3 2 2 3 7" xfId="32734"/>
    <cellStyle name="Notas 2 3 2 2 3 7 2" xfId="32735"/>
    <cellStyle name="Notas 2 3 2 2 3 8" xfId="32736"/>
    <cellStyle name="Notas 2 3 2 2 3 8 2" xfId="32737"/>
    <cellStyle name="Notas 2 3 2 2 3 9" xfId="32738"/>
    <cellStyle name="Notas 2 3 2 2 3 9 2" xfId="32739"/>
    <cellStyle name="Notas 2 3 2 2 4" xfId="32740"/>
    <cellStyle name="Notas 2 3 2 2 4 2" xfId="32741"/>
    <cellStyle name="Notas 2 3 2 2 5" xfId="32742"/>
    <cellStyle name="Notas 2 3 2 2 5 2" xfId="32743"/>
    <cellStyle name="Notas 2 3 2 2 6" xfId="32744"/>
    <cellStyle name="Notas 2 3 2 2 6 2" xfId="32745"/>
    <cellStyle name="Notas 2 3 2 2 7" xfId="32746"/>
    <cellStyle name="Notas 2 3 2 2 7 2" xfId="32747"/>
    <cellStyle name="Notas 2 3 2 2 8" xfId="32748"/>
    <cellStyle name="Notas 2 3 2 2 8 2" xfId="32749"/>
    <cellStyle name="Notas 2 3 2 2 9" xfId="32750"/>
    <cellStyle name="Notas 2 3 2 2 9 2" xfId="32751"/>
    <cellStyle name="Notas 2 3 2 3" xfId="32752"/>
    <cellStyle name="Notas 2 3 2 3 10" xfId="32753"/>
    <cellStyle name="Notas 2 3 2 3 10 2" xfId="32754"/>
    <cellStyle name="Notas 2 3 2 3 11" xfId="32755"/>
    <cellStyle name="Notas 2 3 2 3 11 2" xfId="32756"/>
    <cellStyle name="Notas 2 3 2 3 12" xfId="32757"/>
    <cellStyle name="Notas 2 3 2 3 12 2" xfId="32758"/>
    <cellStyle name="Notas 2 3 2 3 13" xfId="32759"/>
    <cellStyle name="Notas 2 3 2 3 2" xfId="32760"/>
    <cellStyle name="Notas 2 3 2 3 2 10" xfId="32761"/>
    <cellStyle name="Notas 2 3 2 3 2 10 2" xfId="32762"/>
    <cellStyle name="Notas 2 3 2 3 2 11" xfId="32763"/>
    <cellStyle name="Notas 2 3 2 3 2 2" xfId="32764"/>
    <cellStyle name="Notas 2 3 2 3 2 2 2" xfId="32765"/>
    <cellStyle name="Notas 2 3 2 3 2 3" xfId="32766"/>
    <cellStyle name="Notas 2 3 2 3 2 3 2" xfId="32767"/>
    <cellStyle name="Notas 2 3 2 3 2 4" xfId="32768"/>
    <cellStyle name="Notas 2 3 2 3 2 4 2" xfId="32769"/>
    <cellStyle name="Notas 2 3 2 3 2 5" xfId="32770"/>
    <cellStyle name="Notas 2 3 2 3 2 5 2" xfId="32771"/>
    <cellStyle name="Notas 2 3 2 3 2 6" xfId="32772"/>
    <cellStyle name="Notas 2 3 2 3 2 6 2" xfId="32773"/>
    <cellStyle name="Notas 2 3 2 3 2 7" xfId="32774"/>
    <cellStyle name="Notas 2 3 2 3 2 7 2" xfId="32775"/>
    <cellStyle name="Notas 2 3 2 3 2 8" xfId="32776"/>
    <cellStyle name="Notas 2 3 2 3 2 8 2" xfId="32777"/>
    <cellStyle name="Notas 2 3 2 3 2 9" xfId="32778"/>
    <cellStyle name="Notas 2 3 2 3 2 9 2" xfId="32779"/>
    <cellStyle name="Notas 2 3 2 3 3" xfId="32780"/>
    <cellStyle name="Notas 2 3 2 3 3 10" xfId="32781"/>
    <cellStyle name="Notas 2 3 2 3 3 10 2" xfId="32782"/>
    <cellStyle name="Notas 2 3 2 3 3 11" xfId="32783"/>
    <cellStyle name="Notas 2 3 2 3 3 2" xfId="32784"/>
    <cellStyle name="Notas 2 3 2 3 3 2 2" xfId="32785"/>
    <cellStyle name="Notas 2 3 2 3 3 3" xfId="32786"/>
    <cellStyle name="Notas 2 3 2 3 3 3 2" xfId="32787"/>
    <cellStyle name="Notas 2 3 2 3 3 4" xfId="32788"/>
    <cellStyle name="Notas 2 3 2 3 3 4 2" xfId="32789"/>
    <cellStyle name="Notas 2 3 2 3 3 5" xfId="32790"/>
    <cellStyle name="Notas 2 3 2 3 3 5 2" xfId="32791"/>
    <cellStyle name="Notas 2 3 2 3 3 6" xfId="32792"/>
    <cellStyle name="Notas 2 3 2 3 3 6 2" xfId="32793"/>
    <cellStyle name="Notas 2 3 2 3 3 7" xfId="32794"/>
    <cellStyle name="Notas 2 3 2 3 3 7 2" xfId="32795"/>
    <cellStyle name="Notas 2 3 2 3 3 8" xfId="32796"/>
    <cellStyle name="Notas 2 3 2 3 3 8 2" xfId="32797"/>
    <cellStyle name="Notas 2 3 2 3 3 9" xfId="32798"/>
    <cellStyle name="Notas 2 3 2 3 3 9 2" xfId="32799"/>
    <cellStyle name="Notas 2 3 2 3 4" xfId="32800"/>
    <cellStyle name="Notas 2 3 2 3 4 2" xfId="32801"/>
    <cellStyle name="Notas 2 3 2 3 5" xfId="32802"/>
    <cellStyle name="Notas 2 3 2 3 5 2" xfId="32803"/>
    <cellStyle name="Notas 2 3 2 3 6" xfId="32804"/>
    <cellStyle name="Notas 2 3 2 3 6 2" xfId="32805"/>
    <cellStyle name="Notas 2 3 2 3 7" xfId="32806"/>
    <cellStyle name="Notas 2 3 2 3 7 2" xfId="32807"/>
    <cellStyle name="Notas 2 3 2 3 8" xfId="32808"/>
    <cellStyle name="Notas 2 3 2 3 8 2" xfId="32809"/>
    <cellStyle name="Notas 2 3 2 3 9" xfId="32810"/>
    <cellStyle name="Notas 2 3 2 3 9 2" xfId="32811"/>
    <cellStyle name="Notas 2 3 2 4" xfId="32812"/>
    <cellStyle name="Notas 2 3 2 4 10" xfId="32813"/>
    <cellStyle name="Notas 2 3 2 4 10 2" xfId="32814"/>
    <cellStyle name="Notas 2 3 2 4 11" xfId="32815"/>
    <cellStyle name="Notas 2 3 2 4 2" xfId="32816"/>
    <cellStyle name="Notas 2 3 2 4 2 2" xfId="32817"/>
    <cellStyle name="Notas 2 3 2 4 3" xfId="32818"/>
    <cellStyle name="Notas 2 3 2 4 3 2" xfId="32819"/>
    <cellStyle name="Notas 2 3 2 4 4" xfId="32820"/>
    <cellStyle name="Notas 2 3 2 4 4 2" xfId="32821"/>
    <cellStyle name="Notas 2 3 2 4 5" xfId="32822"/>
    <cellStyle name="Notas 2 3 2 4 5 2" xfId="32823"/>
    <cellStyle name="Notas 2 3 2 4 6" xfId="32824"/>
    <cellStyle name="Notas 2 3 2 4 6 2" xfId="32825"/>
    <cellStyle name="Notas 2 3 2 4 7" xfId="32826"/>
    <cellStyle name="Notas 2 3 2 4 7 2" xfId="32827"/>
    <cellStyle name="Notas 2 3 2 4 8" xfId="32828"/>
    <cellStyle name="Notas 2 3 2 4 8 2" xfId="32829"/>
    <cellStyle name="Notas 2 3 2 4 9" xfId="32830"/>
    <cellStyle name="Notas 2 3 2 4 9 2" xfId="32831"/>
    <cellStyle name="Notas 2 3 2 5" xfId="32832"/>
    <cellStyle name="Notas 2 3 2 5 10" xfId="32833"/>
    <cellStyle name="Notas 2 3 2 5 10 2" xfId="32834"/>
    <cellStyle name="Notas 2 3 2 5 11" xfId="32835"/>
    <cellStyle name="Notas 2 3 2 5 2" xfId="32836"/>
    <cellStyle name="Notas 2 3 2 5 2 2" xfId="32837"/>
    <cellStyle name="Notas 2 3 2 5 3" xfId="32838"/>
    <cellStyle name="Notas 2 3 2 5 3 2" xfId="32839"/>
    <cellStyle name="Notas 2 3 2 5 4" xfId="32840"/>
    <cellStyle name="Notas 2 3 2 5 4 2" xfId="32841"/>
    <cellStyle name="Notas 2 3 2 5 5" xfId="32842"/>
    <cellStyle name="Notas 2 3 2 5 5 2" xfId="32843"/>
    <cellStyle name="Notas 2 3 2 5 6" xfId="32844"/>
    <cellStyle name="Notas 2 3 2 5 6 2" xfId="32845"/>
    <cellStyle name="Notas 2 3 2 5 7" xfId="32846"/>
    <cellStyle name="Notas 2 3 2 5 7 2" xfId="32847"/>
    <cellStyle name="Notas 2 3 2 5 8" xfId="32848"/>
    <cellStyle name="Notas 2 3 2 5 8 2" xfId="32849"/>
    <cellStyle name="Notas 2 3 2 5 9" xfId="32850"/>
    <cellStyle name="Notas 2 3 2 5 9 2" xfId="32851"/>
    <cellStyle name="Notas 2 3 2 6" xfId="32852"/>
    <cellStyle name="Notas 2 3 2 6 2" xfId="32853"/>
    <cellStyle name="Notas 2 3 2 7" xfId="32854"/>
    <cellStyle name="Notas 2 3 2 7 2" xfId="32855"/>
    <cellStyle name="Notas 2 3 2 8" xfId="32856"/>
    <cellStyle name="Notas 2 3 2 8 2" xfId="32857"/>
    <cellStyle name="Notas 2 3 2 9" xfId="32858"/>
    <cellStyle name="Notas 2 3 2 9 2" xfId="32859"/>
    <cellStyle name="Notas 2 3 3" xfId="32860"/>
    <cellStyle name="Notas 2 3 3 10" xfId="32861"/>
    <cellStyle name="Notas 2 3 3 10 2" xfId="32862"/>
    <cellStyle name="Notas 2 3 3 11" xfId="32863"/>
    <cellStyle name="Notas 2 3 3 11 2" xfId="32864"/>
    <cellStyle name="Notas 2 3 3 12" xfId="32865"/>
    <cellStyle name="Notas 2 3 3 12 2" xfId="32866"/>
    <cellStyle name="Notas 2 3 3 13" xfId="32867"/>
    <cellStyle name="Notas 2 3 3 13 2" xfId="32868"/>
    <cellStyle name="Notas 2 3 3 14" xfId="32869"/>
    <cellStyle name="Notas 2 3 3 14 2" xfId="32870"/>
    <cellStyle name="Notas 2 3 3 15" xfId="32871"/>
    <cellStyle name="Notas 2 3 3 2" xfId="32872"/>
    <cellStyle name="Notas 2 3 3 2 10" xfId="32873"/>
    <cellStyle name="Notas 2 3 3 2 10 2" xfId="32874"/>
    <cellStyle name="Notas 2 3 3 2 11" xfId="32875"/>
    <cellStyle name="Notas 2 3 3 2 11 2" xfId="32876"/>
    <cellStyle name="Notas 2 3 3 2 12" xfId="32877"/>
    <cellStyle name="Notas 2 3 3 2 12 2" xfId="32878"/>
    <cellStyle name="Notas 2 3 3 2 13" xfId="32879"/>
    <cellStyle name="Notas 2 3 3 2 2" xfId="32880"/>
    <cellStyle name="Notas 2 3 3 2 2 10" xfId="32881"/>
    <cellStyle name="Notas 2 3 3 2 2 10 2" xfId="32882"/>
    <cellStyle name="Notas 2 3 3 2 2 11" xfId="32883"/>
    <cellStyle name="Notas 2 3 3 2 2 2" xfId="32884"/>
    <cellStyle name="Notas 2 3 3 2 2 2 2" xfId="32885"/>
    <cellStyle name="Notas 2 3 3 2 2 3" xfId="32886"/>
    <cellStyle name="Notas 2 3 3 2 2 3 2" xfId="32887"/>
    <cellStyle name="Notas 2 3 3 2 2 4" xfId="32888"/>
    <cellStyle name="Notas 2 3 3 2 2 4 2" xfId="32889"/>
    <cellStyle name="Notas 2 3 3 2 2 5" xfId="32890"/>
    <cellStyle name="Notas 2 3 3 2 2 5 2" xfId="32891"/>
    <cellStyle name="Notas 2 3 3 2 2 6" xfId="32892"/>
    <cellStyle name="Notas 2 3 3 2 2 6 2" xfId="32893"/>
    <cellStyle name="Notas 2 3 3 2 2 7" xfId="32894"/>
    <cellStyle name="Notas 2 3 3 2 2 7 2" xfId="32895"/>
    <cellStyle name="Notas 2 3 3 2 2 8" xfId="32896"/>
    <cellStyle name="Notas 2 3 3 2 2 8 2" xfId="32897"/>
    <cellStyle name="Notas 2 3 3 2 2 9" xfId="32898"/>
    <cellStyle name="Notas 2 3 3 2 2 9 2" xfId="32899"/>
    <cellStyle name="Notas 2 3 3 2 3" xfId="32900"/>
    <cellStyle name="Notas 2 3 3 2 3 10" xfId="32901"/>
    <cellStyle name="Notas 2 3 3 2 3 10 2" xfId="32902"/>
    <cellStyle name="Notas 2 3 3 2 3 11" xfId="32903"/>
    <cellStyle name="Notas 2 3 3 2 3 2" xfId="32904"/>
    <cellStyle name="Notas 2 3 3 2 3 2 2" xfId="32905"/>
    <cellStyle name="Notas 2 3 3 2 3 3" xfId="32906"/>
    <cellStyle name="Notas 2 3 3 2 3 3 2" xfId="32907"/>
    <cellStyle name="Notas 2 3 3 2 3 4" xfId="32908"/>
    <cellStyle name="Notas 2 3 3 2 3 4 2" xfId="32909"/>
    <cellStyle name="Notas 2 3 3 2 3 5" xfId="32910"/>
    <cellStyle name="Notas 2 3 3 2 3 5 2" xfId="32911"/>
    <cellStyle name="Notas 2 3 3 2 3 6" xfId="32912"/>
    <cellStyle name="Notas 2 3 3 2 3 6 2" xfId="32913"/>
    <cellStyle name="Notas 2 3 3 2 3 7" xfId="32914"/>
    <cellStyle name="Notas 2 3 3 2 3 7 2" xfId="32915"/>
    <cellStyle name="Notas 2 3 3 2 3 8" xfId="32916"/>
    <cellStyle name="Notas 2 3 3 2 3 8 2" xfId="32917"/>
    <cellStyle name="Notas 2 3 3 2 3 9" xfId="32918"/>
    <cellStyle name="Notas 2 3 3 2 3 9 2" xfId="32919"/>
    <cellStyle name="Notas 2 3 3 2 4" xfId="32920"/>
    <cellStyle name="Notas 2 3 3 2 4 2" xfId="32921"/>
    <cellStyle name="Notas 2 3 3 2 5" xfId="32922"/>
    <cellStyle name="Notas 2 3 3 2 5 2" xfId="32923"/>
    <cellStyle name="Notas 2 3 3 2 6" xfId="32924"/>
    <cellStyle name="Notas 2 3 3 2 6 2" xfId="32925"/>
    <cellStyle name="Notas 2 3 3 2 7" xfId="32926"/>
    <cellStyle name="Notas 2 3 3 2 7 2" xfId="32927"/>
    <cellStyle name="Notas 2 3 3 2 8" xfId="32928"/>
    <cellStyle name="Notas 2 3 3 2 8 2" xfId="32929"/>
    <cellStyle name="Notas 2 3 3 2 9" xfId="32930"/>
    <cellStyle name="Notas 2 3 3 2 9 2" xfId="32931"/>
    <cellStyle name="Notas 2 3 3 3" xfId="32932"/>
    <cellStyle name="Notas 2 3 3 3 10" xfId="32933"/>
    <cellStyle name="Notas 2 3 3 3 10 2" xfId="32934"/>
    <cellStyle name="Notas 2 3 3 3 11" xfId="32935"/>
    <cellStyle name="Notas 2 3 3 3 11 2" xfId="32936"/>
    <cellStyle name="Notas 2 3 3 3 12" xfId="32937"/>
    <cellStyle name="Notas 2 3 3 3 12 2" xfId="32938"/>
    <cellStyle name="Notas 2 3 3 3 13" xfId="32939"/>
    <cellStyle name="Notas 2 3 3 3 2" xfId="32940"/>
    <cellStyle name="Notas 2 3 3 3 2 10" xfId="32941"/>
    <cellStyle name="Notas 2 3 3 3 2 10 2" xfId="32942"/>
    <cellStyle name="Notas 2 3 3 3 2 11" xfId="32943"/>
    <cellStyle name="Notas 2 3 3 3 2 2" xfId="32944"/>
    <cellStyle name="Notas 2 3 3 3 2 2 2" xfId="32945"/>
    <cellStyle name="Notas 2 3 3 3 2 3" xfId="32946"/>
    <cellStyle name="Notas 2 3 3 3 2 3 2" xfId="32947"/>
    <cellStyle name="Notas 2 3 3 3 2 4" xfId="32948"/>
    <cellStyle name="Notas 2 3 3 3 2 4 2" xfId="32949"/>
    <cellStyle name="Notas 2 3 3 3 2 5" xfId="32950"/>
    <cellStyle name="Notas 2 3 3 3 2 5 2" xfId="32951"/>
    <cellStyle name="Notas 2 3 3 3 2 6" xfId="32952"/>
    <cellStyle name="Notas 2 3 3 3 2 6 2" xfId="32953"/>
    <cellStyle name="Notas 2 3 3 3 2 7" xfId="32954"/>
    <cellStyle name="Notas 2 3 3 3 2 7 2" xfId="32955"/>
    <cellStyle name="Notas 2 3 3 3 2 8" xfId="32956"/>
    <cellStyle name="Notas 2 3 3 3 2 8 2" xfId="32957"/>
    <cellStyle name="Notas 2 3 3 3 2 9" xfId="32958"/>
    <cellStyle name="Notas 2 3 3 3 2 9 2" xfId="32959"/>
    <cellStyle name="Notas 2 3 3 3 3" xfId="32960"/>
    <cellStyle name="Notas 2 3 3 3 3 10" xfId="32961"/>
    <cellStyle name="Notas 2 3 3 3 3 10 2" xfId="32962"/>
    <cellStyle name="Notas 2 3 3 3 3 11" xfId="32963"/>
    <cellStyle name="Notas 2 3 3 3 3 2" xfId="32964"/>
    <cellStyle name="Notas 2 3 3 3 3 2 2" xfId="32965"/>
    <cellStyle name="Notas 2 3 3 3 3 3" xfId="32966"/>
    <cellStyle name="Notas 2 3 3 3 3 3 2" xfId="32967"/>
    <cellStyle name="Notas 2 3 3 3 3 4" xfId="32968"/>
    <cellStyle name="Notas 2 3 3 3 3 4 2" xfId="32969"/>
    <cellStyle name="Notas 2 3 3 3 3 5" xfId="32970"/>
    <cellStyle name="Notas 2 3 3 3 3 5 2" xfId="32971"/>
    <cellStyle name="Notas 2 3 3 3 3 6" xfId="32972"/>
    <cellStyle name="Notas 2 3 3 3 3 6 2" xfId="32973"/>
    <cellStyle name="Notas 2 3 3 3 3 7" xfId="32974"/>
    <cellStyle name="Notas 2 3 3 3 3 7 2" xfId="32975"/>
    <cellStyle name="Notas 2 3 3 3 3 8" xfId="32976"/>
    <cellStyle name="Notas 2 3 3 3 3 8 2" xfId="32977"/>
    <cellStyle name="Notas 2 3 3 3 3 9" xfId="32978"/>
    <cellStyle name="Notas 2 3 3 3 3 9 2" xfId="32979"/>
    <cellStyle name="Notas 2 3 3 3 4" xfId="32980"/>
    <cellStyle name="Notas 2 3 3 3 4 2" xfId="32981"/>
    <cellStyle name="Notas 2 3 3 3 5" xfId="32982"/>
    <cellStyle name="Notas 2 3 3 3 5 2" xfId="32983"/>
    <cellStyle name="Notas 2 3 3 3 6" xfId="32984"/>
    <cellStyle name="Notas 2 3 3 3 6 2" xfId="32985"/>
    <cellStyle name="Notas 2 3 3 3 7" xfId="32986"/>
    <cellStyle name="Notas 2 3 3 3 7 2" xfId="32987"/>
    <cellStyle name="Notas 2 3 3 3 8" xfId="32988"/>
    <cellStyle name="Notas 2 3 3 3 8 2" xfId="32989"/>
    <cellStyle name="Notas 2 3 3 3 9" xfId="32990"/>
    <cellStyle name="Notas 2 3 3 3 9 2" xfId="32991"/>
    <cellStyle name="Notas 2 3 3 4" xfId="32992"/>
    <cellStyle name="Notas 2 3 3 4 10" xfId="32993"/>
    <cellStyle name="Notas 2 3 3 4 10 2" xfId="32994"/>
    <cellStyle name="Notas 2 3 3 4 11" xfId="32995"/>
    <cellStyle name="Notas 2 3 3 4 2" xfId="32996"/>
    <cellStyle name="Notas 2 3 3 4 2 2" xfId="32997"/>
    <cellStyle name="Notas 2 3 3 4 3" xfId="32998"/>
    <cellStyle name="Notas 2 3 3 4 3 2" xfId="32999"/>
    <cellStyle name="Notas 2 3 3 4 4" xfId="33000"/>
    <cellStyle name="Notas 2 3 3 4 4 2" xfId="33001"/>
    <cellStyle name="Notas 2 3 3 4 5" xfId="33002"/>
    <cellStyle name="Notas 2 3 3 4 5 2" xfId="33003"/>
    <cellStyle name="Notas 2 3 3 4 6" xfId="33004"/>
    <cellStyle name="Notas 2 3 3 4 6 2" xfId="33005"/>
    <cellStyle name="Notas 2 3 3 4 7" xfId="33006"/>
    <cellStyle name="Notas 2 3 3 4 7 2" xfId="33007"/>
    <cellStyle name="Notas 2 3 3 4 8" xfId="33008"/>
    <cellStyle name="Notas 2 3 3 4 8 2" xfId="33009"/>
    <cellStyle name="Notas 2 3 3 4 9" xfId="33010"/>
    <cellStyle name="Notas 2 3 3 4 9 2" xfId="33011"/>
    <cellStyle name="Notas 2 3 3 5" xfId="33012"/>
    <cellStyle name="Notas 2 3 3 5 10" xfId="33013"/>
    <cellStyle name="Notas 2 3 3 5 10 2" xfId="33014"/>
    <cellStyle name="Notas 2 3 3 5 11" xfId="33015"/>
    <cellStyle name="Notas 2 3 3 5 2" xfId="33016"/>
    <cellStyle name="Notas 2 3 3 5 2 2" xfId="33017"/>
    <cellStyle name="Notas 2 3 3 5 3" xfId="33018"/>
    <cellStyle name="Notas 2 3 3 5 3 2" xfId="33019"/>
    <cellStyle name="Notas 2 3 3 5 4" xfId="33020"/>
    <cellStyle name="Notas 2 3 3 5 4 2" xfId="33021"/>
    <cellStyle name="Notas 2 3 3 5 5" xfId="33022"/>
    <cellStyle name="Notas 2 3 3 5 5 2" xfId="33023"/>
    <cellStyle name="Notas 2 3 3 5 6" xfId="33024"/>
    <cellStyle name="Notas 2 3 3 5 6 2" xfId="33025"/>
    <cellStyle name="Notas 2 3 3 5 7" xfId="33026"/>
    <cellStyle name="Notas 2 3 3 5 7 2" xfId="33027"/>
    <cellStyle name="Notas 2 3 3 5 8" xfId="33028"/>
    <cellStyle name="Notas 2 3 3 5 8 2" xfId="33029"/>
    <cellStyle name="Notas 2 3 3 5 9" xfId="33030"/>
    <cellStyle name="Notas 2 3 3 5 9 2" xfId="33031"/>
    <cellStyle name="Notas 2 3 3 6" xfId="33032"/>
    <cellStyle name="Notas 2 3 3 6 2" xfId="33033"/>
    <cellStyle name="Notas 2 3 3 7" xfId="33034"/>
    <cellStyle name="Notas 2 3 3 7 2" xfId="33035"/>
    <cellStyle name="Notas 2 3 3 8" xfId="33036"/>
    <cellStyle name="Notas 2 3 3 8 2" xfId="33037"/>
    <cellStyle name="Notas 2 3 3 9" xfId="33038"/>
    <cellStyle name="Notas 2 3 3 9 2" xfId="33039"/>
    <cellStyle name="Notas 2 3 4" xfId="33040"/>
    <cellStyle name="Notas 2 3 4 10" xfId="33041"/>
    <cellStyle name="Notas 2 3 4 10 2" xfId="33042"/>
    <cellStyle name="Notas 2 3 4 11" xfId="33043"/>
    <cellStyle name="Notas 2 3 4 11 2" xfId="33044"/>
    <cellStyle name="Notas 2 3 4 12" xfId="33045"/>
    <cellStyle name="Notas 2 3 4 12 2" xfId="33046"/>
    <cellStyle name="Notas 2 3 4 13" xfId="33047"/>
    <cellStyle name="Notas 2 3 4 13 2" xfId="33048"/>
    <cellStyle name="Notas 2 3 4 14" xfId="33049"/>
    <cellStyle name="Notas 2 3 4 14 2" xfId="33050"/>
    <cellStyle name="Notas 2 3 4 15" xfId="33051"/>
    <cellStyle name="Notas 2 3 4 2" xfId="33052"/>
    <cellStyle name="Notas 2 3 4 2 10" xfId="33053"/>
    <cellStyle name="Notas 2 3 4 2 10 2" xfId="33054"/>
    <cellStyle name="Notas 2 3 4 2 11" xfId="33055"/>
    <cellStyle name="Notas 2 3 4 2 11 2" xfId="33056"/>
    <cellStyle name="Notas 2 3 4 2 12" xfId="33057"/>
    <cellStyle name="Notas 2 3 4 2 12 2" xfId="33058"/>
    <cellStyle name="Notas 2 3 4 2 13" xfId="33059"/>
    <cellStyle name="Notas 2 3 4 2 2" xfId="33060"/>
    <cellStyle name="Notas 2 3 4 2 2 10" xfId="33061"/>
    <cellStyle name="Notas 2 3 4 2 2 10 2" xfId="33062"/>
    <cellStyle name="Notas 2 3 4 2 2 11" xfId="33063"/>
    <cellStyle name="Notas 2 3 4 2 2 2" xfId="33064"/>
    <cellStyle name="Notas 2 3 4 2 2 2 2" xfId="33065"/>
    <cellStyle name="Notas 2 3 4 2 2 3" xfId="33066"/>
    <cellStyle name="Notas 2 3 4 2 2 3 2" xfId="33067"/>
    <cellStyle name="Notas 2 3 4 2 2 4" xfId="33068"/>
    <cellStyle name="Notas 2 3 4 2 2 4 2" xfId="33069"/>
    <cellStyle name="Notas 2 3 4 2 2 5" xfId="33070"/>
    <cellStyle name="Notas 2 3 4 2 2 5 2" xfId="33071"/>
    <cellStyle name="Notas 2 3 4 2 2 6" xfId="33072"/>
    <cellStyle name="Notas 2 3 4 2 2 6 2" xfId="33073"/>
    <cellStyle name="Notas 2 3 4 2 2 7" xfId="33074"/>
    <cellStyle name="Notas 2 3 4 2 2 7 2" xfId="33075"/>
    <cellStyle name="Notas 2 3 4 2 2 8" xfId="33076"/>
    <cellStyle name="Notas 2 3 4 2 2 8 2" xfId="33077"/>
    <cellStyle name="Notas 2 3 4 2 2 9" xfId="33078"/>
    <cellStyle name="Notas 2 3 4 2 2 9 2" xfId="33079"/>
    <cellStyle name="Notas 2 3 4 2 3" xfId="33080"/>
    <cellStyle name="Notas 2 3 4 2 3 10" xfId="33081"/>
    <cellStyle name="Notas 2 3 4 2 3 10 2" xfId="33082"/>
    <cellStyle name="Notas 2 3 4 2 3 11" xfId="33083"/>
    <cellStyle name="Notas 2 3 4 2 3 2" xfId="33084"/>
    <cellStyle name="Notas 2 3 4 2 3 2 2" xfId="33085"/>
    <cellStyle name="Notas 2 3 4 2 3 3" xfId="33086"/>
    <cellStyle name="Notas 2 3 4 2 3 3 2" xfId="33087"/>
    <cellStyle name="Notas 2 3 4 2 3 4" xfId="33088"/>
    <cellStyle name="Notas 2 3 4 2 3 4 2" xfId="33089"/>
    <cellStyle name="Notas 2 3 4 2 3 5" xfId="33090"/>
    <cellStyle name="Notas 2 3 4 2 3 5 2" xfId="33091"/>
    <cellStyle name="Notas 2 3 4 2 3 6" xfId="33092"/>
    <cellStyle name="Notas 2 3 4 2 3 6 2" xfId="33093"/>
    <cellStyle name="Notas 2 3 4 2 3 7" xfId="33094"/>
    <cellStyle name="Notas 2 3 4 2 3 7 2" xfId="33095"/>
    <cellStyle name="Notas 2 3 4 2 3 8" xfId="33096"/>
    <cellStyle name="Notas 2 3 4 2 3 8 2" xfId="33097"/>
    <cellStyle name="Notas 2 3 4 2 3 9" xfId="33098"/>
    <cellStyle name="Notas 2 3 4 2 3 9 2" xfId="33099"/>
    <cellStyle name="Notas 2 3 4 2 4" xfId="33100"/>
    <cellStyle name="Notas 2 3 4 2 4 2" xfId="33101"/>
    <cellStyle name="Notas 2 3 4 2 5" xfId="33102"/>
    <cellStyle name="Notas 2 3 4 2 5 2" xfId="33103"/>
    <cellStyle name="Notas 2 3 4 2 6" xfId="33104"/>
    <cellStyle name="Notas 2 3 4 2 6 2" xfId="33105"/>
    <cellStyle name="Notas 2 3 4 2 7" xfId="33106"/>
    <cellStyle name="Notas 2 3 4 2 7 2" xfId="33107"/>
    <cellStyle name="Notas 2 3 4 2 8" xfId="33108"/>
    <cellStyle name="Notas 2 3 4 2 8 2" xfId="33109"/>
    <cellStyle name="Notas 2 3 4 2 9" xfId="33110"/>
    <cellStyle name="Notas 2 3 4 2 9 2" xfId="33111"/>
    <cellStyle name="Notas 2 3 4 3" xfId="33112"/>
    <cellStyle name="Notas 2 3 4 3 10" xfId="33113"/>
    <cellStyle name="Notas 2 3 4 3 10 2" xfId="33114"/>
    <cellStyle name="Notas 2 3 4 3 11" xfId="33115"/>
    <cellStyle name="Notas 2 3 4 3 11 2" xfId="33116"/>
    <cellStyle name="Notas 2 3 4 3 12" xfId="33117"/>
    <cellStyle name="Notas 2 3 4 3 12 2" xfId="33118"/>
    <cellStyle name="Notas 2 3 4 3 13" xfId="33119"/>
    <cellStyle name="Notas 2 3 4 3 2" xfId="33120"/>
    <cellStyle name="Notas 2 3 4 3 2 10" xfId="33121"/>
    <cellStyle name="Notas 2 3 4 3 2 10 2" xfId="33122"/>
    <cellStyle name="Notas 2 3 4 3 2 11" xfId="33123"/>
    <cellStyle name="Notas 2 3 4 3 2 2" xfId="33124"/>
    <cellStyle name="Notas 2 3 4 3 2 2 2" xfId="33125"/>
    <cellStyle name="Notas 2 3 4 3 2 3" xfId="33126"/>
    <cellStyle name="Notas 2 3 4 3 2 3 2" xfId="33127"/>
    <cellStyle name="Notas 2 3 4 3 2 4" xfId="33128"/>
    <cellStyle name="Notas 2 3 4 3 2 4 2" xfId="33129"/>
    <cellStyle name="Notas 2 3 4 3 2 5" xfId="33130"/>
    <cellStyle name="Notas 2 3 4 3 2 5 2" xfId="33131"/>
    <cellStyle name="Notas 2 3 4 3 2 6" xfId="33132"/>
    <cellStyle name="Notas 2 3 4 3 2 6 2" xfId="33133"/>
    <cellStyle name="Notas 2 3 4 3 2 7" xfId="33134"/>
    <cellStyle name="Notas 2 3 4 3 2 7 2" xfId="33135"/>
    <cellStyle name="Notas 2 3 4 3 2 8" xfId="33136"/>
    <cellStyle name="Notas 2 3 4 3 2 8 2" xfId="33137"/>
    <cellStyle name="Notas 2 3 4 3 2 9" xfId="33138"/>
    <cellStyle name="Notas 2 3 4 3 2 9 2" xfId="33139"/>
    <cellStyle name="Notas 2 3 4 3 3" xfId="33140"/>
    <cellStyle name="Notas 2 3 4 3 3 10" xfId="33141"/>
    <cellStyle name="Notas 2 3 4 3 3 10 2" xfId="33142"/>
    <cellStyle name="Notas 2 3 4 3 3 11" xfId="33143"/>
    <cellStyle name="Notas 2 3 4 3 3 2" xfId="33144"/>
    <cellStyle name="Notas 2 3 4 3 3 2 2" xfId="33145"/>
    <cellStyle name="Notas 2 3 4 3 3 3" xfId="33146"/>
    <cellStyle name="Notas 2 3 4 3 3 3 2" xfId="33147"/>
    <cellStyle name="Notas 2 3 4 3 3 4" xfId="33148"/>
    <cellStyle name="Notas 2 3 4 3 3 4 2" xfId="33149"/>
    <cellStyle name="Notas 2 3 4 3 3 5" xfId="33150"/>
    <cellStyle name="Notas 2 3 4 3 3 5 2" xfId="33151"/>
    <cellStyle name="Notas 2 3 4 3 3 6" xfId="33152"/>
    <cellStyle name="Notas 2 3 4 3 3 6 2" xfId="33153"/>
    <cellStyle name="Notas 2 3 4 3 3 7" xfId="33154"/>
    <cellStyle name="Notas 2 3 4 3 3 7 2" xfId="33155"/>
    <cellStyle name="Notas 2 3 4 3 3 8" xfId="33156"/>
    <cellStyle name="Notas 2 3 4 3 3 8 2" xfId="33157"/>
    <cellStyle name="Notas 2 3 4 3 3 9" xfId="33158"/>
    <cellStyle name="Notas 2 3 4 3 3 9 2" xfId="33159"/>
    <cellStyle name="Notas 2 3 4 3 4" xfId="33160"/>
    <cellStyle name="Notas 2 3 4 3 4 2" xfId="33161"/>
    <cellStyle name="Notas 2 3 4 3 5" xfId="33162"/>
    <cellStyle name="Notas 2 3 4 3 5 2" xfId="33163"/>
    <cellStyle name="Notas 2 3 4 3 6" xfId="33164"/>
    <cellStyle name="Notas 2 3 4 3 6 2" xfId="33165"/>
    <cellStyle name="Notas 2 3 4 3 7" xfId="33166"/>
    <cellStyle name="Notas 2 3 4 3 7 2" xfId="33167"/>
    <cellStyle name="Notas 2 3 4 3 8" xfId="33168"/>
    <cellStyle name="Notas 2 3 4 3 8 2" xfId="33169"/>
    <cellStyle name="Notas 2 3 4 3 9" xfId="33170"/>
    <cellStyle name="Notas 2 3 4 3 9 2" xfId="33171"/>
    <cellStyle name="Notas 2 3 4 4" xfId="33172"/>
    <cellStyle name="Notas 2 3 4 4 10" xfId="33173"/>
    <cellStyle name="Notas 2 3 4 4 10 2" xfId="33174"/>
    <cellStyle name="Notas 2 3 4 4 11" xfId="33175"/>
    <cellStyle name="Notas 2 3 4 4 2" xfId="33176"/>
    <cellStyle name="Notas 2 3 4 4 2 2" xfId="33177"/>
    <cellStyle name="Notas 2 3 4 4 3" xfId="33178"/>
    <cellStyle name="Notas 2 3 4 4 3 2" xfId="33179"/>
    <cellStyle name="Notas 2 3 4 4 4" xfId="33180"/>
    <cellStyle name="Notas 2 3 4 4 4 2" xfId="33181"/>
    <cellStyle name="Notas 2 3 4 4 5" xfId="33182"/>
    <cellStyle name="Notas 2 3 4 4 5 2" xfId="33183"/>
    <cellStyle name="Notas 2 3 4 4 6" xfId="33184"/>
    <cellStyle name="Notas 2 3 4 4 6 2" xfId="33185"/>
    <cellStyle name="Notas 2 3 4 4 7" xfId="33186"/>
    <cellStyle name="Notas 2 3 4 4 7 2" xfId="33187"/>
    <cellStyle name="Notas 2 3 4 4 8" xfId="33188"/>
    <cellStyle name="Notas 2 3 4 4 8 2" xfId="33189"/>
    <cellStyle name="Notas 2 3 4 4 9" xfId="33190"/>
    <cellStyle name="Notas 2 3 4 4 9 2" xfId="33191"/>
    <cellStyle name="Notas 2 3 4 5" xfId="33192"/>
    <cellStyle name="Notas 2 3 4 5 10" xfId="33193"/>
    <cellStyle name="Notas 2 3 4 5 10 2" xfId="33194"/>
    <cellStyle name="Notas 2 3 4 5 11" xfId="33195"/>
    <cellStyle name="Notas 2 3 4 5 2" xfId="33196"/>
    <cellStyle name="Notas 2 3 4 5 2 2" xfId="33197"/>
    <cellStyle name="Notas 2 3 4 5 3" xfId="33198"/>
    <cellStyle name="Notas 2 3 4 5 3 2" xfId="33199"/>
    <cellStyle name="Notas 2 3 4 5 4" xfId="33200"/>
    <cellStyle name="Notas 2 3 4 5 4 2" xfId="33201"/>
    <cellStyle name="Notas 2 3 4 5 5" xfId="33202"/>
    <cellStyle name="Notas 2 3 4 5 5 2" xfId="33203"/>
    <cellStyle name="Notas 2 3 4 5 6" xfId="33204"/>
    <cellStyle name="Notas 2 3 4 5 6 2" xfId="33205"/>
    <cellStyle name="Notas 2 3 4 5 7" xfId="33206"/>
    <cellStyle name="Notas 2 3 4 5 7 2" xfId="33207"/>
    <cellStyle name="Notas 2 3 4 5 8" xfId="33208"/>
    <cellStyle name="Notas 2 3 4 5 8 2" xfId="33209"/>
    <cellStyle name="Notas 2 3 4 5 9" xfId="33210"/>
    <cellStyle name="Notas 2 3 4 5 9 2" xfId="33211"/>
    <cellStyle name="Notas 2 3 4 6" xfId="33212"/>
    <cellStyle name="Notas 2 3 4 6 2" xfId="33213"/>
    <cellStyle name="Notas 2 3 4 7" xfId="33214"/>
    <cellStyle name="Notas 2 3 4 7 2" xfId="33215"/>
    <cellStyle name="Notas 2 3 4 8" xfId="33216"/>
    <cellStyle name="Notas 2 3 4 8 2" xfId="33217"/>
    <cellStyle name="Notas 2 3 4 9" xfId="33218"/>
    <cellStyle name="Notas 2 3 4 9 2" xfId="33219"/>
    <cellStyle name="Notas 2 3 5" xfId="33220"/>
    <cellStyle name="Notas 2 3 5 10" xfId="33221"/>
    <cellStyle name="Notas 2 3 5 10 2" xfId="33222"/>
    <cellStyle name="Notas 2 3 5 11" xfId="33223"/>
    <cellStyle name="Notas 2 3 5 11 2" xfId="33224"/>
    <cellStyle name="Notas 2 3 5 12" xfId="33225"/>
    <cellStyle name="Notas 2 3 5 12 2" xfId="33226"/>
    <cellStyle name="Notas 2 3 5 13" xfId="33227"/>
    <cellStyle name="Notas 2 3 5 13 2" xfId="33228"/>
    <cellStyle name="Notas 2 3 5 14" xfId="33229"/>
    <cellStyle name="Notas 2 3 5 14 2" xfId="33230"/>
    <cellStyle name="Notas 2 3 5 15" xfId="33231"/>
    <cellStyle name="Notas 2 3 5 2" xfId="33232"/>
    <cellStyle name="Notas 2 3 5 2 10" xfId="33233"/>
    <cellStyle name="Notas 2 3 5 2 10 2" xfId="33234"/>
    <cellStyle name="Notas 2 3 5 2 11" xfId="33235"/>
    <cellStyle name="Notas 2 3 5 2 11 2" xfId="33236"/>
    <cellStyle name="Notas 2 3 5 2 12" xfId="33237"/>
    <cellStyle name="Notas 2 3 5 2 12 2" xfId="33238"/>
    <cellStyle name="Notas 2 3 5 2 13" xfId="33239"/>
    <cellStyle name="Notas 2 3 5 2 2" xfId="33240"/>
    <cellStyle name="Notas 2 3 5 2 2 10" xfId="33241"/>
    <cellStyle name="Notas 2 3 5 2 2 10 2" xfId="33242"/>
    <cellStyle name="Notas 2 3 5 2 2 11" xfId="33243"/>
    <cellStyle name="Notas 2 3 5 2 2 2" xfId="33244"/>
    <cellStyle name="Notas 2 3 5 2 2 2 2" xfId="33245"/>
    <cellStyle name="Notas 2 3 5 2 2 3" xfId="33246"/>
    <cellStyle name="Notas 2 3 5 2 2 3 2" xfId="33247"/>
    <cellStyle name="Notas 2 3 5 2 2 4" xfId="33248"/>
    <cellStyle name="Notas 2 3 5 2 2 4 2" xfId="33249"/>
    <cellStyle name="Notas 2 3 5 2 2 5" xfId="33250"/>
    <cellStyle name="Notas 2 3 5 2 2 5 2" xfId="33251"/>
    <cellStyle name="Notas 2 3 5 2 2 6" xfId="33252"/>
    <cellStyle name="Notas 2 3 5 2 2 6 2" xfId="33253"/>
    <cellStyle name="Notas 2 3 5 2 2 7" xfId="33254"/>
    <cellStyle name="Notas 2 3 5 2 2 7 2" xfId="33255"/>
    <cellStyle name="Notas 2 3 5 2 2 8" xfId="33256"/>
    <cellStyle name="Notas 2 3 5 2 2 8 2" xfId="33257"/>
    <cellStyle name="Notas 2 3 5 2 2 9" xfId="33258"/>
    <cellStyle name="Notas 2 3 5 2 2 9 2" xfId="33259"/>
    <cellStyle name="Notas 2 3 5 2 3" xfId="33260"/>
    <cellStyle name="Notas 2 3 5 2 3 10" xfId="33261"/>
    <cellStyle name="Notas 2 3 5 2 3 10 2" xfId="33262"/>
    <cellStyle name="Notas 2 3 5 2 3 11" xfId="33263"/>
    <cellStyle name="Notas 2 3 5 2 3 2" xfId="33264"/>
    <cellStyle name="Notas 2 3 5 2 3 2 2" xfId="33265"/>
    <cellStyle name="Notas 2 3 5 2 3 3" xfId="33266"/>
    <cellStyle name="Notas 2 3 5 2 3 3 2" xfId="33267"/>
    <cellStyle name="Notas 2 3 5 2 3 4" xfId="33268"/>
    <cellStyle name="Notas 2 3 5 2 3 4 2" xfId="33269"/>
    <cellStyle name="Notas 2 3 5 2 3 5" xfId="33270"/>
    <cellStyle name="Notas 2 3 5 2 3 5 2" xfId="33271"/>
    <cellStyle name="Notas 2 3 5 2 3 6" xfId="33272"/>
    <cellStyle name="Notas 2 3 5 2 3 6 2" xfId="33273"/>
    <cellStyle name="Notas 2 3 5 2 3 7" xfId="33274"/>
    <cellStyle name="Notas 2 3 5 2 3 7 2" xfId="33275"/>
    <cellStyle name="Notas 2 3 5 2 3 8" xfId="33276"/>
    <cellStyle name="Notas 2 3 5 2 3 8 2" xfId="33277"/>
    <cellStyle name="Notas 2 3 5 2 3 9" xfId="33278"/>
    <cellStyle name="Notas 2 3 5 2 3 9 2" xfId="33279"/>
    <cellStyle name="Notas 2 3 5 2 4" xfId="33280"/>
    <cellStyle name="Notas 2 3 5 2 4 2" xfId="33281"/>
    <cellStyle name="Notas 2 3 5 2 5" xfId="33282"/>
    <cellStyle name="Notas 2 3 5 2 5 2" xfId="33283"/>
    <cellStyle name="Notas 2 3 5 2 6" xfId="33284"/>
    <cellStyle name="Notas 2 3 5 2 6 2" xfId="33285"/>
    <cellStyle name="Notas 2 3 5 2 7" xfId="33286"/>
    <cellStyle name="Notas 2 3 5 2 7 2" xfId="33287"/>
    <cellStyle name="Notas 2 3 5 2 8" xfId="33288"/>
    <cellStyle name="Notas 2 3 5 2 8 2" xfId="33289"/>
    <cellStyle name="Notas 2 3 5 2 9" xfId="33290"/>
    <cellStyle name="Notas 2 3 5 2 9 2" xfId="33291"/>
    <cellStyle name="Notas 2 3 5 3" xfId="33292"/>
    <cellStyle name="Notas 2 3 5 3 10" xfId="33293"/>
    <cellStyle name="Notas 2 3 5 3 10 2" xfId="33294"/>
    <cellStyle name="Notas 2 3 5 3 11" xfId="33295"/>
    <cellStyle name="Notas 2 3 5 3 11 2" xfId="33296"/>
    <cellStyle name="Notas 2 3 5 3 12" xfId="33297"/>
    <cellStyle name="Notas 2 3 5 3 12 2" xfId="33298"/>
    <cellStyle name="Notas 2 3 5 3 13" xfId="33299"/>
    <cellStyle name="Notas 2 3 5 3 2" xfId="33300"/>
    <cellStyle name="Notas 2 3 5 3 2 10" xfId="33301"/>
    <cellStyle name="Notas 2 3 5 3 2 10 2" xfId="33302"/>
    <cellStyle name="Notas 2 3 5 3 2 11" xfId="33303"/>
    <cellStyle name="Notas 2 3 5 3 2 2" xfId="33304"/>
    <cellStyle name="Notas 2 3 5 3 2 2 2" xfId="33305"/>
    <cellStyle name="Notas 2 3 5 3 2 3" xfId="33306"/>
    <cellStyle name="Notas 2 3 5 3 2 3 2" xfId="33307"/>
    <cellStyle name="Notas 2 3 5 3 2 4" xfId="33308"/>
    <cellStyle name="Notas 2 3 5 3 2 4 2" xfId="33309"/>
    <cellStyle name="Notas 2 3 5 3 2 5" xfId="33310"/>
    <cellStyle name="Notas 2 3 5 3 2 5 2" xfId="33311"/>
    <cellStyle name="Notas 2 3 5 3 2 6" xfId="33312"/>
    <cellStyle name="Notas 2 3 5 3 2 6 2" xfId="33313"/>
    <cellStyle name="Notas 2 3 5 3 2 7" xfId="33314"/>
    <cellStyle name="Notas 2 3 5 3 2 7 2" xfId="33315"/>
    <cellStyle name="Notas 2 3 5 3 2 8" xfId="33316"/>
    <cellStyle name="Notas 2 3 5 3 2 8 2" xfId="33317"/>
    <cellStyle name="Notas 2 3 5 3 2 9" xfId="33318"/>
    <cellStyle name="Notas 2 3 5 3 2 9 2" xfId="33319"/>
    <cellStyle name="Notas 2 3 5 3 3" xfId="33320"/>
    <cellStyle name="Notas 2 3 5 3 3 10" xfId="33321"/>
    <cellStyle name="Notas 2 3 5 3 3 10 2" xfId="33322"/>
    <cellStyle name="Notas 2 3 5 3 3 11" xfId="33323"/>
    <cellStyle name="Notas 2 3 5 3 3 2" xfId="33324"/>
    <cellStyle name="Notas 2 3 5 3 3 2 2" xfId="33325"/>
    <cellStyle name="Notas 2 3 5 3 3 3" xfId="33326"/>
    <cellStyle name="Notas 2 3 5 3 3 3 2" xfId="33327"/>
    <cellStyle name="Notas 2 3 5 3 3 4" xfId="33328"/>
    <cellStyle name="Notas 2 3 5 3 3 4 2" xfId="33329"/>
    <cellStyle name="Notas 2 3 5 3 3 5" xfId="33330"/>
    <cellStyle name="Notas 2 3 5 3 3 5 2" xfId="33331"/>
    <cellStyle name="Notas 2 3 5 3 3 6" xfId="33332"/>
    <cellStyle name="Notas 2 3 5 3 3 6 2" xfId="33333"/>
    <cellStyle name="Notas 2 3 5 3 3 7" xfId="33334"/>
    <cellStyle name="Notas 2 3 5 3 3 7 2" xfId="33335"/>
    <cellStyle name="Notas 2 3 5 3 3 8" xfId="33336"/>
    <cellStyle name="Notas 2 3 5 3 3 8 2" xfId="33337"/>
    <cellStyle name="Notas 2 3 5 3 3 9" xfId="33338"/>
    <cellStyle name="Notas 2 3 5 3 3 9 2" xfId="33339"/>
    <cellStyle name="Notas 2 3 5 3 4" xfId="33340"/>
    <cellStyle name="Notas 2 3 5 3 4 2" xfId="33341"/>
    <cellStyle name="Notas 2 3 5 3 5" xfId="33342"/>
    <cellStyle name="Notas 2 3 5 3 5 2" xfId="33343"/>
    <cellStyle name="Notas 2 3 5 3 6" xfId="33344"/>
    <cellStyle name="Notas 2 3 5 3 6 2" xfId="33345"/>
    <cellStyle name="Notas 2 3 5 3 7" xfId="33346"/>
    <cellStyle name="Notas 2 3 5 3 7 2" xfId="33347"/>
    <cellStyle name="Notas 2 3 5 3 8" xfId="33348"/>
    <cellStyle name="Notas 2 3 5 3 8 2" xfId="33349"/>
    <cellStyle name="Notas 2 3 5 3 9" xfId="33350"/>
    <cellStyle name="Notas 2 3 5 3 9 2" xfId="33351"/>
    <cellStyle name="Notas 2 3 5 4" xfId="33352"/>
    <cellStyle name="Notas 2 3 5 4 10" xfId="33353"/>
    <cellStyle name="Notas 2 3 5 4 10 2" xfId="33354"/>
    <cellStyle name="Notas 2 3 5 4 11" xfId="33355"/>
    <cellStyle name="Notas 2 3 5 4 2" xfId="33356"/>
    <cellStyle name="Notas 2 3 5 4 2 2" xfId="33357"/>
    <cellStyle name="Notas 2 3 5 4 3" xfId="33358"/>
    <cellStyle name="Notas 2 3 5 4 3 2" xfId="33359"/>
    <cellStyle name="Notas 2 3 5 4 4" xfId="33360"/>
    <cellStyle name="Notas 2 3 5 4 4 2" xfId="33361"/>
    <cellStyle name="Notas 2 3 5 4 5" xfId="33362"/>
    <cellStyle name="Notas 2 3 5 4 5 2" xfId="33363"/>
    <cellStyle name="Notas 2 3 5 4 6" xfId="33364"/>
    <cellStyle name="Notas 2 3 5 4 6 2" xfId="33365"/>
    <cellStyle name="Notas 2 3 5 4 7" xfId="33366"/>
    <cellStyle name="Notas 2 3 5 4 7 2" xfId="33367"/>
    <cellStyle name="Notas 2 3 5 4 8" xfId="33368"/>
    <cellStyle name="Notas 2 3 5 4 8 2" xfId="33369"/>
    <cellStyle name="Notas 2 3 5 4 9" xfId="33370"/>
    <cellStyle name="Notas 2 3 5 4 9 2" xfId="33371"/>
    <cellStyle name="Notas 2 3 5 5" xfId="33372"/>
    <cellStyle name="Notas 2 3 5 5 10" xfId="33373"/>
    <cellStyle name="Notas 2 3 5 5 10 2" xfId="33374"/>
    <cellStyle name="Notas 2 3 5 5 11" xfId="33375"/>
    <cellStyle name="Notas 2 3 5 5 2" xfId="33376"/>
    <cellStyle name="Notas 2 3 5 5 2 2" xfId="33377"/>
    <cellStyle name="Notas 2 3 5 5 3" xfId="33378"/>
    <cellStyle name="Notas 2 3 5 5 3 2" xfId="33379"/>
    <cellStyle name="Notas 2 3 5 5 4" xfId="33380"/>
    <cellStyle name="Notas 2 3 5 5 4 2" xfId="33381"/>
    <cellStyle name="Notas 2 3 5 5 5" xfId="33382"/>
    <cellStyle name="Notas 2 3 5 5 5 2" xfId="33383"/>
    <cellStyle name="Notas 2 3 5 5 6" xfId="33384"/>
    <cellStyle name="Notas 2 3 5 5 6 2" xfId="33385"/>
    <cellStyle name="Notas 2 3 5 5 7" xfId="33386"/>
    <cellStyle name="Notas 2 3 5 5 7 2" xfId="33387"/>
    <cellStyle name="Notas 2 3 5 5 8" xfId="33388"/>
    <cellStyle name="Notas 2 3 5 5 8 2" xfId="33389"/>
    <cellStyle name="Notas 2 3 5 5 9" xfId="33390"/>
    <cellStyle name="Notas 2 3 5 5 9 2" xfId="33391"/>
    <cellStyle name="Notas 2 3 5 6" xfId="33392"/>
    <cellStyle name="Notas 2 3 5 6 2" xfId="33393"/>
    <cellStyle name="Notas 2 3 5 7" xfId="33394"/>
    <cellStyle name="Notas 2 3 5 7 2" xfId="33395"/>
    <cellStyle name="Notas 2 3 5 8" xfId="33396"/>
    <cellStyle name="Notas 2 3 5 8 2" xfId="33397"/>
    <cellStyle name="Notas 2 3 5 9" xfId="33398"/>
    <cellStyle name="Notas 2 3 5 9 2" xfId="33399"/>
    <cellStyle name="Notas 2 3 6" xfId="33400"/>
    <cellStyle name="Notas 2 3 6 10" xfId="33401"/>
    <cellStyle name="Notas 2 3 6 10 2" xfId="33402"/>
    <cellStyle name="Notas 2 3 6 11" xfId="33403"/>
    <cellStyle name="Notas 2 3 6 11 2" xfId="33404"/>
    <cellStyle name="Notas 2 3 6 12" xfId="33405"/>
    <cellStyle name="Notas 2 3 6 12 2" xfId="33406"/>
    <cellStyle name="Notas 2 3 6 13" xfId="33407"/>
    <cellStyle name="Notas 2 3 6 2" xfId="33408"/>
    <cellStyle name="Notas 2 3 6 2 10" xfId="33409"/>
    <cellStyle name="Notas 2 3 6 2 10 2" xfId="33410"/>
    <cellStyle name="Notas 2 3 6 2 11" xfId="33411"/>
    <cellStyle name="Notas 2 3 6 2 2" xfId="33412"/>
    <cellStyle name="Notas 2 3 6 2 2 2" xfId="33413"/>
    <cellStyle name="Notas 2 3 6 2 3" xfId="33414"/>
    <cellStyle name="Notas 2 3 6 2 3 2" xfId="33415"/>
    <cellStyle name="Notas 2 3 6 2 4" xfId="33416"/>
    <cellStyle name="Notas 2 3 6 2 4 2" xfId="33417"/>
    <cellStyle name="Notas 2 3 6 2 5" xfId="33418"/>
    <cellStyle name="Notas 2 3 6 2 5 2" xfId="33419"/>
    <cellStyle name="Notas 2 3 6 2 6" xfId="33420"/>
    <cellStyle name="Notas 2 3 6 2 6 2" xfId="33421"/>
    <cellStyle name="Notas 2 3 6 2 7" xfId="33422"/>
    <cellStyle name="Notas 2 3 6 2 7 2" xfId="33423"/>
    <cellStyle name="Notas 2 3 6 2 8" xfId="33424"/>
    <cellStyle name="Notas 2 3 6 2 8 2" xfId="33425"/>
    <cellStyle name="Notas 2 3 6 2 9" xfId="33426"/>
    <cellStyle name="Notas 2 3 6 2 9 2" xfId="33427"/>
    <cellStyle name="Notas 2 3 6 3" xfId="33428"/>
    <cellStyle name="Notas 2 3 6 3 10" xfId="33429"/>
    <cellStyle name="Notas 2 3 6 3 10 2" xfId="33430"/>
    <cellStyle name="Notas 2 3 6 3 11" xfId="33431"/>
    <cellStyle name="Notas 2 3 6 3 2" xfId="33432"/>
    <cellStyle name="Notas 2 3 6 3 2 2" xfId="33433"/>
    <cellStyle name="Notas 2 3 6 3 3" xfId="33434"/>
    <cellStyle name="Notas 2 3 6 3 3 2" xfId="33435"/>
    <cellStyle name="Notas 2 3 6 3 4" xfId="33436"/>
    <cellStyle name="Notas 2 3 6 3 4 2" xfId="33437"/>
    <cellStyle name="Notas 2 3 6 3 5" xfId="33438"/>
    <cellStyle name="Notas 2 3 6 3 5 2" xfId="33439"/>
    <cellStyle name="Notas 2 3 6 3 6" xfId="33440"/>
    <cellStyle name="Notas 2 3 6 3 6 2" xfId="33441"/>
    <cellStyle name="Notas 2 3 6 3 7" xfId="33442"/>
    <cellStyle name="Notas 2 3 6 3 7 2" xfId="33443"/>
    <cellStyle name="Notas 2 3 6 3 8" xfId="33444"/>
    <cellStyle name="Notas 2 3 6 3 8 2" xfId="33445"/>
    <cellStyle name="Notas 2 3 6 3 9" xfId="33446"/>
    <cellStyle name="Notas 2 3 6 3 9 2" xfId="33447"/>
    <cellStyle name="Notas 2 3 6 4" xfId="33448"/>
    <cellStyle name="Notas 2 3 6 4 2" xfId="33449"/>
    <cellStyle name="Notas 2 3 6 5" xfId="33450"/>
    <cellStyle name="Notas 2 3 6 5 2" xfId="33451"/>
    <cellStyle name="Notas 2 3 6 6" xfId="33452"/>
    <cellStyle name="Notas 2 3 6 6 2" xfId="33453"/>
    <cellStyle name="Notas 2 3 6 7" xfId="33454"/>
    <cellStyle name="Notas 2 3 6 7 2" xfId="33455"/>
    <cellStyle name="Notas 2 3 6 8" xfId="33456"/>
    <cellStyle name="Notas 2 3 6 8 2" xfId="33457"/>
    <cellStyle name="Notas 2 3 6 9" xfId="33458"/>
    <cellStyle name="Notas 2 3 6 9 2" xfId="33459"/>
    <cellStyle name="Notas 2 3 7" xfId="33460"/>
    <cellStyle name="Notas 2 3 7 10" xfId="33461"/>
    <cellStyle name="Notas 2 3 7 10 2" xfId="33462"/>
    <cellStyle name="Notas 2 3 7 11" xfId="33463"/>
    <cellStyle name="Notas 2 3 7 11 2" xfId="33464"/>
    <cellStyle name="Notas 2 3 7 12" xfId="33465"/>
    <cellStyle name="Notas 2 3 7 12 2" xfId="33466"/>
    <cellStyle name="Notas 2 3 7 13" xfId="33467"/>
    <cellStyle name="Notas 2 3 7 2" xfId="33468"/>
    <cellStyle name="Notas 2 3 7 2 10" xfId="33469"/>
    <cellStyle name="Notas 2 3 7 2 10 2" xfId="33470"/>
    <cellStyle name="Notas 2 3 7 2 11" xfId="33471"/>
    <cellStyle name="Notas 2 3 7 2 2" xfId="33472"/>
    <cellStyle name="Notas 2 3 7 2 2 2" xfId="33473"/>
    <cellStyle name="Notas 2 3 7 2 3" xfId="33474"/>
    <cellStyle name="Notas 2 3 7 2 3 2" xfId="33475"/>
    <cellStyle name="Notas 2 3 7 2 4" xfId="33476"/>
    <cellStyle name="Notas 2 3 7 2 4 2" xfId="33477"/>
    <cellStyle name="Notas 2 3 7 2 5" xfId="33478"/>
    <cellStyle name="Notas 2 3 7 2 5 2" xfId="33479"/>
    <cellStyle name="Notas 2 3 7 2 6" xfId="33480"/>
    <cellStyle name="Notas 2 3 7 2 6 2" xfId="33481"/>
    <cellStyle name="Notas 2 3 7 2 7" xfId="33482"/>
    <cellStyle name="Notas 2 3 7 2 7 2" xfId="33483"/>
    <cellStyle name="Notas 2 3 7 2 8" xfId="33484"/>
    <cellStyle name="Notas 2 3 7 2 8 2" xfId="33485"/>
    <cellStyle name="Notas 2 3 7 2 9" xfId="33486"/>
    <cellStyle name="Notas 2 3 7 2 9 2" xfId="33487"/>
    <cellStyle name="Notas 2 3 7 3" xfId="33488"/>
    <cellStyle name="Notas 2 3 7 3 10" xfId="33489"/>
    <cellStyle name="Notas 2 3 7 3 10 2" xfId="33490"/>
    <cellStyle name="Notas 2 3 7 3 11" xfId="33491"/>
    <cellStyle name="Notas 2 3 7 3 2" xfId="33492"/>
    <cellStyle name="Notas 2 3 7 3 2 2" xfId="33493"/>
    <cellStyle name="Notas 2 3 7 3 3" xfId="33494"/>
    <cellStyle name="Notas 2 3 7 3 3 2" xfId="33495"/>
    <cellStyle name="Notas 2 3 7 3 4" xfId="33496"/>
    <cellStyle name="Notas 2 3 7 3 4 2" xfId="33497"/>
    <cellStyle name="Notas 2 3 7 3 5" xfId="33498"/>
    <cellStyle name="Notas 2 3 7 3 5 2" xfId="33499"/>
    <cellStyle name="Notas 2 3 7 3 6" xfId="33500"/>
    <cellStyle name="Notas 2 3 7 3 6 2" xfId="33501"/>
    <cellStyle name="Notas 2 3 7 3 7" xfId="33502"/>
    <cellStyle name="Notas 2 3 7 3 7 2" xfId="33503"/>
    <cellStyle name="Notas 2 3 7 3 8" xfId="33504"/>
    <cellStyle name="Notas 2 3 7 3 8 2" xfId="33505"/>
    <cellStyle name="Notas 2 3 7 3 9" xfId="33506"/>
    <cellStyle name="Notas 2 3 7 3 9 2" xfId="33507"/>
    <cellStyle name="Notas 2 3 7 4" xfId="33508"/>
    <cellStyle name="Notas 2 3 7 4 2" xfId="33509"/>
    <cellStyle name="Notas 2 3 7 5" xfId="33510"/>
    <cellStyle name="Notas 2 3 7 5 2" xfId="33511"/>
    <cellStyle name="Notas 2 3 7 6" xfId="33512"/>
    <cellStyle name="Notas 2 3 7 6 2" xfId="33513"/>
    <cellStyle name="Notas 2 3 7 7" xfId="33514"/>
    <cellStyle name="Notas 2 3 7 7 2" xfId="33515"/>
    <cellStyle name="Notas 2 3 7 8" xfId="33516"/>
    <cellStyle name="Notas 2 3 7 8 2" xfId="33517"/>
    <cellStyle name="Notas 2 3 7 9" xfId="33518"/>
    <cellStyle name="Notas 2 3 7 9 2" xfId="33519"/>
    <cellStyle name="Notas 2 3 8" xfId="33520"/>
    <cellStyle name="Notas 2 3 8 2" xfId="33521"/>
    <cellStyle name="Notas 2 3 9" xfId="33522"/>
    <cellStyle name="Notas 2 3 9 2" xfId="33523"/>
    <cellStyle name="Notas 2 4" xfId="33524"/>
    <cellStyle name="Notas 2 4 10" xfId="33525"/>
    <cellStyle name="Notas 2 4 10 2" xfId="33526"/>
    <cellStyle name="Notas 2 4 11" xfId="33527"/>
    <cellStyle name="Notas 2 4 11 2" xfId="33528"/>
    <cellStyle name="Notas 2 4 12" xfId="33529"/>
    <cellStyle name="Notas 2 4 12 2" xfId="33530"/>
    <cellStyle name="Notas 2 4 13" xfId="33531"/>
    <cellStyle name="Notas 2 4 13 2" xfId="33532"/>
    <cellStyle name="Notas 2 4 14" xfId="33533"/>
    <cellStyle name="Notas 2 4 14 2" xfId="33534"/>
    <cellStyle name="Notas 2 4 15" xfId="33535"/>
    <cellStyle name="Notas 2 4 2" xfId="33536"/>
    <cellStyle name="Notas 2 4 2 10" xfId="33537"/>
    <cellStyle name="Notas 2 4 2 10 2" xfId="33538"/>
    <cellStyle name="Notas 2 4 2 11" xfId="33539"/>
    <cellStyle name="Notas 2 4 2 11 2" xfId="33540"/>
    <cellStyle name="Notas 2 4 2 12" xfId="33541"/>
    <cellStyle name="Notas 2 4 2 12 2" xfId="33542"/>
    <cellStyle name="Notas 2 4 2 13" xfId="33543"/>
    <cellStyle name="Notas 2 4 2 2" xfId="33544"/>
    <cellStyle name="Notas 2 4 2 2 10" xfId="33545"/>
    <cellStyle name="Notas 2 4 2 2 10 2" xfId="33546"/>
    <cellStyle name="Notas 2 4 2 2 11" xfId="33547"/>
    <cellStyle name="Notas 2 4 2 2 2" xfId="33548"/>
    <cellStyle name="Notas 2 4 2 2 2 2" xfId="33549"/>
    <cellStyle name="Notas 2 4 2 2 3" xfId="33550"/>
    <cellStyle name="Notas 2 4 2 2 3 2" xfId="33551"/>
    <cellStyle name="Notas 2 4 2 2 4" xfId="33552"/>
    <cellStyle name="Notas 2 4 2 2 4 2" xfId="33553"/>
    <cellStyle name="Notas 2 4 2 2 5" xfId="33554"/>
    <cellStyle name="Notas 2 4 2 2 5 2" xfId="33555"/>
    <cellStyle name="Notas 2 4 2 2 6" xfId="33556"/>
    <cellStyle name="Notas 2 4 2 2 6 2" xfId="33557"/>
    <cellStyle name="Notas 2 4 2 2 7" xfId="33558"/>
    <cellStyle name="Notas 2 4 2 2 7 2" xfId="33559"/>
    <cellStyle name="Notas 2 4 2 2 8" xfId="33560"/>
    <cellStyle name="Notas 2 4 2 2 8 2" xfId="33561"/>
    <cellStyle name="Notas 2 4 2 2 9" xfId="33562"/>
    <cellStyle name="Notas 2 4 2 2 9 2" xfId="33563"/>
    <cellStyle name="Notas 2 4 2 3" xfId="33564"/>
    <cellStyle name="Notas 2 4 2 3 10" xfId="33565"/>
    <cellStyle name="Notas 2 4 2 3 10 2" xfId="33566"/>
    <cellStyle name="Notas 2 4 2 3 11" xfId="33567"/>
    <cellStyle name="Notas 2 4 2 3 2" xfId="33568"/>
    <cellStyle name="Notas 2 4 2 3 2 2" xfId="33569"/>
    <cellStyle name="Notas 2 4 2 3 3" xfId="33570"/>
    <cellStyle name="Notas 2 4 2 3 3 2" xfId="33571"/>
    <cellStyle name="Notas 2 4 2 3 4" xfId="33572"/>
    <cellStyle name="Notas 2 4 2 3 4 2" xfId="33573"/>
    <cellStyle name="Notas 2 4 2 3 5" xfId="33574"/>
    <cellStyle name="Notas 2 4 2 3 5 2" xfId="33575"/>
    <cellStyle name="Notas 2 4 2 3 6" xfId="33576"/>
    <cellStyle name="Notas 2 4 2 3 6 2" xfId="33577"/>
    <cellStyle name="Notas 2 4 2 3 7" xfId="33578"/>
    <cellStyle name="Notas 2 4 2 3 7 2" xfId="33579"/>
    <cellStyle name="Notas 2 4 2 3 8" xfId="33580"/>
    <cellStyle name="Notas 2 4 2 3 8 2" xfId="33581"/>
    <cellStyle name="Notas 2 4 2 3 9" xfId="33582"/>
    <cellStyle name="Notas 2 4 2 3 9 2" xfId="33583"/>
    <cellStyle name="Notas 2 4 2 4" xfId="33584"/>
    <cellStyle name="Notas 2 4 2 4 2" xfId="33585"/>
    <cellStyle name="Notas 2 4 2 5" xfId="33586"/>
    <cellStyle name="Notas 2 4 2 5 2" xfId="33587"/>
    <cellStyle name="Notas 2 4 2 6" xfId="33588"/>
    <cellStyle name="Notas 2 4 2 6 2" xfId="33589"/>
    <cellStyle name="Notas 2 4 2 7" xfId="33590"/>
    <cellStyle name="Notas 2 4 2 7 2" xfId="33591"/>
    <cellStyle name="Notas 2 4 2 8" xfId="33592"/>
    <cellStyle name="Notas 2 4 2 8 2" xfId="33593"/>
    <cellStyle name="Notas 2 4 2 9" xfId="33594"/>
    <cellStyle name="Notas 2 4 2 9 2" xfId="33595"/>
    <cellStyle name="Notas 2 4 3" xfId="33596"/>
    <cellStyle name="Notas 2 4 3 10" xfId="33597"/>
    <cellStyle name="Notas 2 4 3 10 2" xfId="33598"/>
    <cellStyle name="Notas 2 4 3 11" xfId="33599"/>
    <cellStyle name="Notas 2 4 3 11 2" xfId="33600"/>
    <cellStyle name="Notas 2 4 3 12" xfId="33601"/>
    <cellStyle name="Notas 2 4 3 12 2" xfId="33602"/>
    <cellStyle name="Notas 2 4 3 13" xfId="33603"/>
    <cellStyle name="Notas 2 4 3 2" xfId="33604"/>
    <cellStyle name="Notas 2 4 3 2 10" xfId="33605"/>
    <cellStyle name="Notas 2 4 3 2 10 2" xfId="33606"/>
    <cellStyle name="Notas 2 4 3 2 11" xfId="33607"/>
    <cellStyle name="Notas 2 4 3 2 2" xfId="33608"/>
    <cellStyle name="Notas 2 4 3 2 2 2" xfId="33609"/>
    <cellStyle name="Notas 2 4 3 2 3" xfId="33610"/>
    <cellStyle name="Notas 2 4 3 2 3 2" xfId="33611"/>
    <cellStyle name="Notas 2 4 3 2 4" xfId="33612"/>
    <cellStyle name="Notas 2 4 3 2 4 2" xfId="33613"/>
    <cellStyle name="Notas 2 4 3 2 5" xfId="33614"/>
    <cellStyle name="Notas 2 4 3 2 5 2" xfId="33615"/>
    <cellStyle name="Notas 2 4 3 2 6" xfId="33616"/>
    <cellStyle name="Notas 2 4 3 2 6 2" xfId="33617"/>
    <cellStyle name="Notas 2 4 3 2 7" xfId="33618"/>
    <cellStyle name="Notas 2 4 3 2 7 2" xfId="33619"/>
    <cellStyle name="Notas 2 4 3 2 8" xfId="33620"/>
    <cellStyle name="Notas 2 4 3 2 8 2" xfId="33621"/>
    <cellStyle name="Notas 2 4 3 2 9" xfId="33622"/>
    <cellStyle name="Notas 2 4 3 2 9 2" xfId="33623"/>
    <cellStyle name="Notas 2 4 3 3" xfId="33624"/>
    <cellStyle name="Notas 2 4 3 3 10" xfId="33625"/>
    <cellStyle name="Notas 2 4 3 3 10 2" xfId="33626"/>
    <cellStyle name="Notas 2 4 3 3 11" xfId="33627"/>
    <cellStyle name="Notas 2 4 3 3 2" xfId="33628"/>
    <cellStyle name="Notas 2 4 3 3 2 2" xfId="33629"/>
    <cellStyle name="Notas 2 4 3 3 3" xfId="33630"/>
    <cellStyle name="Notas 2 4 3 3 3 2" xfId="33631"/>
    <cellStyle name="Notas 2 4 3 3 4" xfId="33632"/>
    <cellStyle name="Notas 2 4 3 3 4 2" xfId="33633"/>
    <cellStyle name="Notas 2 4 3 3 5" xfId="33634"/>
    <cellStyle name="Notas 2 4 3 3 5 2" xfId="33635"/>
    <cellStyle name="Notas 2 4 3 3 6" xfId="33636"/>
    <cellStyle name="Notas 2 4 3 3 6 2" xfId="33637"/>
    <cellStyle name="Notas 2 4 3 3 7" xfId="33638"/>
    <cellStyle name="Notas 2 4 3 3 7 2" xfId="33639"/>
    <cellStyle name="Notas 2 4 3 3 8" xfId="33640"/>
    <cellStyle name="Notas 2 4 3 3 8 2" xfId="33641"/>
    <cellStyle name="Notas 2 4 3 3 9" xfId="33642"/>
    <cellStyle name="Notas 2 4 3 3 9 2" xfId="33643"/>
    <cellStyle name="Notas 2 4 3 4" xfId="33644"/>
    <cellStyle name="Notas 2 4 3 4 2" xfId="33645"/>
    <cellStyle name="Notas 2 4 3 5" xfId="33646"/>
    <cellStyle name="Notas 2 4 3 5 2" xfId="33647"/>
    <cellStyle name="Notas 2 4 3 6" xfId="33648"/>
    <cellStyle name="Notas 2 4 3 6 2" xfId="33649"/>
    <cellStyle name="Notas 2 4 3 7" xfId="33650"/>
    <cellStyle name="Notas 2 4 3 7 2" xfId="33651"/>
    <cellStyle name="Notas 2 4 3 8" xfId="33652"/>
    <cellStyle name="Notas 2 4 3 8 2" xfId="33653"/>
    <cellStyle name="Notas 2 4 3 9" xfId="33654"/>
    <cellStyle name="Notas 2 4 3 9 2" xfId="33655"/>
    <cellStyle name="Notas 2 4 4" xfId="33656"/>
    <cellStyle name="Notas 2 4 4 10" xfId="33657"/>
    <cellStyle name="Notas 2 4 4 10 2" xfId="33658"/>
    <cellStyle name="Notas 2 4 4 11" xfId="33659"/>
    <cellStyle name="Notas 2 4 4 2" xfId="33660"/>
    <cellStyle name="Notas 2 4 4 2 2" xfId="33661"/>
    <cellStyle name="Notas 2 4 4 3" xfId="33662"/>
    <cellStyle name="Notas 2 4 4 3 2" xfId="33663"/>
    <cellStyle name="Notas 2 4 4 4" xfId="33664"/>
    <cellStyle name="Notas 2 4 4 4 2" xfId="33665"/>
    <cellStyle name="Notas 2 4 4 5" xfId="33666"/>
    <cellStyle name="Notas 2 4 4 5 2" xfId="33667"/>
    <cellStyle name="Notas 2 4 4 6" xfId="33668"/>
    <cellStyle name="Notas 2 4 4 6 2" xfId="33669"/>
    <cellStyle name="Notas 2 4 4 7" xfId="33670"/>
    <cellStyle name="Notas 2 4 4 7 2" xfId="33671"/>
    <cellStyle name="Notas 2 4 4 8" xfId="33672"/>
    <cellStyle name="Notas 2 4 4 8 2" xfId="33673"/>
    <cellStyle name="Notas 2 4 4 9" xfId="33674"/>
    <cellStyle name="Notas 2 4 4 9 2" xfId="33675"/>
    <cellStyle name="Notas 2 4 5" xfId="33676"/>
    <cellStyle name="Notas 2 4 5 10" xfId="33677"/>
    <cellStyle name="Notas 2 4 5 10 2" xfId="33678"/>
    <cellStyle name="Notas 2 4 5 11" xfId="33679"/>
    <cellStyle name="Notas 2 4 5 2" xfId="33680"/>
    <cellStyle name="Notas 2 4 5 2 2" xfId="33681"/>
    <cellStyle name="Notas 2 4 5 3" xfId="33682"/>
    <cellStyle name="Notas 2 4 5 3 2" xfId="33683"/>
    <cellStyle name="Notas 2 4 5 4" xfId="33684"/>
    <cellStyle name="Notas 2 4 5 4 2" xfId="33685"/>
    <cellStyle name="Notas 2 4 5 5" xfId="33686"/>
    <cellStyle name="Notas 2 4 5 5 2" xfId="33687"/>
    <cellStyle name="Notas 2 4 5 6" xfId="33688"/>
    <cellStyle name="Notas 2 4 5 6 2" xfId="33689"/>
    <cellStyle name="Notas 2 4 5 7" xfId="33690"/>
    <cellStyle name="Notas 2 4 5 7 2" xfId="33691"/>
    <cellStyle name="Notas 2 4 5 8" xfId="33692"/>
    <cellStyle name="Notas 2 4 5 8 2" xfId="33693"/>
    <cellStyle name="Notas 2 4 5 9" xfId="33694"/>
    <cellStyle name="Notas 2 4 5 9 2" xfId="33695"/>
    <cellStyle name="Notas 2 4 6" xfId="33696"/>
    <cellStyle name="Notas 2 4 6 2" xfId="33697"/>
    <cellStyle name="Notas 2 4 7" xfId="33698"/>
    <cellStyle name="Notas 2 4 7 2" xfId="33699"/>
    <cellStyle name="Notas 2 4 8" xfId="33700"/>
    <cellStyle name="Notas 2 4 8 2" xfId="33701"/>
    <cellStyle name="Notas 2 4 9" xfId="33702"/>
    <cellStyle name="Notas 2 4 9 2" xfId="33703"/>
    <cellStyle name="Notas 2 5" xfId="33704"/>
    <cellStyle name="Notas 2 5 10" xfId="33705"/>
    <cellStyle name="Notas 2 5 10 2" xfId="33706"/>
    <cellStyle name="Notas 2 5 11" xfId="33707"/>
    <cellStyle name="Notas 2 5 11 2" xfId="33708"/>
    <cellStyle name="Notas 2 5 12" xfId="33709"/>
    <cellStyle name="Notas 2 5 12 2" xfId="33710"/>
    <cellStyle name="Notas 2 5 13" xfId="33711"/>
    <cellStyle name="Notas 2 5 13 2" xfId="33712"/>
    <cellStyle name="Notas 2 5 14" xfId="33713"/>
    <cellStyle name="Notas 2 5 14 2" xfId="33714"/>
    <cellStyle name="Notas 2 5 15" xfId="33715"/>
    <cellStyle name="Notas 2 5 2" xfId="33716"/>
    <cellStyle name="Notas 2 5 2 10" xfId="33717"/>
    <cellStyle name="Notas 2 5 2 10 2" xfId="33718"/>
    <cellStyle name="Notas 2 5 2 11" xfId="33719"/>
    <cellStyle name="Notas 2 5 2 11 2" xfId="33720"/>
    <cellStyle name="Notas 2 5 2 12" xfId="33721"/>
    <cellStyle name="Notas 2 5 2 12 2" xfId="33722"/>
    <cellStyle name="Notas 2 5 2 13" xfId="33723"/>
    <cellStyle name="Notas 2 5 2 2" xfId="33724"/>
    <cellStyle name="Notas 2 5 2 2 10" xfId="33725"/>
    <cellStyle name="Notas 2 5 2 2 10 2" xfId="33726"/>
    <cellStyle name="Notas 2 5 2 2 11" xfId="33727"/>
    <cellStyle name="Notas 2 5 2 2 2" xfId="33728"/>
    <cellStyle name="Notas 2 5 2 2 2 2" xfId="33729"/>
    <cellStyle name="Notas 2 5 2 2 3" xfId="33730"/>
    <cellStyle name="Notas 2 5 2 2 3 2" xfId="33731"/>
    <cellStyle name="Notas 2 5 2 2 4" xfId="33732"/>
    <cellStyle name="Notas 2 5 2 2 4 2" xfId="33733"/>
    <cellStyle name="Notas 2 5 2 2 5" xfId="33734"/>
    <cellStyle name="Notas 2 5 2 2 5 2" xfId="33735"/>
    <cellStyle name="Notas 2 5 2 2 6" xfId="33736"/>
    <cellStyle name="Notas 2 5 2 2 6 2" xfId="33737"/>
    <cellStyle name="Notas 2 5 2 2 7" xfId="33738"/>
    <cellStyle name="Notas 2 5 2 2 7 2" xfId="33739"/>
    <cellStyle name="Notas 2 5 2 2 8" xfId="33740"/>
    <cellStyle name="Notas 2 5 2 2 8 2" xfId="33741"/>
    <cellStyle name="Notas 2 5 2 2 9" xfId="33742"/>
    <cellStyle name="Notas 2 5 2 2 9 2" xfId="33743"/>
    <cellStyle name="Notas 2 5 2 3" xfId="33744"/>
    <cellStyle name="Notas 2 5 2 3 10" xfId="33745"/>
    <cellStyle name="Notas 2 5 2 3 10 2" xfId="33746"/>
    <cellStyle name="Notas 2 5 2 3 11" xfId="33747"/>
    <cellStyle name="Notas 2 5 2 3 2" xfId="33748"/>
    <cellStyle name="Notas 2 5 2 3 2 2" xfId="33749"/>
    <cellStyle name="Notas 2 5 2 3 3" xfId="33750"/>
    <cellStyle name="Notas 2 5 2 3 3 2" xfId="33751"/>
    <cellStyle name="Notas 2 5 2 3 4" xfId="33752"/>
    <cellStyle name="Notas 2 5 2 3 4 2" xfId="33753"/>
    <cellStyle name="Notas 2 5 2 3 5" xfId="33754"/>
    <cellStyle name="Notas 2 5 2 3 5 2" xfId="33755"/>
    <cellStyle name="Notas 2 5 2 3 6" xfId="33756"/>
    <cellStyle name="Notas 2 5 2 3 6 2" xfId="33757"/>
    <cellStyle name="Notas 2 5 2 3 7" xfId="33758"/>
    <cellStyle name="Notas 2 5 2 3 7 2" xfId="33759"/>
    <cellStyle name="Notas 2 5 2 3 8" xfId="33760"/>
    <cellStyle name="Notas 2 5 2 3 8 2" xfId="33761"/>
    <cellStyle name="Notas 2 5 2 3 9" xfId="33762"/>
    <cellStyle name="Notas 2 5 2 3 9 2" xfId="33763"/>
    <cellStyle name="Notas 2 5 2 4" xfId="33764"/>
    <cellStyle name="Notas 2 5 2 4 2" xfId="33765"/>
    <cellStyle name="Notas 2 5 2 5" xfId="33766"/>
    <cellStyle name="Notas 2 5 2 5 2" xfId="33767"/>
    <cellStyle name="Notas 2 5 2 6" xfId="33768"/>
    <cellStyle name="Notas 2 5 2 6 2" xfId="33769"/>
    <cellStyle name="Notas 2 5 2 7" xfId="33770"/>
    <cellStyle name="Notas 2 5 2 7 2" xfId="33771"/>
    <cellStyle name="Notas 2 5 2 8" xfId="33772"/>
    <cellStyle name="Notas 2 5 2 8 2" xfId="33773"/>
    <cellStyle name="Notas 2 5 2 9" xfId="33774"/>
    <cellStyle name="Notas 2 5 2 9 2" xfId="33775"/>
    <cellStyle name="Notas 2 5 3" xfId="33776"/>
    <cellStyle name="Notas 2 5 3 10" xfId="33777"/>
    <cellStyle name="Notas 2 5 3 10 2" xfId="33778"/>
    <cellStyle name="Notas 2 5 3 11" xfId="33779"/>
    <cellStyle name="Notas 2 5 3 11 2" xfId="33780"/>
    <cellStyle name="Notas 2 5 3 12" xfId="33781"/>
    <cellStyle name="Notas 2 5 3 12 2" xfId="33782"/>
    <cellStyle name="Notas 2 5 3 13" xfId="33783"/>
    <cellStyle name="Notas 2 5 3 2" xfId="33784"/>
    <cellStyle name="Notas 2 5 3 2 10" xfId="33785"/>
    <cellStyle name="Notas 2 5 3 2 10 2" xfId="33786"/>
    <cellStyle name="Notas 2 5 3 2 11" xfId="33787"/>
    <cellStyle name="Notas 2 5 3 2 2" xfId="33788"/>
    <cellStyle name="Notas 2 5 3 2 2 2" xfId="33789"/>
    <cellStyle name="Notas 2 5 3 2 3" xfId="33790"/>
    <cellStyle name="Notas 2 5 3 2 3 2" xfId="33791"/>
    <cellStyle name="Notas 2 5 3 2 4" xfId="33792"/>
    <cellStyle name="Notas 2 5 3 2 4 2" xfId="33793"/>
    <cellStyle name="Notas 2 5 3 2 5" xfId="33794"/>
    <cellStyle name="Notas 2 5 3 2 5 2" xfId="33795"/>
    <cellStyle name="Notas 2 5 3 2 6" xfId="33796"/>
    <cellStyle name="Notas 2 5 3 2 6 2" xfId="33797"/>
    <cellStyle name="Notas 2 5 3 2 7" xfId="33798"/>
    <cellStyle name="Notas 2 5 3 2 7 2" xfId="33799"/>
    <cellStyle name="Notas 2 5 3 2 8" xfId="33800"/>
    <cellStyle name="Notas 2 5 3 2 8 2" xfId="33801"/>
    <cellStyle name="Notas 2 5 3 2 9" xfId="33802"/>
    <cellStyle name="Notas 2 5 3 2 9 2" xfId="33803"/>
    <cellStyle name="Notas 2 5 3 3" xfId="33804"/>
    <cellStyle name="Notas 2 5 3 3 10" xfId="33805"/>
    <cellStyle name="Notas 2 5 3 3 10 2" xfId="33806"/>
    <cellStyle name="Notas 2 5 3 3 11" xfId="33807"/>
    <cellStyle name="Notas 2 5 3 3 2" xfId="33808"/>
    <cellStyle name="Notas 2 5 3 3 2 2" xfId="33809"/>
    <cellStyle name="Notas 2 5 3 3 3" xfId="33810"/>
    <cellStyle name="Notas 2 5 3 3 3 2" xfId="33811"/>
    <cellStyle name="Notas 2 5 3 3 4" xfId="33812"/>
    <cellStyle name="Notas 2 5 3 3 4 2" xfId="33813"/>
    <cellStyle name="Notas 2 5 3 3 5" xfId="33814"/>
    <cellStyle name="Notas 2 5 3 3 5 2" xfId="33815"/>
    <cellStyle name="Notas 2 5 3 3 6" xfId="33816"/>
    <cellStyle name="Notas 2 5 3 3 6 2" xfId="33817"/>
    <cellStyle name="Notas 2 5 3 3 7" xfId="33818"/>
    <cellStyle name="Notas 2 5 3 3 7 2" xfId="33819"/>
    <cellStyle name="Notas 2 5 3 3 8" xfId="33820"/>
    <cellStyle name="Notas 2 5 3 3 8 2" xfId="33821"/>
    <cellStyle name="Notas 2 5 3 3 9" xfId="33822"/>
    <cellStyle name="Notas 2 5 3 3 9 2" xfId="33823"/>
    <cellStyle name="Notas 2 5 3 4" xfId="33824"/>
    <cellStyle name="Notas 2 5 3 4 2" xfId="33825"/>
    <cellStyle name="Notas 2 5 3 5" xfId="33826"/>
    <cellStyle name="Notas 2 5 3 5 2" xfId="33827"/>
    <cellStyle name="Notas 2 5 3 6" xfId="33828"/>
    <cellStyle name="Notas 2 5 3 6 2" xfId="33829"/>
    <cellStyle name="Notas 2 5 3 7" xfId="33830"/>
    <cellStyle name="Notas 2 5 3 7 2" xfId="33831"/>
    <cellStyle name="Notas 2 5 3 8" xfId="33832"/>
    <cellStyle name="Notas 2 5 3 8 2" xfId="33833"/>
    <cellStyle name="Notas 2 5 3 9" xfId="33834"/>
    <cellStyle name="Notas 2 5 3 9 2" xfId="33835"/>
    <cellStyle name="Notas 2 5 4" xfId="33836"/>
    <cellStyle name="Notas 2 5 4 10" xfId="33837"/>
    <cellStyle name="Notas 2 5 4 10 2" xfId="33838"/>
    <cellStyle name="Notas 2 5 4 11" xfId="33839"/>
    <cellStyle name="Notas 2 5 4 2" xfId="33840"/>
    <cellStyle name="Notas 2 5 4 2 2" xfId="33841"/>
    <cellStyle name="Notas 2 5 4 3" xfId="33842"/>
    <cellStyle name="Notas 2 5 4 3 2" xfId="33843"/>
    <cellStyle name="Notas 2 5 4 4" xfId="33844"/>
    <cellStyle name="Notas 2 5 4 4 2" xfId="33845"/>
    <cellStyle name="Notas 2 5 4 5" xfId="33846"/>
    <cellStyle name="Notas 2 5 4 5 2" xfId="33847"/>
    <cellStyle name="Notas 2 5 4 6" xfId="33848"/>
    <cellStyle name="Notas 2 5 4 6 2" xfId="33849"/>
    <cellStyle name="Notas 2 5 4 7" xfId="33850"/>
    <cellStyle name="Notas 2 5 4 7 2" xfId="33851"/>
    <cellStyle name="Notas 2 5 4 8" xfId="33852"/>
    <cellStyle name="Notas 2 5 4 8 2" xfId="33853"/>
    <cellStyle name="Notas 2 5 4 9" xfId="33854"/>
    <cellStyle name="Notas 2 5 4 9 2" xfId="33855"/>
    <cellStyle name="Notas 2 5 5" xfId="33856"/>
    <cellStyle name="Notas 2 5 5 10" xfId="33857"/>
    <cellStyle name="Notas 2 5 5 10 2" xfId="33858"/>
    <cellStyle name="Notas 2 5 5 11" xfId="33859"/>
    <cellStyle name="Notas 2 5 5 2" xfId="33860"/>
    <cellStyle name="Notas 2 5 5 2 2" xfId="33861"/>
    <cellStyle name="Notas 2 5 5 3" xfId="33862"/>
    <cellStyle name="Notas 2 5 5 3 2" xfId="33863"/>
    <cellStyle name="Notas 2 5 5 4" xfId="33864"/>
    <cellStyle name="Notas 2 5 5 4 2" xfId="33865"/>
    <cellStyle name="Notas 2 5 5 5" xfId="33866"/>
    <cellStyle name="Notas 2 5 5 5 2" xfId="33867"/>
    <cellStyle name="Notas 2 5 5 6" xfId="33868"/>
    <cellStyle name="Notas 2 5 5 6 2" xfId="33869"/>
    <cellStyle name="Notas 2 5 5 7" xfId="33870"/>
    <cellStyle name="Notas 2 5 5 7 2" xfId="33871"/>
    <cellStyle name="Notas 2 5 5 8" xfId="33872"/>
    <cellStyle name="Notas 2 5 5 8 2" xfId="33873"/>
    <cellStyle name="Notas 2 5 5 9" xfId="33874"/>
    <cellStyle name="Notas 2 5 5 9 2" xfId="33875"/>
    <cellStyle name="Notas 2 5 6" xfId="33876"/>
    <cellStyle name="Notas 2 5 6 2" xfId="33877"/>
    <cellStyle name="Notas 2 5 7" xfId="33878"/>
    <cellStyle name="Notas 2 5 7 2" xfId="33879"/>
    <cellStyle name="Notas 2 5 8" xfId="33880"/>
    <cellStyle name="Notas 2 5 8 2" xfId="33881"/>
    <cellStyle name="Notas 2 5 9" xfId="33882"/>
    <cellStyle name="Notas 2 5 9 2" xfId="33883"/>
    <cellStyle name="Notas 2 6" xfId="33884"/>
    <cellStyle name="Notas 2 6 10" xfId="33885"/>
    <cellStyle name="Notas 2 6 10 2" xfId="33886"/>
    <cellStyle name="Notas 2 6 11" xfId="33887"/>
    <cellStyle name="Notas 2 6 11 2" xfId="33888"/>
    <cellStyle name="Notas 2 6 12" xfId="33889"/>
    <cellStyle name="Notas 2 6 12 2" xfId="33890"/>
    <cellStyle name="Notas 2 6 13" xfId="33891"/>
    <cellStyle name="Notas 2 6 13 2" xfId="33892"/>
    <cellStyle name="Notas 2 6 14" xfId="33893"/>
    <cellStyle name="Notas 2 6 14 2" xfId="33894"/>
    <cellStyle name="Notas 2 6 15" xfId="33895"/>
    <cellStyle name="Notas 2 6 2" xfId="33896"/>
    <cellStyle name="Notas 2 6 2 10" xfId="33897"/>
    <cellStyle name="Notas 2 6 2 10 2" xfId="33898"/>
    <cellStyle name="Notas 2 6 2 11" xfId="33899"/>
    <cellStyle name="Notas 2 6 2 11 2" xfId="33900"/>
    <cellStyle name="Notas 2 6 2 12" xfId="33901"/>
    <cellStyle name="Notas 2 6 2 12 2" xfId="33902"/>
    <cellStyle name="Notas 2 6 2 13" xfId="33903"/>
    <cellStyle name="Notas 2 6 2 2" xfId="33904"/>
    <cellStyle name="Notas 2 6 2 2 10" xfId="33905"/>
    <cellStyle name="Notas 2 6 2 2 10 2" xfId="33906"/>
    <cellStyle name="Notas 2 6 2 2 11" xfId="33907"/>
    <cellStyle name="Notas 2 6 2 2 2" xfId="33908"/>
    <cellStyle name="Notas 2 6 2 2 2 2" xfId="33909"/>
    <cellStyle name="Notas 2 6 2 2 3" xfId="33910"/>
    <cellStyle name="Notas 2 6 2 2 3 2" xfId="33911"/>
    <cellStyle name="Notas 2 6 2 2 4" xfId="33912"/>
    <cellStyle name="Notas 2 6 2 2 4 2" xfId="33913"/>
    <cellStyle name="Notas 2 6 2 2 5" xfId="33914"/>
    <cellStyle name="Notas 2 6 2 2 5 2" xfId="33915"/>
    <cellStyle name="Notas 2 6 2 2 6" xfId="33916"/>
    <cellStyle name="Notas 2 6 2 2 6 2" xfId="33917"/>
    <cellStyle name="Notas 2 6 2 2 7" xfId="33918"/>
    <cellStyle name="Notas 2 6 2 2 7 2" xfId="33919"/>
    <cellStyle name="Notas 2 6 2 2 8" xfId="33920"/>
    <cellStyle name="Notas 2 6 2 2 8 2" xfId="33921"/>
    <cellStyle name="Notas 2 6 2 2 9" xfId="33922"/>
    <cellStyle name="Notas 2 6 2 2 9 2" xfId="33923"/>
    <cellStyle name="Notas 2 6 2 3" xfId="33924"/>
    <cellStyle name="Notas 2 6 2 3 10" xfId="33925"/>
    <cellStyle name="Notas 2 6 2 3 10 2" xfId="33926"/>
    <cellStyle name="Notas 2 6 2 3 11" xfId="33927"/>
    <cellStyle name="Notas 2 6 2 3 2" xfId="33928"/>
    <cellStyle name="Notas 2 6 2 3 2 2" xfId="33929"/>
    <cellStyle name="Notas 2 6 2 3 3" xfId="33930"/>
    <cellStyle name="Notas 2 6 2 3 3 2" xfId="33931"/>
    <cellStyle name="Notas 2 6 2 3 4" xfId="33932"/>
    <cellStyle name="Notas 2 6 2 3 4 2" xfId="33933"/>
    <cellStyle name="Notas 2 6 2 3 5" xfId="33934"/>
    <cellStyle name="Notas 2 6 2 3 5 2" xfId="33935"/>
    <cellStyle name="Notas 2 6 2 3 6" xfId="33936"/>
    <cellStyle name="Notas 2 6 2 3 6 2" xfId="33937"/>
    <cellStyle name="Notas 2 6 2 3 7" xfId="33938"/>
    <cellStyle name="Notas 2 6 2 3 7 2" xfId="33939"/>
    <cellStyle name="Notas 2 6 2 3 8" xfId="33940"/>
    <cellStyle name="Notas 2 6 2 3 8 2" xfId="33941"/>
    <cellStyle name="Notas 2 6 2 3 9" xfId="33942"/>
    <cellStyle name="Notas 2 6 2 3 9 2" xfId="33943"/>
    <cellStyle name="Notas 2 6 2 4" xfId="33944"/>
    <cellStyle name="Notas 2 6 2 4 2" xfId="33945"/>
    <cellStyle name="Notas 2 6 2 5" xfId="33946"/>
    <cellStyle name="Notas 2 6 2 5 2" xfId="33947"/>
    <cellStyle name="Notas 2 6 2 6" xfId="33948"/>
    <cellStyle name="Notas 2 6 2 6 2" xfId="33949"/>
    <cellStyle name="Notas 2 6 2 7" xfId="33950"/>
    <cellStyle name="Notas 2 6 2 7 2" xfId="33951"/>
    <cellStyle name="Notas 2 6 2 8" xfId="33952"/>
    <cellStyle name="Notas 2 6 2 8 2" xfId="33953"/>
    <cellStyle name="Notas 2 6 2 9" xfId="33954"/>
    <cellStyle name="Notas 2 6 2 9 2" xfId="33955"/>
    <cellStyle name="Notas 2 6 3" xfId="33956"/>
    <cellStyle name="Notas 2 6 3 10" xfId="33957"/>
    <cellStyle name="Notas 2 6 3 10 2" xfId="33958"/>
    <cellStyle name="Notas 2 6 3 11" xfId="33959"/>
    <cellStyle name="Notas 2 6 3 11 2" xfId="33960"/>
    <cellStyle name="Notas 2 6 3 12" xfId="33961"/>
    <cellStyle name="Notas 2 6 3 12 2" xfId="33962"/>
    <cellStyle name="Notas 2 6 3 13" xfId="33963"/>
    <cellStyle name="Notas 2 6 3 2" xfId="33964"/>
    <cellStyle name="Notas 2 6 3 2 10" xfId="33965"/>
    <cellStyle name="Notas 2 6 3 2 10 2" xfId="33966"/>
    <cellStyle name="Notas 2 6 3 2 11" xfId="33967"/>
    <cellStyle name="Notas 2 6 3 2 2" xfId="33968"/>
    <cellStyle name="Notas 2 6 3 2 2 2" xfId="33969"/>
    <cellStyle name="Notas 2 6 3 2 3" xfId="33970"/>
    <cellStyle name="Notas 2 6 3 2 3 2" xfId="33971"/>
    <cellStyle name="Notas 2 6 3 2 4" xfId="33972"/>
    <cellStyle name="Notas 2 6 3 2 4 2" xfId="33973"/>
    <cellStyle name="Notas 2 6 3 2 5" xfId="33974"/>
    <cellStyle name="Notas 2 6 3 2 5 2" xfId="33975"/>
    <cellStyle name="Notas 2 6 3 2 6" xfId="33976"/>
    <cellStyle name="Notas 2 6 3 2 6 2" xfId="33977"/>
    <cellStyle name="Notas 2 6 3 2 7" xfId="33978"/>
    <cellStyle name="Notas 2 6 3 2 7 2" xfId="33979"/>
    <cellStyle name="Notas 2 6 3 2 8" xfId="33980"/>
    <cellStyle name="Notas 2 6 3 2 8 2" xfId="33981"/>
    <cellStyle name="Notas 2 6 3 2 9" xfId="33982"/>
    <cellStyle name="Notas 2 6 3 2 9 2" xfId="33983"/>
    <cellStyle name="Notas 2 6 3 3" xfId="33984"/>
    <cellStyle name="Notas 2 6 3 3 10" xfId="33985"/>
    <cellStyle name="Notas 2 6 3 3 10 2" xfId="33986"/>
    <cellStyle name="Notas 2 6 3 3 11" xfId="33987"/>
    <cellStyle name="Notas 2 6 3 3 2" xfId="33988"/>
    <cellStyle name="Notas 2 6 3 3 2 2" xfId="33989"/>
    <cellStyle name="Notas 2 6 3 3 3" xfId="33990"/>
    <cellStyle name="Notas 2 6 3 3 3 2" xfId="33991"/>
    <cellStyle name="Notas 2 6 3 3 4" xfId="33992"/>
    <cellStyle name="Notas 2 6 3 3 4 2" xfId="33993"/>
    <cellStyle name="Notas 2 6 3 3 5" xfId="33994"/>
    <cellStyle name="Notas 2 6 3 3 5 2" xfId="33995"/>
    <cellStyle name="Notas 2 6 3 3 6" xfId="33996"/>
    <cellStyle name="Notas 2 6 3 3 6 2" xfId="33997"/>
    <cellStyle name="Notas 2 6 3 3 7" xfId="33998"/>
    <cellStyle name="Notas 2 6 3 3 7 2" xfId="33999"/>
    <cellStyle name="Notas 2 6 3 3 8" xfId="34000"/>
    <cellStyle name="Notas 2 6 3 3 8 2" xfId="34001"/>
    <cellStyle name="Notas 2 6 3 3 9" xfId="34002"/>
    <cellStyle name="Notas 2 6 3 3 9 2" xfId="34003"/>
    <cellStyle name="Notas 2 6 3 4" xfId="34004"/>
    <cellStyle name="Notas 2 6 3 4 2" xfId="34005"/>
    <cellStyle name="Notas 2 6 3 5" xfId="34006"/>
    <cellStyle name="Notas 2 6 3 5 2" xfId="34007"/>
    <cellStyle name="Notas 2 6 3 6" xfId="34008"/>
    <cellStyle name="Notas 2 6 3 6 2" xfId="34009"/>
    <cellStyle name="Notas 2 6 3 7" xfId="34010"/>
    <cellStyle name="Notas 2 6 3 7 2" xfId="34011"/>
    <cellStyle name="Notas 2 6 3 8" xfId="34012"/>
    <cellStyle name="Notas 2 6 3 8 2" xfId="34013"/>
    <cellStyle name="Notas 2 6 3 9" xfId="34014"/>
    <cellStyle name="Notas 2 6 3 9 2" xfId="34015"/>
    <cellStyle name="Notas 2 6 4" xfId="34016"/>
    <cellStyle name="Notas 2 6 4 10" xfId="34017"/>
    <cellStyle name="Notas 2 6 4 10 2" xfId="34018"/>
    <cellStyle name="Notas 2 6 4 11" xfId="34019"/>
    <cellStyle name="Notas 2 6 4 2" xfId="34020"/>
    <cellStyle name="Notas 2 6 4 2 2" xfId="34021"/>
    <cellStyle name="Notas 2 6 4 3" xfId="34022"/>
    <cellStyle name="Notas 2 6 4 3 2" xfId="34023"/>
    <cellStyle name="Notas 2 6 4 4" xfId="34024"/>
    <cellStyle name="Notas 2 6 4 4 2" xfId="34025"/>
    <cellStyle name="Notas 2 6 4 5" xfId="34026"/>
    <cellStyle name="Notas 2 6 4 5 2" xfId="34027"/>
    <cellStyle name="Notas 2 6 4 6" xfId="34028"/>
    <cellStyle name="Notas 2 6 4 6 2" xfId="34029"/>
    <cellStyle name="Notas 2 6 4 7" xfId="34030"/>
    <cellStyle name="Notas 2 6 4 7 2" xfId="34031"/>
    <cellStyle name="Notas 2 6 4 8" xfId="34032"/>
    <cellStyle name="Notas 2 6 4 8 2" xfId="34033"/>
    <cellStyle name="Notas 2 6 4 9" xfId="34034"/>
    <cellStyle name="Notas 2 6 4 9 2" xfId="34035"/>
    <cellStyle name="Notas 2 6 5" xfId="34036"/>
    <cellStyle name="Notas 2 6 5 10" xfId="34037"/>
    <cellStyle name="Notas 2 6 5 10 2" xfId="34038"/>
    <cellStyle name="Notas 2 6 5 11" xfId="34039"/>
    <cellStyle name="Notas 2 6 5 2" xfId="34040"/>
    <cellStyle name="Notas 2 6 5 2 2" xfId="34041"/>
    <cellStyle name="Notas 2 6 5 3" xfId="34042"/>
    <cellStyle name="Notas 2 6 5 3 2" xfId="34043"/>
    <cellStyle name="Notas 2 6 5 4" xfId="34044"/>
    <cellStyle name="Notas 2 6 5 4 2" xfId="34045"/>
    <cellStyle name="Notas 2 6 5 5" xfId="34046"/>
    <cellStyle name="Notas 2 6 5 5 2" xfId="34047"/>
    <cellStyle name="Notas 2 6 5 6" xfId="34048"/>
    <cellStyle name="Notas 2 6 5 6 2" xfId="34049"/>
    <cellStyle name="Notas 2 6 5 7" xfId="34050"/>
    <cellStyle name="Notas 2 6 5 7 2" xfId="34051"/>
    <cellStyle name="Notas 2 6 5 8" xfId="34052"/>
    <cellStyle name="Notas 2 6 5 8 2" xfId="34053"/>
    <cellStyle name="Notas 2 6 5 9" xfId="34054"/>
    <cellStyle name="Notas 2 6 5 9 2" xfId="34055"/>
    <cellStyle name="Notas 2 6 6" xfId="34056"/>
    <cellStyle name="Notas 2 6 6 2" xfId="34057"/>
    <cellStyle name="Notas 2 6 7" xfId="34058"/>
    <cellStyle name="Notas 2 6 7 2" xfId="34059"/>
    <cellStyle name="Notas 2 6 8" xfId="34060"/>
    <cellStyle name="Notas 2 6 8 2" xfId="34061"/>
    <cellStyle name="Notas 2 6 9" xfId="34062"/>
    <cellStyle name="Notas 2 6 9 2" xfId="34063"/>
    <cellStyle name="Notas 2 7" xfId="34064"/>
    <cellStyle name="Notas 2 7 10" xfId="34065"/>
    <cellStyle name="Notas 2 7 10 2" xfId="34066"/>
    <cellStyle name="Notas 2 7 11" xfId="34067"/>
    <cellStyle name="Notas 2 7 11 2" xfId="34068"/>
    <cellStyle name="Notas 2 7 12" xfId="34069"/>
    <cellStyle name="Notas 2 7 12 2" xfId="34070"/>
    <cellStyle name="Notas 2 7 13" xfId="34071"/>
    <cellStyle name="Notas 2 7 13 2" xfId="34072"/>
    <cellStyle name="Notas 2 7 14" xfId="34073"/>
    <cellStyle name="Notas 2 7 14 2" xfId="34074"/>
    <cellStyle name="Notas 2 7 15" xfId="34075"/>
    <cellStyle name="Notas 2 7 2" xfId="34076"/>
    <cellStyle name="Notas 2 7 2 10" xfId="34077"/>
    <cellStyle name="Notas 2 7 2 10 2" xfId="34078"/>
    <cellStyle name="Notas 2 7 2 11" xfId="34079"/>
    <cellStyle name="Notas 2 7 2 11 2" xfId="34080"/>
    <cellStyle name="Notas 2 7 2 12" xfId="34081"/>
    <cellStyle name="Notas 2 7 2 12 2" xfId="34082"/>
    <cellStyle name="Notas 2 7 2 13" xfId="34083"/>
    <cellStyle name="Notas 2 7 2 2" xfId="34084"/>
    <cellStyle name="Notas 2 7 2 2 10" xfId="34085"/>
    <cellStyle name="Notas 2 7 2 2 10 2" xfId="34086"/>
    <cellStyle name="Notas 2 7 2 2 11" xfId="34087"/>
    <cellStyle name="Notas 2 7 2 2 2" xfId="34088"/>
    <cellStyle name="Notas 2 7 2 2 2 2" xfId="34089"/>
    <cellStyle name="Notas 2 7 2 2 3" xfId="34090"/>
    <cellStyle name="Notas 2 7 2 2 3 2" xfId="34091"/>
    <cellStyle name="Notas 2 7 2 2 4" xfId="34092"/>
    <cellStyle name="Notas 2 7 2 2 4 2" xfId="34093"/>
    <cellStyle name="Notas 2 7 2 2 5" xfId="34094"/>
    <cellStyle name="Notas 2 7 2 2 5 2" xfId="34095"/>
    <cellStyle name="Notas 2 7 2 2 6" xfId="34096"/>
    <cellStyle name="Notas 2 7 2 2 6 2" xfId="34097"/>
    <cellStyle name="Notas 2 7 2 2 7" xfId="34098"/>
    <cellStyle name="Notas 2 7 2 2 7 2" xfId="34099"/>
    <cellStyle name="Notas 2 7 2 2 8" xfId="34100"/>
    <cellStyle name="Notas 2 7 2 2 8 2" xfId="34101"/>
    <cellStyle name="Notas 2 7 2 2 9" xfId="34102"/>
    <cellStyle name="Notas 2 7 2 2 9 2" xfId="34103"/>
    <cellStyle name="Notas 2 7 2 3" xfId="34104"/>
    <cellStyle name="Notas 2 7 2 3 10" xfId="34105"/>
    <cellStyle name="Notas 2 7 2 3 10 2" xfId="34106"/>
    <cellStyle name="Notas 2 7 2 3 11" xfId="34107"/>
    <cellStyle name="Notas 2 7 2 3 2" xfId="34108"/>
    <cellStyle name="Notas 2 7 2 3 2 2" xfId="34109"/>
    <cellStyle name="Notas 2 7 2 3 3" xfId="34110"/>
    <cellStyle name="Notas 2 7 2 3 3 2" xfId="34111"/>
    <cellStyle name="Notas 2 7 2 3 4" xfId="34112"/>
    <cellStyle name="Notas 2 7 2 3 4 2" xfId="34113"/>
    <cellStyle name="Notas 2 7 2 3 5" xfId="34114"/>
    <cellStyle name="Notas 2 7 2 3 5 2" xfId="34115"/>
    <cellStyle name="Notas 2 7 2 3 6" xfId="34116"/>
    <cellStyle name="Notas 2 7 2 3 6 2" xfId="34117"/>
    <cellStyle name="Notas 2 7 2 3 7" xfId="34118"/>
    <cellStyle name="Notas 2 7 2 3 7 2" xfId="34119"/>
    <cellStyle name="Notas 2 7 2 3 8" xfId="34120"/>
    <cellStyle name="Notas 2 7 2 3 8 2" xfId="34121"/>
    <cellStyle name="Notas 2 7 2 3 9" xfId="34122"/>
    <cellStyle name="Notas 2 7 2 3 9 2" xfId="34123"/>
    <cellStyle name="Notas 2 7 2 4" xfId="34124"/>
    <cellStyle name="Notas 2 7 2 4 2" xfId="34125"/>
    <cellStyle name="Notas 2 7 2 5" xfId="34126"/>
    <cellStyle name="Notas 2 7 2 5 2" xfId="34127"/>
    <cellStyle name="Notas 2 7 2 6" xfId="34128"/>
    <cellStyle name="Notas 2 7 2 6 2" xfId="34129"/>
    <cellStyle name="Notas 2 7 2 7" xfId="34130"/>
    <cellStyle name="Notas 2 7 2 7 2" xfId="34131"/>
    <cellStyle name="Notas 2 7 2 8" xfId="34132"/>
    <cellStyle name="Notas 2 7 2 8 2" xfId="34133"/>
    <cellStyle name="Notas 2 7 2 9" xfId="34134"/>
    <cellStyle name="Notas 2 7 2 9 2" xfId="34135"/>
    <cellStyle name="Notas 2 7 3" xfId="34136"/>
    <cellStyle name="Notas 2 7 3 10" xfId="34137"/>
    <cellStyle name="Notas 2 7 3 10 2" xfId="34138"/>
    <cellStyle name="Notas 2 7 3 11" xfId="34139"/>
    <cellStyle name="Notas 2 7 3 11 2" xfId="34140"/>
    <cellStyle name="Notas 2 7 3 12" xfId="34141"/>
    <cellStyle name="Notas 2 7 3 12 2" xfId="34142"/>
    <cellStyle name="Notas 2 7 3 13" xfId="34143"/>
    <cellStyle name="Notas 2 7 3 2" xfId="34144"/>
    <cellStyle name="Notas 2 7 3 2 10" xfId="34145"/>
    <cellStyle name="Notas 2 7 3 2 10 2" xfId="34146"/>
    <cellStyle name="Notas 2 7 3 2 11" xfId="34147"/>
    <cellStyle name="Notas 2 7 3 2 2" xfId="34148"/>
    <cellStyle name="Notas 2 7 3 2 2 2" xfId="34149"/>
    <cellStyle name="Notas 2 7 3 2 3" xfId="34150"/>
    <cellStyle name="Notas 2 7 3 2 3 2" xfId="34151"/>
    <cellStyle name="Notas 2 7 3 2 4" xfId="34152"/>
    <cellStyle name="Notas 2 7 3 2 4 2" xfId="34153"/>
    <cellStyle name="Notas 2 7 3 2 5" xfId="34154"/>
    <cellStyle name="Notas 2 7 3 2 5 2" xfId="34155"/>
    <cellStyle name="Notas 2 7 3 2 6" xfId="34156"/>
    <cellStyle name="Notas 2 7 3 2 6 2" xfId="34157"/>
    <cellStyle name="Notas 2 7 3 2 7" xfId="34158"/>
    <cellStyle name="Notas 2 7 3 2 7 2" xfId="34159"/>
    <cellStyle name="Notas 2 7 3 2 8" xfId="34160"/>
    <cellStyle name="Notas 2 7 3 2 8 2" xfId="34161"/>
    <cellStyle name="Notas 2 7 3 2 9" xfId="34162"/>
    <cellStyle name="Notas 2 7 3 2 9 2" xfId="34163"/>
    <cellStyle name="Notas 2 7 3 3" xfId="34164"/>
    <cellStyle name="Notas 2 7 3 3 10" xfId="34165"/>
    <cellStyle name="Notas 2 7 3 3 10 2" xfId="34166"/>
    <cellStyle name="Notas 2 7 3 3 11" xfId="34167"/>
    <cellStyle name="Notas 2 7 3 3 2" xfId="34168"/>
    <cellStyle name="Notas 2 7 3 3 2 2" xfId="34169"/>
    <cellStyle name="Notas 2 7 3 3 3" xfId="34170"/>
    <cellStyle name="Notas 2 7 3 3 3 2" xfId="34171"/>
    <cellStyle name="Notas 2 7 3 3 4" xfId="34172"/>
    <cellStyle name="Notas 2 7 3 3 4 2" xfId="34173"/>
    <cellStyle name="Notas 2 7 3 3 5" xfId="34174"/>
    <cellStyle name="Notas 2 7 3 3 5 2" xfId="34175"/>
    <cellStyle name="Notas 2 7 3 3 6" xfId="34176"/>
    <cellStyle name="Notas 2 7 3 3 6 2" xfId="34177"/>
    <cellStyle name="Notas 2 7 3 3 7" xfId="34178"/>
    <cellStyle name="Notas 2 7 3 3 7 2" xfId="34179"/>
    <cellStyle name="Notas 2 7 3 3 8" xfId="34180"/>
    <cellStyle name="Notas 2 7 3 3 8 2" xfId="34181"/>
    <cellStyle name="Notas 2 7 3 3 9" xfId="34182"/>
    <cellStyle name="Notas 2 7 3 3 9 2" xfId="34183"/>
    <cellStyle name="Notas 2 7 3 4" xfId="34184"/>
    <cellStyle name="Notas 2 7 3 4 2" xfId="34185"/>
    <cellStyle name="Notas 2 7 3 5" xfId="34186"/>
    <cellStyle name="Notas 2 7 3 5 2" xfId="34187"/>
    <cellStyle name="Notas 2 7 3 6" xfId="34188"/>
    <cellStyle name="Notas 2 7 3 6 2" xfId="34189"/>
    <cellStyle name="Notas 2 7 3 7" xfId="34190"/>
    <cellStyle name="Notas 2 7 3 7 2" xfId="34191"/>
    <cellStyle name="Notas 2 7 3 8" xfId="34192"/>
    <cellStyle name="Notas 2 7 3 8 2" xfId="34193"/>
    <cellStyle name="Notas 2 7 3 9" xfId="34194"/>
    <cellStyle name="Notas 2 7 3 9 2" xfId="34195"/>
    <cellStyle name="Notas 2 7 4" xfId="34196"/>
    <cellStyle name="Notas 2 7 4 10" xfId="34197"/>
    <cellStyle name="Notas 2 7 4 10 2" xfId="34198"/>
    <cellStyle name="Notas 2 7 4 11" xfId="34199"/>
    <cellStyle name="Notas 2 7 4 2" xfId="34200"/>
    <cellStyle name="Notas 2 7 4 2 2" xfId="34201"/>
    <cellStyle name="Notas 2 7 4 3" xfId="34202"/>
    <cellStyle name="Notas 2 7 4 3 2" xfId="34203"/>
    <cellStyle name="Notas 2 7 4 4" xfId="34204"/>
    <cellStyle name="Notas 2 7 4 4 2" xfId="34205"/>
    <cellStyle name="Notas 2 7 4 5" xfId="34206"/>
    <cellStyle name="Notas 2 7 4 5 2" xfId="34207"/>
    <cellStyle name="Notas 2 7 4 6" xfId="34208"/>
    <cellStyle name="Notas 2 7 4 6 2" xfId="34209"/>
    <cellStyle name="Notas 2 7 4 7" xfId="34210"/>
    <cellStyle name="Notas 2 7 4 7 2" xfId="34211"/>
    <cellStyle name="Notas 2 7 4 8" xfId="34212"/>
    <cellStyle name="Notas 2 7 4 8 2" xfId="34213"/>
    <cellStyle name="Notas 2 7 4 9" xfId="34214"/>
    <cellStyle name="Notas 2 7 4 9 2" xfId="34215"/>
    <cellStyle name="Notas 2 7 5" xfId="34216"/>
    <cellStyle name="Notas 2 7 5 10" xfId="34217"/>
    <cellStyle name="Notas 2 7 5 10 2" xfId="34218"/>
    <cellStyle name="Notas 2 7 5 11" xfId="34219"/>
    <cellStyle name="Notas 2 7 5 2" xfId="34220"/>
    <cellStyle name="Notas 2 7 5 2 2" xfId="34221"/>
    <cellStyle name="Notas 2 7 5 3" xfId="34222"/>
    <cellStyle name="Notas 2 7 5 3 2" xfId="34223"/>
    <cellStyle name="Notas 2 7 5 4" xfId="34224"/>
    <cellStyle name="Notas 2 7 5 4 2" xfId="34225"/>
    <cellStyle name="Notas 2 7 5 5" xfId="34226"/>
    <cellStyle name="Notas 2 7 5 5 2" xfId="34227"/>
    <cellStyle name="Notas 2 7 5 6" xfId="34228"/>
    <cellStyle name="Notas 2 7 5 6 2" xfId="34229"/>
    <cellStyle name="Notas 2 7 5 7" xfId="34230"/>
    <cellStyle name="Notas 2 7 5 7 2" xfId="34231"/>
    <cellStyle name="Notas 2 7 5 8" xfId="34232"/>
    <cellStyle name="Notas 2 7 5 8 2" xfId="34233"/>
    <cellStyle name="Notas 2 7 5 9" xfId="34234"/>
    <cellStyle name="Notas 2 7 5 9 2" xfId="34235"/>
    <cellStyle name="Notas 2 7 6" xfId="34236"/>
    <cellStyle name="Notas 2 7 6 2" xfId="34237"/>
    <cellStyle name="Notas 2 7 7" xfId="34238"/>
    <cellStyle name="Notas 2 7 7 2" xfId="34239"/>
    <cellStyle name="Notas 2 7 8" xfId="34240"/>
    <cellStyle name="Notas 2 7 8 2" xfId="34241"/>
    <cellStyle name="Notas 2 7 9" xfId="34242"/>
    <cellStyle name="Notas 2 7 9 2" xfId="34243"/>
    <cellStyle name="Notas 2 8" xfId="34244"/>
    <cellStyle name="Notas 2 8 10" xfId="34245"/>
    <cellStyle name="Notas 2 8 10 2" xfId="34246"/>
    <cellStyle name="Notas 2 8 11" xfId="34247"/>
    <cellStyle name="Notas 2 8 11 2" xfId="34248"/>
    <cellStyle name="Notas 2 8 12" xfId="34249"/>
    <cellStyle name="Notas 2 8 12 2" xfId="34250"/>
    <cellStyle name="Notas 2 8 13" xfId="34251"/>
    <cellStyle name="Notas 2 8 13 2" xfId="34252"/>
    <cellStyle name="Notas 2 8 14" xfId="34253"/>
    <cellStyle name="Notas 2 8 14 2" xfId="34254"/>
    <cellStyle name="Notas 2 8 15" xfId="34255"/>
    <cellStyle name="Notas 2 8 2" xfId="34256"/>
    <cellStyle name="Notas 2 8 2 10" xfId="34257"/>
    <cellStyle name="Notas 2 8 2 10 2" xfId="34258"/>
    <cellStyle name="Notas 2 8 2 11" xfId="34259"/>
    <cellStyle name="Notas 2 8 2 11 2" xfId="34260"/>
    <cellStyle name="Notas 2 8 2 12" xfId="34261"/>
    <cellStyle name="Notas 2 8 2 12 2" xfId="34262"/>
    <cellStyle name="Notas 2 8 2 13" xfId="34263"/>
    <cellStyle name="Notas 2 8 2 2" xfId="34264"/>
    <cellStyle name="Notas 2 8 2 2 10" xfId="34265"/>
    <cellStyle name="Notas 2 8 2 2 10 2" xfId="34266"/>
    <cellStyle name="Notas 2 8 2 2 11" xfId="34267"/>
    <cellStyle name="Notas 2 8 2 2 2" xfId="34268"/>
    <cellStyle name="Notas 2 8 2 2 2 2" xfId="34269"/>
    <cellStyle name="Notas 2 8 2 2 3" xfId="34270"/>
    <cellStyle name="Notas 2 8 2 2 3 2" xfId="34271"/>
    <cellStyle name="Notas 2 8 2 2 4" xfId="34272"/>
    <cellStyle name="Notas 2 8 2 2 4 2" xfId="34273"/>
    <cellStyle name="Notas 2 8 2 2 5" xfId="34274"/>
    <cellStyle name="Notas 2 8 2 2 5 2" xfId="34275"/>
    <cellStyle name="Notas 2 8 2 2 6" xfId="34276"/>
    <cellStyle name="Notas 2 8 2 2 6 2" xfId="34277"/>
    <cellStyle name="Notas 2 8 2 2 7" xfId="34278"/>
    <cellStyle name="Notas 2 8 2 2 7 2" xfId="34279"/>
    <cellStyle name="Notas 2 8 2 2 8" xfId="34280"/>
    <cellStyle name="Notas 2 8 2 2 8 2" xfId="34281"/>
    <cellStyle name="Notas 2 8 2 2 9" xfId="34282"/>
    <cellStyle name="Notas 2 8 2 2 9 2" xfId="34283"/>
    <cellStyle name="Notas 2 8 2 3" xfId="34284"/>
    <cellStyle name="Notas 2 8 2 3 10" xfId="34285"/>
    <cellStyle name="Notas 2 8 2 3 10 2" xfId="34286"/>
    <cellStyle name="Notas 2 8 2 3 11" xfId="34287"/>
    <cellStyle name="Notas 2 8 2 3 2" xfId="34288"/>
    <cellStyle name="Notas 2 8 2 3 2 2" xfId="34289"/>
    <cellStyle name="Notas 2 8 2 3 3" xfId="34290"/>
    <cellStyle name="Notas 2 8 2 3 3 2" xfId="34291"/>
    <cellStyle name="Notas 2 8 2 3 4" xfId="34292"/>
    <cellStyle name="Notas 2 8 2 3 4 2" xfId="34293"/>
    <cellStyle name="Notas 2 8 2 3 5" xfId="34294"/>
    <cellStyle name="Notas 2 8 2 3 5 2" xfId="34295"/>
    <cellStyle name="Notas 2 8 2 3 6" xfId="34296"/>
    <cellStyle name="Notas 2 8 2 3 6 2" xfId="34297"/>
    <cellStyle name="Notas 2 8 2 3 7" xfId="34298"/>
    <cellStyle name="Notas 2 8 2 3 7 2" xfId="34299"/>
    <cellStyle name="Notas 2 8 2 3 8" xfId="34300"/>
    <cellStyle name="Notas 2 8 2 3 8 2" xfId="34301"/>
    <cellStyle name="Notas 2 8 2 3 9" xfId="34302"/>
    <cellStyle name="Notas 2 8 2 3 9 2" xfId="34303"/>
    <cellStyle name="Notas 2 8 2 4" xfId="34304"/>
    <cellStyle name="Notas 2 8 2 4 2" xfId="34305"/>
    <cellStyle name="Notas 2 8 2 5" xfId="34306"/>
    <cellStyle name="Notas 2 8 2 5 2" xfId="34307"/>
    <cellStyle name="Notas 2 8 2 6" xfId="34308"/>
    <cellStyle name="Notas 2 8 2 6 2" xfId="34309"/>
    <cellStyle name="Notas 2 8 2 7" xfId="34310"/>
    <cellStyle name="Notas 2 8 2 7 2" xfId="34311"/>
    <cellStyle name="Notas 2 8 2 8" xfId="34312"/>
    <cellStyle name="Notas 2 8 2 8 2" xfId="34313"/>
    <cellStyle name="Notas 2 8 2 9" xfId="34314"/>
    <cellStyle name="Notas 2 8 2 9 2" xfId="34315"/>
    <cellStyle name="Notas 2 8 3" xfId="34316"/>
    <cellStyle name="Notas 2 8 3 10" xfId="34317"/>
    <cellStyle name="Notas 2 8 3 10 2" xfId="34318"/>
    <cellStyle name="Notas 2 8 3 11" xfId="34319"/>
    <cellStyle name="Notas 2 8 3 11 2" xfId="34320"/>
    <cellStyle name="Notas 2 8 3 12" xfId="34321"/>
    <cellStyle name="Notas 2 8 3 12 2" xfId="34322"/>
    <cellStyle name="Notas 2 8 3 13" xfId="34323"/>
    <cellStyle name="Notas 2 8 3 2" xfId="34324"/>
    <cellStyle name="Notas 2 8 3 2 10" xfId="34325"/>
    <cellStyle name="Notas 2 8 3 2 10 2" xfId="34326"/>
    <cellStyle name="Notas 2 8 3 2 11" xfId="34327"/>
    <cellStyle name="Notas 2 8 3 2 2" xfId="34328"/>
    <cellStyle name="Notas 2 8 3 2 2 2" xfId="34329"/>
    <cellStyle name="Notas 2 8 3 2 3" xfId="34330"/>
    <cellStyle name="Notas 2 8 3 2 3 2" xfId="34331"/>
    <cellStyle name="Notas 2 8 3 2 4" xfId="34332"/>
    <cellStyle name="Notas 2 8 3 2 4 2" xfId="34333"/>
    <cellStyle name="Notas 2 8 3 2 5" xfId="34334"/>
    <cellStyle name="Notas 2 8 3 2 5 2" xfId="34335"/>
    <cellStyle name="Notas 2 8 3 2 6" xfId="34336"/>
    <cellStyle name="Notas 2 8 3 2 6 2" xfId="34337"/>
    <cellStyle name="Notas 2 8 3 2 7" xfId="34338"/>
    <cellStyle name="Notas 2 8 3 2 7 2" xfId="34339"/>
    <cellStyle name="Notas 2 8 3 2 8" xfId="34340"/>
    <cellStyle name="Notas 2 8 3 2 8 2" xfId="34341"/>
    <cellStyle name="Notas 2 8 3 2 9" xfId="34342"/>
    <cellStyle name="Notas 2 8 3 2 9 2" xfId="34343"/>
    <cellStyle name="Notas 2 8 3 3" xfId="34344"/>
    <cellStyle name="Notas 2 8 3 3 10" xfId="34345"/>
    <cellStyle name="Notas 2 8 3 3 10 2" xfId="34346"/>
    <cellStyle name="Notas 2 8 3 3 11" xfId="34347"/>
    <cellStyle name="Notas 2 8 3 3 2" xfId="34348"/>
    <cellStyle name="Notas 2 8 3 3 2 2" xfId="34349"/>
    <cellStyle name="Notas 2 8 3 3 3" xfId="34350"/>
    <cellStyle name="Notas 2 8 3 3 3 2" xfId="34351"/>
    <cellStyle name="Notas 2 8 3 3 4" xfId="34352"/>
    <cellStyle name="Notas 2 8 3 3 4 2" xfId="34353"/>
    <cellStyle name="Notas 2 8 3 3 5" xfId="34354"/>
    <cellStyle name="Notas 2 8 3 3 5 2" xfId="34355"/>
    <cellStyle name="Notas 2 8 3 3 6" xfId="34356"/>
    <cellStyle name="Notas 2 8 3 3 6 2" xfId="34357"/>
    <cellStyle name="Notas 2 8 3 3 7" xfId="34358"/>
    <cellStyle name="Notas 2 8 3 3 7 2" xfId="34359"/>
    <cellStyle name="Notas 2 8 3 3 8" xfId="34360"/>
    <cellStyle name="Notas 2 8 3 3 8 2" xfId="34361"/>
    <cellStyle name="Notas 2 8 3 3 9" xfId="34362"/>
    <cellStyle name="Notas 2 8 3 3 9 2" xfId="34363"/>
    <cellStyle name="Notas 2 8 3 4" xfId="34364"/>
    <cellStyle name="Notas 2 8 3 4 2" xfId="34365"/>
    <cellStyle name="Notas 2 8 3 5" xfId="34366"/>
    <cellStyle name="Notas 2 8 3 5 2" xfId="34367"/>
    <cellStyle name="Notas 2 8 3 6" xfId="34368"/>
    <cellStyle name="Notas 2 8 3 6 2" xfId="34369"/>
    <cellStyle name="Notas 2 8 3 7" xfId="34370"/>
    <cellStyle name="Notas 2 8 3 7 2" xfId="34371"/>
    <cellStyle name="Notas 2 8 3 8" xfId="34372"/>
    <cellStyle name="Notas 2 8 3 8 2" xfId="34373"/>
    <cellStyle name="Notas 2 8 3 9" xfId="34374"/>
    <cellStyle name="Notas 2 8 3 9 2" xfId="34375"/>
    <cellStyle name="Notas 2 8 4" xfId="34376"/>
    <cellStyle name="Notas 2 8 4 10" xfId="34377"/>
    <cellStyle name="Notas 2 8 4 10 2" xfId="34378"/>
    <cellStyle name="Notas 2 8 4 11" xfId="34379"/>
    <cellStyle name="Notas 2 8 4 2" xfId="34380"/>
    <cellStyle name="Notas 2 8 4 2 2" xfId="34381"/>
    <cellStyle name="Notas 2 8 4 3" xfId="34382"/>
    <cellStyle name="Notas 2 8 4 3 2" xfId="34383"/>
    <cellStyle name="Notas 2 8 4 4" xfId="34384"/>
    <cellStyle name="Notas 2 8 4 4 2" xfId="34385"/>
    <cellStyle name="Notas 2 8 4 5" xfId="34386"/>
    <cellStyle name="Notas 2 8 4 5 2" xfId="34387"/>
    <cellStyle name="Notas 2 8 4 6" xfId="34388"/>
    <cellStyle name="Notas 2 8 4 6 2" xfId="34389"/>
    <cellStyle name="Notas 2 8 4 7" xfId="34390"/>
    <cellStyle name="Notas 2 8 4 7 2" xfId="34391"/>
    <cellStyle name="Notas 2 8 4 8" xfId="34392"/>
    <cellStyle name="Notas 2 8 4 8 2" xfId="34393"/>
    <cellStyle name="Notas 2 8 4 9" xfId="34394"/>
    <cellStyle name="Notas 2 8 4 9 2" xfId="34395"/>
    <cellStyle name="Notas 2 8 5" xfId="34396"/>
    <cellStyle name="Notas 2 8 5 10" xfId="34397"/>
    <cellStyle name="Notas 2 8 5 10 2" xfId="34398"/>
    <cellStyle name="Notas 2 8 5 11" xfId="34399"/>
    <cellStyle name="Notas 2 8 5 2" xfId="34400"/>
    <cellStyle name="Notas 2 8 5 2 2" xfId="34401"/>
    <cellStyle name="Notas 2 8 5 3" xfId="34402"/>
    <cellStyle name="Notas 2 8 5 3 2" xfId="34403"/>
    <cellStyle name="Notas 2 8 5 4" xfId="34404"/>
    <cellStyle name="Notas 2 8 5 4 2" xfId="34405"/>
    <cellStyle name="Notas 2 8 5 5" xfId="34406"/>
    <cellStyle name="Notas 2 8 5 5 2" xfId="34407"/>
    <cellStyle name="Notas 2 8 5 6" xfId="34408"/>
    <cellStyle name="Notas 2 8 5 6 2" xfId="34409"/>
    <cellStyle name="Notas 2 8 5 7" xfId="34410"/>
    <cellStyle name="Notas 2 8 5 7 2" xfId="34411"/>
    <cellStyle name="Notas 2 8 5 8" xfId="34412"/>
    <cellStyle name="Notas 2 8 5 8 2" xfId="34413"/>
    <cellStyle name="Notas 2 8 5 9" xfId="34414"/>
    <cellStyle name="Notas 2 8 5 9 2" xfId="34415"/>
    <cellStyle name="Notas 2 8 6" xfId="34416"/>
    <cellStyle name="Notas 2 8 6 2" xfId="34417"/>
    <cellStyle name="Notas 2 8 7" xfId="34418"/>
    <cellStyle name="Notas 2 8 7 2" xfId="34419"/>
    <cellStyle name="Notas 2 8 8" xfId="34420"/>
    <cellStyle name="Notas 2 8 8 2" xfId="34421"/>
    <cellStyle name="Notas 2 8 9" xfId="34422"/>
    <cellStyle name="Notas 2 8 9 2" xfId="34423"/>
    <cellStyle name="Notas 2 9" xfId="34424"/>
    <cellStyle name="Notas 2 9 10" xfId="34425"/>
    <cellStyle name="Notas 2 9 10 2" xfId="34426"/>
    <cellStyle name="Notas 2 9 11" xfId="34427"/>
    <cellStyle name="Notas 2 9 11 2" xfId="34428"/>
    <cellStyle name="Notas 2 9 12" xfId="34429"/>
    <cellStyle name="Notas 2 9 12 2" xfId="34430"/>
    <cellStyle name="Notas 2 9 13" xfId="34431"/>
    <cellStyle name="Notas 2 9 2" xfId="34432"/>
    <cellStyle name="Notas 2 9 2 10" xfId="34433"/>
    <cellStyle name="Notas 2 9 2 10 2" xfId="34434"/>
    <cellStyle name="Notas 2 9 2 11" xfId="34435"/>
    <cellStyle name="Notas 2 9 2 2" xfId="34436"/>
    <cellStyle name="Notas 2 9 2 2 2" xfId="34437"/>
    <cellStyle name="Notas 2 9 2 3" xfId="34438"/>
    <cellStyle name="Notas 2 9 2 3 2" xfId="34439"/>
    <cellStyle name="Notas 2 9 2 4" xfId="34440"/>
    <cellStyle name="Notas 2 9 2 4 2" xfId="34441"/>
    <cellStyle name="Notas 2 9 2 5" xfId="34442"/>
    <cellStyle name="Notas 2 9 2 5 2" xfId="34443"/>
    <cellStyle name="Notas 2 9 2 6" xfId="34444"/>
    <cellStyle name="Notas 2 9 2 6 2" xfId="34445"/>
    <cellStyle name="Notas 2 9 2 7" xfId="34446"/>
    <cellStyle name="Notas 2 9 2 7 2" xfId="34447"/>
    <cellStyle name="Notas 2 9 2 8" xfId="34448"/>
    <cellStyle name="Notas 2 9 2 8 2" xfId="34449"/>
    <cellStyle name="Notas 2 9 2 9" xfId="34450"/>
    <cellStyle name="Notas 2 9 2 9 2" xfId="34451"/>
    <cellStyle name="Notas 2 9 3" xfId="34452"/>
    <cellStyle name="Notas 2 9 3 10" xfId="34453"/>
    <cellStyle name="Notas 2 9 3 10 2" xfId="34454"/>
    <cellStyle name="Notas 2 9 3 11" xfId="34455"/>
    <cellStyle name="Notas 2 9 3 2" xfId="34456"/>
    <cellStyle name="Notas 2 9 3 2 2" xfId="34457"/>
    <cellStyle name="Notas 2 9 3 3" xfId="34458"/>
    <cellStyle name="Notas 2 9 3 3 2" xfId="34459"/>
    <cellStyle name="Notas 2 9 3 4" xfId="34460"/>
    <cellStyle name="Notas 2 9 3 4 2" xfId="34461"/>
    <cellStyle name="Notas 2 9 3 5" xfId="34462"/>
    <cellStyle name="Notas 2 9 3 5 2" xfId="34463"/>
    <cellStyle name="Notas 2 9 3 6" xfId="34464"/>
    <cellStyle name="Notas 2 9 3 6 2" xfId="34465"/>
    <cellStyle name="Notas 2 9 3 7" xfId="34466"/>
    <cellStyle name="Notas 2 9 3 7 2" xfId="34467"/>
    <cellStyle name="Notas 2 9 3 8" xfId="34468"/>
    <cellStyle name="Notas 2 9 3 8 2" xfId="34469"/>
    <cellStyle name="Notas 2 9 3 9" xfId="34470"/>
    <cellStyle name="Notas 2 9 3 9 2" xfId="34471"/>
    <cellStyle name="Notas 2 9 4" xfId="34472"/>
    <cellStyle name="Notas 2 9 4 2" xfId="34473"/>
    <cellStyle name="Notas 2 9 5" xfId="34474"/>
    <cellStyle name="Notas 2 9 5 2" xfId="34475"/>
    <cellStyle name="Notas 2 9 6" xfId="34476"/>
    <cellStyle name="Notas 2 9 6 2" xfId="34477"/>
    <cellStyle name="Notas 2 9 7" xfId="34478"/>
    <cellStyle name="Notas 2 9 7 2" xfId="34479"/>
    <cellStyle name="Notas 2 9 8" xfId="34480"/>
    <cellStyle name="Notas 2 9 8 2" xfId="34481"/>
    <cellStyle name="Notas 2 9 9" xfId="34482"/>
    <cellStyle name="Notas 2 9 9 2" xfId="34483"/>
    <cellStyle name="Notas 3" xfId="1125"/>
    <cellStyle name="Notas 3 10" xfId="34484"/>
    <cellStyle name="Notas 3 10 2" xfId="34485"/>
    <cellStyle name="Notas 3 11" xfId="34486"/>
    <cellStyle name="Notas 3 11 2" xfId="34487"/>
    <cellStyle name="Notas 3 12" xfId="34488"/>
    <cellStyle name="Notas 3 12 2" xfId="34489"/>
    <cellStyle name="Notas 3 13" xfId="34490"/>
    <cellStyle name="Notas 3 13 2" xfId="34491"/>
    <cellStyle name="Notas 3 14" xfId="34492"/>
    <cellStyle name="Notas 3 14 2" xfId="34493"/>
    <cellStyle name="Notas 3 15" xfId="34494"/>
    <cellStyle name="Notas 3 15 2" xfId="34495"/>
    <cellStyle name="Notas 3 16" xfId="34496"/>
    <cellStyle name="Notas 3 16 2" xfId="34497"/>
    <cellStyle name="Notas 3 17" xfId="34498"/>
    <cellStyle name="Notas 3 18" xfId="34499"/>
    <cellStyle name="Notas 3 19" xfId="34500"/>
    <cellStyle name="Notas 3 2" xfId="34501"/>
    <cellStyle name="Notas 3 2 10" xfId="34502"/>
    <cellStyle name="Notas 3 2 10 2" xfId="34503"/>
    <cellStyle name="Notas 3 2 11" xfId="34504"/>
    <cellStyle name="Notas 3 2 11 2" xfId="34505"/>
    <cellStyle name="Notas 3 2 12" xfId="34506"/>
    <cellStyle name="Notas 3 2 12 2" xfId="34507"/>
    <cellStyle name="Notas 3 2 13" xfId="34508"/>
    <cellStyle name="Notas 3 2 13 2" xfId="34509"/>
    <cellStyle name="Notas 3 2 14" xfId="34510"/>
    <cellStyle name="Notas 3 2 14 2" xfId="34511"/>
    <cellStyle name="Notas 3 2 15" xfId="34512"/>
    <cellStyle name="Notas 3 2 2" xfId="34513"/>
    <cellStyle name="Notas 3 2 2 10" xfId="34514"/>
    <cellStyle name="Notas 3 2 2 10 2" xfId="34515"/>
    <cellStyle name="Notas 3 2 2 11" xfId="34516"/>
    <cellStyle name="Notas 3 2 2 11 2" xfId="34517"/>
    <cellStyle name="Notas 3 2 2 12" xfId="34518"/>
    <cellStyle name="Notas 3 2 2 12 2" xfId="34519"/>
    <cellStyle name="Notas 3 2 2 13" xfId="34520"/>
    <cellStyle name="Notas 3 2 2 2" xfId="34521"/>
    <cellStyle name="Notas 3 2 2 2 10" xfId="34522"/>
    <cellStyle name="Notas 3 2 2 2 10 2" xfId="34523"/>
    <cellStyle name="Notas 3 2 2 2 11" xfId="34524"/>
    <cellStyle name="Notas 3 2 2 2 2" xfId="34525"/>
    <cellStyle name="Notas 3 2 2 2 2 2" xfId="34526"/>
    <cellStyle name="Notas 3 2 2 2 3" xfId="34527"/>
    <cellStyle name="Notas 3 2 2 2 3 2" xfId="34528"/>
    <cellStyle name="Notas 3 2 2 2 4" xfId="34529"/>
    <cellStyle name="Notas 3 2 2 2 4 2" xfId="34530"/>
    <cellStyle name="Notas 3 2 2 2 5" xfId="34531"/>
    <cellStyle name="Notas 3 2 2 2 5 2" xfId="34532"/>
    <cellStyle name="Notas 3 2 2 2 6" xfId="34533"/>
    <cellStyle name="Notas 3 2 2 2 6 2" xfId="34534"/>
    <cellStyle name="Notas 3 2 2 2 7" xfId="34535"/>
    <cellStyle name="Notas 3 2 2 2 7 2" xfId="34536"/>
    <cellStyle name="Notas 3 2 2 2 8" xfId="34537"/>
    <cellStyle name="Notas 3 2 2 2 8 2" xfId="34538"/>
    <cellStyle name="Notas 3 2 2 2 9" xfId="34539"/>
    <cellStyle name="Notas 3 2 2 2 9 2" xfId="34540"/>
    <cellStyle name="Notas 3 2 2 3" xfId="34541"/>
    <cellStyle name="Notas 3 2 2 3 10" xfId="34542"/>
    <cellStyle name="Notas 3 2 2 3 10 2" xfId="34543"/>
    <cellStyle name="Notas 3 2 2 3 11" xfId="34544"/>
    <cellStyle name="Notas 3 2 2 3 2" xfId="34545"/>
    <cellStyle name="Notas 3 2 2 3 2 2" xfId="34546"/>
    <cellStyle name="Notas 3 2 2 3 3" xfId="34547"/>
    <cellStyle name="Notas 3 2 2 3 3 2" xfId="34548"/>
    <cellStyle name="Notas 3 2 2 3 4" xfId="34549"/>
    <cellStyle name="Notas 3 2 2 3 4 2" xfId="34550"/>
    <cellStyle name="Notas 3 2 2 3 5" xfId="34551"/>
    <cellStyle name="Notas 3 2 2 3 5 2" xfId="34552"/>
    <cellStyle name="Notas 3 2 2 3 6" xfId="34553"/>
    <cellStyle name="Notas 3 2 2 3 6 2" xfId="34554"/>
    <cellStyle name="Notas 3 2 2 3 7" xfId="34555"/>
    <cellStyle name="Notas 3 2 2 3 7 2" xfId="34556"/>
    <cellStyle name="Notas 3 2 2 3 8" xfId="34557"/>
    <cellStyle name="Notas 3 2 2 3 8 2" xfId="34558"/>
    <cellStyle name="Notas 3 2 2 3 9" xfId="34559"/>
    <cellStyle name="Notas 3 2 2 3 9 2" xfId="34560"/>
    <cellStyle name="Notas 3 2 2 4" xfId="34561"/>
    <cellStyle name="Notas 3 2 2 4 2" xfId="34562"/>
    <cellStyle name="Notas 3 2 2 5" xfId="34563"/>
    <cellStyle name="Notas 3 2 2 5 2" xfId="34564"/>
    <cellStyle name="Notas 3 2 2 6" xfId="34565"/>
    <cellStyle name="Notas 3 2 2 6 2" xfId="34566"/>
    <cellStyle name="Notas 3 2 2 7" xfId="34567"/>
    <cellStyle name="Notas 3 2 2 7 2" xfId="34568"/>
    <cellStyle name="Notas 3 2 2 8" xfId="34569"/>
    <cellStyle name="Notas 3 2 2 8 2" xfId="34570"/>
    <cellStyle name="Notas 3 2 2 9" xfId="34571"/>
    <cellStyle name="Notas 3 2 2 9 2" xfId="34572"/>
    <cellStyle name="Notas 3 2 3" xfId="34573"/>
    <cellStyle name="Notas 3 2 3 10" xfId="34574"/>
    <cellStyle name="Notas 3 2 3 10 2" xfId="34575"/>
    <cellStyle name="Notas 3 2 3 11" xfId="34576"/>
    <cellStyle name="Notas 3 2 3 11 2" xfId="34577"/>
    <cellStyle name="Notas 3 2 3 12" xfId="34578"/>
    <cellStyle name="Notas 3 2 3 12 2" xfId="34579"/>
    <cellStyle name="Notas 3 2 3 13" xfId="34580"/>
    <cellStyle name="Notas 3 2 3 2" xfId="34581"/>
    <cellStyle name="Notas 3 2 3 2 10" xfId="34582"/>
    <cellStyle name="Notas 3 2 3 2 10 2" xfId="34583"/>
    <cellStyle name="Notas 3 2 3 2 11" xfId="34584"/>
    <cellStyle name="Notas 3 2 3 2 2" xfId="34585"/>
    <cellStyle name="Notas 3 2 3 2 2 2" xfId="34586"/>
    <cellStyle name="Notas 3 2 3 2 3" xfId="34587"/>
    <cellStyle name="Notas 3 2 3 2 3 2" xfId="34588"/>
    <cellStyle name="Notas 3 2 3 2 4" xfId="34589"/>
    <cellStyle name="Notas 3 2 3 2 4 2" xfId="34590"/>
    <cellStyle name="Notas 3 2 3 2 5" xfId="34591"/>
    <cellStyle name="Notas 3 2 3 2 5 2" xfId="34592"/>
    <cellStyle name="Notas 3 2 3 2 6" xfId="34593"/>
    <cellStyle name="Notas 3 2 3 2 6 2" xfId="34594"/>
    <cellStyle name="Notas 3 2 3 2 7" xfId="34595"/>
    <cellStyle name="Notas 3 2 3 2 7 2" xfId="34596"/>
    <cellStyle name="Notas 3 2 3 2 8" xfId="34597"/>
    <cellStyle name="Notas 3 2 3 2 8 2" xfId="34598"/>
    <cellStyle name="Notas 3 2 3 2 9" xfId="34599"/>
    <cellStyle name="Notas 3 2 3 2 9 2" xfId="34600"/>
    <cellStyle name="Notas 3 2 3 3" xfId="34601"/>
    <cellStyle name="Notas 3 2 3 3 10" xfId="34602"/>
    <cellStyle name="Notas 3 2 3 3 10 2" xfId="34603"/>
    <cellStyle name="Notas 3 2 3 3 11" xfId="34604"/>
    <cellStyle name="Notas 3 2 3 3 2" xfId="34605"/>
    <cellStyle name="Notas 3 2 3 3 2 2" xfId="34606"/>
    <cellStyle name="Notas 3 2 3 3 3" xfId="34607"/>
    <cellStyle name="Notas 3 2 3 3 3 2" xfId="34608"/>
    <cellStyle name="Notas 3 2 3 3 4" xfId="34609"/>
    <cellStyle name="Notas 3 2 3 3 4 2" xfId="34610"/>
    <cellStyle name="Notas 3 2 3 3 5" xfId="34611"/>
    <cellStyle name="Notas 3 2 3 3 5 2" xfId="34612"/>
    <cellStyle name="Notas 3 2 3 3 6" xfId="34613"/>
    <cellStyle name="Notas 3 2 3 3 6 2" xfId="34614"/>
    <cellStyle name="Notas 3 2 3 3 7" xfId="34615"/>
    <cellStyle name="Notas 3 2 3 3 7 2" xfId="34616"/>
    <cellStyle name="Notas 3 2 3 3 8" xfId="34617"/>
    <cellStyle name="Notas 3 2 3 3 8 2" xfId="34618"/>
    <cellStyle name="Notas 3 2 3 3 9" xfId="34619"/>
    <cellStyle name="Notas 3 2 3 3 9 2" xfId="34620"/>
    <cellStyle name="Notas 3 2 3 4" xfId="34621"/>
    <cellStyle name="Notas 3 2 3 4 2" xfId="34622"/>
    <cellStyle name="Notas 3 2 3 5" xfId="34623"/>
    <cellStyle name="Notas 3 2 3 5 2" xfId="34624"/>
    <cellStyle name="Notas 3 2 3 6" xfId="34625"/>
    <cellStyle name="Notas 3 2 3 6 2" xfId="34626"/>
    <cellStyle name="Notas 3 2 3 7" xfId="34627"/>
    <cellStyle name="Notas 3 2 3 7 2" xfId="34628"/>
    <cellStyle name="Notas 3 2 3 8" xfId="34629"/>
    <cellStyle name="Notas 3 2 3 8 2" xfId="34630"/>
    <cellStyle name="Notas 3 2 3 9" xfId="34631"/>
    <cellStyle name="Notas 3 2 3 9 2" xfId="34632"/>
    <cellStyle name="Notas 3 2 4" xfId="34633"/>
    <cellStyle name="Notas 3 2 4 10" xfId="34634"/>
    <cellStyle name="Notas 3 2 4 10 2" xfId="34635"/>
    <cellStyle name="Notas 3 2 4 11" xfId="34636"/>
    <cellStyle name="Notas 3 2 4 2" xfId="34637"/>
    <cellStyle name="Notas 3 2 4 2 2" xfId="34638"/>
    <cellStyle name="Notas 3 2 4 3" xfId="34639"/>
    <cellStyle name="Notas 3 2 4 3 2" xfId="34640"/>
    <cellStyle name="Notas 3 2 4 4" xfId="34641"/>
    <cellStyle name="Notas 3 2 4 4 2" xfId="34642"/>
    <cellStyle name="Notas 3 2 4 5" xfId="34643"/>
    <cellStyle name="Notas 3 2 4 5 2" xfId="34644"/>
    <cellStyle name="Notas 3 2 4 6" xfId="34645"/>
    <cellStyle name="Notas 3 2 4 6 2" xfId="34646"/>
    <cellStyle name="Notas 3 2 4 7" xfId="34647"/>
    <cellStyle name="Notas 3 2 4 7 2" xfId="34648"/>
    <cellStyle name="Notas 3 2 4 8" xfId="34649"/>
    <cellStyle name="Notas 3 2 4 8 2" xfId="34650"/>
    <cellStyle name="Notas 3 2 4 9" xfId="34651"/>
    <cellStyle name="Notas 3 2 4 9 2" xfId="34652"/>
    <cellStyle name="Notas 3 2 5" xfId="34653"/>
    <cellStyle name="Notas 3 2 5 10" xfId="34654"/>
    <cellStyle name="Notas 3 2 5 10 2" xfId="34655"/>
    <cellStyle name="Notas 3 2 5 11" xfId="34656"/>
    <cellStyle name="Notas 3 2 5 2" xfId="34657"/>
    <cellStyle name="Notas 3 2 5 2 2" xfId="34658"/>
    <cellStyle name="Notas 3 2 5 3" xfId="34659"/>
    <cellStyle name="Notas 3 2 5 3 2" xfId="34660"/>
    <cellStyle name="Notas 3 2 5 4" xfId="34661"/>
    <cellStyle name="Notas 3 2 5 4 2" xfId="34662"/>
    <cellStyle name="Notas 3 2 5 5" xfId="34663"/>
    <cellStyle name="Notas 3 2 5 5 2" xfId="34664"/>
    <cellStyle name="Notas 3 2 5 6" xfId="34665"/>
    <cellStyle name="Notas 3 2 5 6 2" xfId="34666"/>
    <cellStyle name="Notas 3 2 5 7" xfId="34667"/>
    <cellStyle name="Notas 3 2 5 7 2" xfId="34668"/>
    <cellStyle name="Notas 3 2 5 8" xfId="34669"/>
    <cellStyle name="Notas 3 2 5 8 2" xfId="34670"/>
    <cellStyle name="Notas 3 2 5 9" xfId="34671"/>
    <cellStyle name="Notas 3 2 5 9 2" xfId="34672"/>
    <cellStyle name="Notas 3 2 6" xfId="34673"/>
    <cellStyle name="Notas 3 2 6 2" xfId="34674"/>
    <cellStyle name="Notas 3 2 7" xfId="34675"/>
    <cellStyle name="Notas 3 2 7 2" xfId="34676"/>
    <cellStyle name="Notas 3 2 8" xfId="34677"/>
    <cellStyle name="Notas 3 2 8 2" xfId="34678"/>
    <cellStyle name="Notas 3 2 9" xfId="34679"/>
    <cellStyle name="Notas 3 2 9 2" xfId="34680"/>
    <cellStyle name="Notas 3 3" xfId="34681"/>
    <cellStyle name="Notas 3 3 10" xfId="34682"/>
    <cellStyle name="Notas 3 3 10 2" xfId="34683"/>
    <cellStyle name="Notas 3 3 11" xfId="34684"/>
    <cellStyle name="Notas 3 3 11 2" xfId="34685"/>
    <cellStyle name="Notas 3 3 12" xfId="34686"/>
    <cellStyle name="Notas 3 3 12 2" xfId="34687"/>
    <cellStyle name="Notas 3 3 13" xfId="34688"/>
    <cellStyle name="Notas 3 3 13 2" xfId="34689"/>
    <cellStyle name="Notas 3 3 14" xfId="34690"/>
    <cellStyle name="Notas 3 3 14 2" xfId="34691"/>
    <cellStyle name="Notas 3 3 15" xfId="34692"/>
    <cellStyle name="Notas 3 3 2" xfId="34693"/>
    <cellStyle name="Notas 3 3 2 10" xfId="34694"/>
    <cellStyle name="Notas 3 3 2 10 2" xfId="34695"/>
    <cellStyle name="Notas 3 3 2 11" xfId="34696"/>
    <cellStyle name="Notas 3 3 2 11 2" xfId="34697"/>
    <cellStyle name="Notas 3 3 2 12" xfId="34698"/>
    <cellStyle name="Notas 3 3 2 12 2" xfId="34699"/>
    <cellStyle name="Notas 3 3 2 13" xfId="34700"/>
    <cellStyle name="Notas 3 3 2 2" xfId="34701"/>
    <cellStyle name="Notas 3 3 2 2 10" xfId="34702"/>
    <cellStyle name="Notas 3 3 2 2 10 2" xfId="34703"/>
    <cellStyle name="Notas 3 3 2 2 11" xfId="34704"/>
    <cellStyle name="Notas 3 3 2 2 2" xfId="34705"/>
    <cellStyle name="Notas 3 3 2 2 2 2" xfId="34706"/>
    <cellStyle name="Notas 3 3 2 2 3" xfId="34707"/>
    <cellStyle name="Notas 3 3 2 2 3 2" xfId="34708"/>
    <cellStyle name="Notas 3 3 2 2 4" xfId="34709"/>
    <cellStyle name="Notas 3 3 2 2 4 2" xfId="34710"/>
    <cellStyle name="Notas 3 3 2 2 5" xfId="34711"/>
    <cellStyle name="Notas 3 3 2 2 5 2" xfId="34712"/>
    <cellStyle name="Notas 3 3 2 2 6" xfId="34713"/>
    <cellStyle name="Notas 3 3 2 2 6 2" xfId="34714"/>
    <cellStyle name="Notas 3 3 2 2 7" xfId="34715"/>
    <cellStyle name="Notas 3 3 2 2 7 2" xfId="34716"/>
    <cellStyle name="Notas 3 3 2 2 8" xfId="34717"/>
    <cellStyle name="Notas 3 3 2 2 8 2" xfId="34718"/>
    <cellStyle name="Notas 3 3 2 2 9" xfId="34719"/>
    <cellStyle name="Notas 3 3 2 2 9 2" xfId="34720"/>
    <cellStyle name="Notas 3 3 2 3" xfId="34721"/>
    <cellStyle name="Notas 3 3 2 3 10" xfId="34722"/>
    <cellStyle name="Notas 3 3 2 3 10 2" xfId="34723"/>
    <cellStyle name="Notas 3 3 2 3 11" xfId="34724"/>
    <cellStyle name="Notas 3 3 2 3 2" xfId="34725"/>
    <cellStyle name="Notas 3 3 2 3 2 2" xfId="34726"/>
    <cellStyle name="Notas 3 3 2 3 3" xfId="34727"/>
    <cellStyle name="Notas 3 3 2 3 3 2" xfId="34728"/>
    <cellStyle name="Notas 3 3 2 3 4" xfId="34729"/>
    <cellStyle name="Notas 3 3 2 3 4 2" xfId="34730"/>
    <cellStyle name="Notas 3 3 2 3 5" xfId="34731"/>
    <cellStyle name="Notas 3 3 2 3 5 2" xfId="34732"/>
    <cellStyle name="Notas 3 3 2 3 6" xfId="34733"/>
    <cellStyle name="Notas 3 3 2 3 6 2" xfId="34734"/>
    <cellStyle name="Notas 3 3 2 3 7" xfId="34735"/>
    <cellStyle name="Notas 3 3 2 3 7 2" xfId="34736"/>
    <cellStyle name="Notas 3 3 2 3 8" xfId="34737"/>
    <cellStyle name="Notas 3 3 2 3 8 2" xfId="34738"/>
    <cellStyle name="Notas 3 3 2 3 9" xfId="34739"/>
    <cellStyle name="Notas 3 3 2 3 9 2" xfId="34740"/>
    <cellStyle name="Notas 3 3 2 4" xfId="34741"/>
    <cellStyle name="Notas 3 3 2 4 2" xfId="34742"/>
    <cellStyle name="Notas 3 3 2 5" xfId="34743"/>
    <cellStyle name="Notas 3 3 2 5 2" xfId="34744"/>
    <cellStyle name="Notas 3 3 2 6" xfId="34745"/>
    <cellStyle name="Notas 3 3 2 6 2" xfId="34746"/>
    <cellStyle name="Notas 3 3 2 7" xfId="34747"/>
    <cellStyle name="Notas 3 3 2 7 2" xfId="34748"/>
    <cellStyle name="Notas 3 3 2 8" xfId="34749"/>
    <cellStyle name="Notas 3 3 2 8 2" xfId="34750"/>
    <cellStyle name="Notas 3 3 2 9" xfId="34751"/>
    <cellStyle name="Notas 3 3 2 9 2" xfId="34752"/>
    <cellStyle name="Notas 3 3 3" xfId="34753"/>
    <cellStyle name="Notas 3 3 3 10" xfId="34754"/>
    <cellStyle name="Notas 3 3 3 10 2" xfId="34755"/>
    <cellStyle name="Notas 3 3 3 11" xfId="34756"/>
    <cellStyle name="Notas 3 3 3 11 2" xfId="34757"/>
    <cellStyle name="Notas 3 3 3 12" xfId="34758"/>
    <cellStyle name="Notas 3 3 3 12 2" xfId="34759"/>
    <cellStyle name="Notas 3 3 3 13" xfId="34760"/>
    <cellStyle name="Notas 3 3 3 2" xfId="34761"/>
    <cellStyle name="Notas 3 3 3 2 10" xfId="34762"/>
    <cellStyle name="Notas 3 3 3 2 10 2" xfId="34763"/>
    <cellStyle name="Notas 3 3 3 2 11" xfId="34764"/>
    <cellStyle name="Notas 3 3 3 2 2" xfId="34765"/>
    <cellStyle name="Notas 3 3 3 2 2 2" xfId="34766"/>
    <cellStyle name="Notas 3 3 3 2 3" xfId="34767"/>
    <cellStyle name="Notas 3 3 3 2 3 2" xfId="34768"/>
    <cellStyle name="Notas 3 3 3 2 4" xfId="34769"/>
    <cellStyle name="Notas 3 3 3 2 4 2" xfId="34770"/>
    <cellStyle name="Notas 3 3 3 2 5" xfId="34771"/>
    <cellStyle name="Notas 3 3 3 2 5 2" xfId="34772"/>
    <cellStyle name="Notas 3 3 3 2 6" xfId="34773"/>
    <cellStyle name="Notas 3 3 3 2 6 2" xfId="34774"/>
    <cellStyle name="Notas 3 3 3 2 7" xfId="34775"/>
    <cellStyle name="Notas 3 3 3 2 7 2" xfId="34776"/>
    <cellStyle name="Notas 3 3 3 2 8" xfId="34777"/>
    <cellStyle name="Notas 3 3 3 2 8 2" xfId="34778"/>
    <cellStyle name="Notas 3 3 3 2 9" xfId="34779"/>
    <cellStyle name="Notas 3 3 3 2 9 2" xfId="34780"/>
    <cellStyle name="Notas 3 3 3 3" xfId="34781"/>
    <cellStyle name="Notas 3 3 3 3 10" xfId="34782"/>
    <cellStyle name="Notas 3 3 3 3 10 2" xfId="34783"/>
    <cellStyle name="Notas 3 3 3 3 11" xfId="34784"/>
    <cellStyle name="Notas 3 3 3 3 2" xfId="34785"/>
    <cellStyle name="Notas 3 3 3 3 2 2" xfId="34786"/>
    <cellStyle name="Notas 3 3 3 3 3" xfId="34787"/>
    <cellStyle name="Notas 3 3 3 3 3 2" xfId="34788"/>
    <cellStyle name="Notas 3 3 3 3 4" xfId="34789"/>
    <cellStyle name="Notas 3 3 3 3 4 2" xfId="34790"/>
    <cellStyle name="Notas 3 3 3 3 5" xfId="34791"/>
    <cellStyle name="Notas 3 3 3 3 5 2" xfId="34792"/>
    <cellStyle name="Notas 3 3 3 3 6" xfId="34793"/>
    <cellStyle name="Notas 3 3 3 3 6 2" xfId="34794"/>
    <cellStyle name="Notas 3 3 3 3 7" xfId="34795"/>
    <cellStyle name="Notas 3 3 3 3 7 2" xfId="34796"/>
    <cellStyle name="Notas 3 3 3 3 8" xfId="34797"/>
    <cellStyle name="Notas 3 3 3 3 8 2" xfId="34798"/>
    <cellStyle name="Notas 3 3 3 3 9" xfId="34799"/>
    <cellStyle name="Notas 3 3 3 3 9 2" xfId="34800"/>
    <cellStyle name="Notas 3 3 3 4" xfId="34801"/>
    <cellStyle name="Notas 3 3 3 4 2" xfId="34802"/>
    <cellStyle name="Notas 3 3 3 5" xfId="34803"/>
    <cellStyle name="Notas 3 3 3 5 2" xfId="34804"/>
    <cellStyle name="Notas 3 3 3 6" xfId="34805"/>
    <cellStyle name="Notas 3 3 3 6 2" xfId="34806"/>
    <cellStyle name="Notas 3 3 3 7" xfId="34807"/>
    <cellStyle name="Notas 3 3 3 7 2" xfId="34808"/>
    <cellStyle name="Notas 3 3 3 8" xfId="34809"/>
    <cellStyle name="Notas 3 3 3 8 2" xfId="34810"/>
    <cellStyle name="Notas 3 3 3 9" xfId="34811"/>
    <cellStyle name="Notas 3 3 3 9 2" xfId="34812"/>
    <cellStyle name="Notas 3 3 4" xfId="34813"/>
    <cellStyle name="Notas 3 3 4 10" xfId="34814"/>
    <cellStyle name="Notas 3 3 4 10 2" xfId="34815"/>
    <cellStyle name="Notas 3 3 4 11" xfId="34816"/>
    <cellStyle name="Notas 3 3 4 2" xfId="34817"/>
    <cellStyle name="Notas 3 3 4 2 2" xfId="34818"/>
    <cellStyle name="Notas 3 3 4 3" xfId="34819"/>
    <cellStyle name="Notas 3 3 4 3 2" xfId="34820"/>
    <cellStyle name="Notas 3 3 4 4" xfId="34821"/>
    <cellStyle name="Notas 3 3 4 4 2" xfId="34822"/>
    <cellStyle name="Notas 3 3 4 5" xfId="34823"/>
    <cellStyle name="Notas 3 3 4 5 2" xfId="34824"/>
    <cellStyle name="Notas 3 3 4 6" xfId="34825"/>
    <cellStyle name="Notas 3 3 4 6 2" xfId="34826"/>
    <cellStyle name="Notas 3 3 4 7" xfId="34827"/>
    <cellStyle name="Notas 3 3 4 7 2" xfId="34828"/>
    <cellStyle name="Notas 3 3 4 8" xfId="34829"/>
    <cellStyle name="Notas 3 3 4 8 2" xfId="34830"/>
    <cellStyle name="Notas 3 3 4 9" xfId="34831"/>
    <cellStyle name="Notas 3 3 4 9 2" xfId="34832"/>
    <cellStyle name="Notas 3 3 5" xfId="34833"/>
    <cellStyle name="Notas 3 3 5 10" xfId="34834"/>
    <cellStyle name="Notas 3 3 5 10 2" xfId="34835"/>
    <cellStyle name="Notas 3 3 5 11" xfId="34836"/>
    <cellStyle name="Notas 3 3 5 2" xfId="34837"/>
    <cellStyle name="Notas 3 3 5 2 2" xfId="34838"/>
    <cellStyle name="Notas 3 3 5 3" xfId="34839"/>
    <cellStyle name="Notas 3 3 5 3 2" xfId="34840"/>
    <cellStyle name="Notas 3 3 5 4" xfId="34841"/>
    <cellStyle name="Notas 3 3 5 4 2" xfId="34842"/>
    <cellStyle name="Notas 3 3 5 5" xfId="34843"/>
    <cellStyle name="Notas 3 3 5 5 2" xfId="34844"/>
    <cellStyle name="Notas 3 3 5 6" xfId="34845"/>
    <cellStyle name="Notas 3 3 5 6 2" xfId="34846"/>
    <cellStyle name="Notas 3 3 5 7" xfId="34847"/>
    <cellStyle name="Notas 3 3 5 7 2" xfId="34848"/>
    <cellStyle name="Notas 3 3 5 8" xfId="34849"/>
    <cellStyle name="Notas 3 3 5 8 2" xfId="34850"/>
    <cellStyle name="Notas 3 3 5 9" xfId="34851"/>
    <cellStyle name="Notas 3 3 5 9 2" xfId="34852"/>
    <cellStyle name="Notas 3 3 6" xfId="34853"/>
    <cellStyle name="Notas 3 3 6 2" xfId="34854"/>
    <cellStyle name="Notas 3 3 7" xfId="34855"/>
    <cellStyle name="Notas 3 3 7 2" xfId="34856"/>
    <cellStyle name="Notas 3 3 8" xfId="34857"/>
    <cellStyle name="Notas 3 3 8 2" xfId="34858"/>
    <cellStyle name="Notas 3 3 9" xfId="34859"/>
    <cellStyle name="Notas 3 3 9 2" xfId="34860"/>
    <cellStyle name="Notas 3 4" xfId="34861"/>
    <cellStyle name="Notas 3 4 10" xfId="34862"/>
    <cellStyle name="Notas 3 4 10 2" xfId="34863"/>
    <cellStyle name="Notas 3 4 11" xfId="34864"/>
    <cellStyle name="Notas 3 4 11 2" xfId="34865"/>
    <cellStyle name="Notas 3 4 12" xfId="34866"/>
    <cellStyle name="Notas 3 4 12 2" xfId="34867"/>
    <cellStyle name="Notas 3 4 13" xfId="34868"/>
    <cellStyle name="Notas 3 4 13 2" xfId="34869"/>
    <cellStyle name="Notas 3 4 14" xfId="34870"/>
    <cellStyle name="Notas 3 4 14 2" xfId="34871"/>
    <cellStyle name="Notas 3 4 15" xfId="34872"/>
    <cellStyle name="Notas 3 4 2" xfId="34873"/>
    <cellStyle name="Notas 3 4 2 10" xfId="34874"/>
    <cellStyle name="Notas 3 4 2 10 2" xfId="34875"/>
    <cellStyle name="Notas 3 4 2 11" xfId="34876"/>
    <cellStyle name="Notas 3 4 2 11 2" xfId="34877"/>
    <cellStyle name="Notas 3 4 2 12" xfId="34878"/>
    <cellStyle name="Notas 3 4 2 12 2" xfId="34879"/>
    <cellStyle name="Notas 3 4 2 13" xfId="34880"/>
    <cellStyle name="Notas 3 4 2 2" xfId="34881"/>
    <cellStyle name="Notas 3 4 2 2 10" xfId="34882"/>
    <cellStyle name="Notas 3 4 2 2 10 2" xfId="34883"/>
    <cellStyle name="Notas 3 4 2 2 11" xfId="34884"/>
    <cellStyle name="Notas 3 4 2 2 2" xfId="34885"/>
    <cellStyle name="Notas 3 4 2 2 2 2" xfId="34886"/>
    <cellStyle name="Notas 3 4 2 2 3" xfId="34887"/>
    <cellStyle name="Notas 3 4 2 2 3 2" xfId="34888"/>
    <cellStyle name="Notas 3 4 2 2 4" xfId="34889"/>
    <cellStyle name="Notas 3 4 2 2 4 2" xfId="34890"/>
    <cellStyle name="Notas 3 4 2 2 5" xfId="34891"/>
    <cellStyle name="Notas 3 4 2 2 5 2" xfId="34892"/>
    <cellStyle name="Notas 3 4 2 2 6" xfId="34893"/>
    <cellStyle name="Notas 3 4 2 2 6 2" xfId="34894"/>
    <cellStyle name="Notas 3 4 2 2 7" xfId="34895"/>
    <cellStyle name="Notas 3 4 2 2 7 2" xfId="34896"/>
    <cellStyle name="Notas 3 4 2 2 8" xfId="34897"/>
    <cellStyle name="Notas 3 4 2 2 8 2" xfId="34898"/>
    <cellStyle name="Notas 3 4 2 2 9" xfId="34899"/>
    <cellStyle name="Notas 3 4 2 2 9 2" xfId="34900"/>
    <cellStyle name="Notas 3 4 2 3" xfId="34901"/>
    <cellStyle name="Notas 3 4 2 3 10" xfId="34902"/>
    <cellStyle name="Notas 3 4 2 3 10 2" xfId="34903"/>
    <cellStyle name="Notas 3 4 2 3 11" xfId="34904"/>
    <cellStyle name="Notas 3 4 2 3 2" xfId="34905"/>
    <cellStyle name="Notas 3 4 2 3 2 2" xfId="34906"/>
    <cellStyle name="Notas 3 4 2 3 3" xfId="34907"/>
    <cellStyle name="Notas 3 4 2 3 3 2" xfId="34908"/>
    <cellStyle name="Notas 3 4 2 3 4" xfId="34909"/>
    <cellStyle name="Notas 3 4 2 3 4 2" xfId="34910"/>
    <cellStyle name="Notas 3 4 2 3 5" xfId="34911"/>
    <cellStyle name="Notas 3 4 2 3 5 2" xfId="34912"/>
    <cellStyle name="Notas 3 4 2 3 6" xfId="34913"/>
    <cellStyle name="Notas 3 4 2 3 6 2" xfId="34914"/>
    <cellStyle name="Notas 3 4 2 3 7" xfId="34915"/>
    <cellStyle name="Notas 3 4 2 3 7 2" xfId="34916"/>
    <cellStyle name="Notas 3 4 2 3 8" xfId="34917"/>
    <cellStyle name="Notas 3 4 2 3 8 2" xfId="34918"/>
    <cellStyle name="Notas 3 4 2 3 9" xfId="34919"/>
    <cellStyle name="Notas 3 4 2 3 9 2" xfId="34920"/>
    <cellStyle name="Notas 3 4 2 4" xfId="34921"/>
    <cellStyle name="Notas 3 4 2 4 2" xfId="34922"/>
    <cellStyle name="Notas 3 4 2 5" xfId="34923"/>
    <cellStyle name="Notas 3 4 2 5 2" xfId="34924"/>
    <cellStyle name="Notas 3 4 2 6" xfId="34925"/>
    <cellStyle name="Notas 3 4 2 6 2" xfId="34926"/>
    <cellStyle name="Notas 3 4 2 7" xfId="34927"/>
    <cellStyle name="Notas 3 4 2 7 2" xfId="34928"/>
    <cellStyle name="Notas 3 4 2 8" xfId="34929"/>
    <cellStyle name="Notas 3 4 2 8 2" xfId="34930"/>
    <cellStyle name="Notas 3 4 2 9" xfId="34931"/>
    <cellStyle name="Notas 3 4 2 9 2" xfId="34932"/>
    <cellStyle name="Notas 3 4 3" xfId="34933"/>
    <cellStyle name="Notas 3 4 3 10" xfId="34934"/>
    <cellStyle name="Notas 3 4 3 10 2" xfId="34935"/>
    <cellStyle name="Notas 3 4 3 11" xfId="34936"/>
    <cellStyle name="Notas 3 4 3 11 2" xfId="34937"/>
    <cellStyle name="Notas 3 4 3 12" xfId="34938"/>
    <cellStyle name="Notas 3 4 3 12 2" xfId="34939"/>
    <cellStyle name="Notas 3 4 3 13" xfId="34940"/>
    <cellStyle name="Notas 3 4 3 2" xfId="34941"/>
    <cellStyle name="Notas 3 4 3 2 10" xfId="34942"/>
    <cellStyle name="Notas 3 4 3 2 10 2" xfId="34943"/>
    <cellStyle name="Notas 3 4 3 2 11" xfId="34944"/>
    <cellStyle name="Notas 3 4 3 2 2" xfId="34945"/>
    <cellStyle name="Notas 3 4 3 2 2 2" xfId="34946"/>
    <cellStyle name="Notas 3 4 3 2 3" xfId="34947"/>
    <cellStyle name="Notas 3 4 3 2 3 2" xfId="34948"/>
    <cellStyle name="Notas 3 4 3 2 4" xfId="34949"/>
    <cellStyle name="Notas 3 4 3 2 4 2" xfId="34950"/>
    <cellStyle name="Notas 3 4 3 2 5" xfId="34951"/>
    <cellStyle name="Notas 3 4 3 2 5 2" xfId="34952"/>
    <cellStyle name="Notas 3 4 3 2 6" xfId="34953"/>
    <cellStyle name="Notas 3 4 3 2 6 2" xfId="34954"/>
    <cellStyle name="Notas 3 4 3 2 7" xfId="34955"/>
    <cellStyle name="Notas 3 4 3 2 7 2" xfId="34956"/>
    <cellStyle name="Notas 3 4 3 2 8" xfId="34957"/>
    <cellStyle name="Notas 3 4 3 2 8 2" xfId="34958"/>
    <cellStyle name="Notas 3 4 3 2 9" xfId="34959"/>
    <cellStyle name="Notas 3 4 3 2 9 2" xfId="34960"/>
    <cellStyle name="Notas 3 4 3 3" xfId="34961"/>
    <cellStyle name="Notas 3 4 3 3 10" xfId="34962"/>
    <cellStyle name="Notas 3 4 3 3 10 2" xfId="34963"/>
    <cellStyle name="Notas 3 4 3 3 11" xfId="34964"/>
    <cellStyle name="Notas 3 4 3 3 2" xfId="34965"/>
    <cellStyle name="Notas 3 4 3 3 2 2" xfId="34966"/>
    <cellStyle name="Notas 3 4 3 3 3" xfId="34967"/>
    <cellStyle name="Notas 3 4 3 3 3 2" xfId="34968"/>
    <cellStyle name="Notas 3 4 3 3 4" xfId="34969"/>
    <cellStyle name="Notas 3 4 3 3 4 2" xfId="34970"/>
    <cellStyle name="Notas 3 4 3 3 5" xfId="34971"/>
    <cellStyle name="Notas 3 4 3 3 5 2" xfId="34972"/>
    <cellStyle name="Notas 3 4 3 3 6" xfId="34973"/>
    <cellStyle name="Notas 3 4 3 3 6 2" xfId="34974"/>
    <cellStyle name="Notas 3 4 3 3 7" xfId="34975"/>
    <cellStyle name="Notas 3 4 3 3 7 2" xfId="34976"/>
    <cellStyle name="Notas 3 4 3 3 8" xfId="34977"/>
    <cellStyle name="Notas 3 4 3 3 8 2" xfId="34978"/>
    <cellStyle name="Notas 3 4 3 3 9" xfId="34979"/>
    <cellStyle name="Notas 3 4 3 3 9 2" xfId="34980"/>
    <cellStyle name="Notas 3 4 3 4" xfId="34981"/>
    <cellStyle name="Notas 3 4 3 4 2" xfId="34982"/>
    <cellStyle name="Notas 3 4 3 5" xfId="34983"/>
    <cellStyle name="Notas 3 4 3 5 2" xfId="34984"/>
    <cellStyle name="Notas 3 4 3 6" xfId="34985"/>
    <cellStyle name="Notas 3 4 3 6 2" xfId="34986"/>
    <cellStyle name="Notas 3 4 3 7" xfId="34987"/>
    <cellStyle name="Notas 3 4 3 7 2" xfId="34988"/>
    <cellStyle name="Notas 3 4 3 8" xfId="34989"/>
    <cellStyle name="Notas 3 4 3 8 2" xfId="34990"/>
    <cellStyle name="Notas 3 4 3 9" xfId="34991"/>
    <cellStyle name="Notas 3 4 3 9 2" xfId="34992"/>
    <cellStyle name="Notas 3 4 4" xfId="34993"/>
    <cellStyle name="Notas 3 4 4 10" xfId="34994"/>
    <cellStyle name="Notas 3 4 4 10 2" xfId="34995"/>
    <cellStyle name="Notas 3 4 4 11" xfId="34996"/>
    <cellStyle name="Notas 3 4 4 2" xfId="34997"/>
    <cellStyle name="Notas 3 4 4 2 2" xfId="34998"/>
    <cellStyle name="Notas 3 4 4 3" xfId="34999"/>
    <cellStyle name="Notas 3 4 4 3 2" xfId="35000"/>
    <cellStyle name="Notas 3 4 4 4" xfId="35001"/>
    <cellStyle name="Notas 3 4 4 4 2" xfId="35002"/>
    <cellStyle name="Notas 3 4 4 5" xfId="35003"/>
    <cellStyle name="Notas 3 4 4 5 2" xfId="35004"/>
    <cellStyle name="Notas 3 4 4 6" xfId="35005"/>
    <cellStyle name="Notas 3 4 4 6 2" xfId="35006"/>
    <cellStyle name="Notas 3 4 4 7" xfId="35007"/>
    <cellStyle name="Notas 3 4 4 7 2" xfId="35008"/>
    <cellStyle name="Notas 3 4 4 8" xfId="35009"/>
    <cellStyle name="Notas 3 4 4 8 2" xfId="35010"/>
    <cellStyle name="Notas 3 4 4 9" xfId="35011"/>
    <cellStyle name="Notas 3 4 4 9 2" xfId="35012"/>
    <cellStyle name="Notas 3 4 5" xfId="35013"/>
    <cellStyle name="Notas 3 4 5 10" xfId="35014"/>
    <cellStyle name="Notas 3 4 5 10 2" xfId="35015"/>
    <cellStyle name="Notas 3 4 5 11" xfId="35016"/>
    <cellStyle name="Notas 3 4 5 2" xfId="35017"/>
    <cellStyle name="Notas 3 4 5 2 2" xfId="35018"/>
    <cellStyle name="Notas 3 4 5 3" xfId="35019"/>
    <cellStyle name="Notas 3 4 5 3 2" xfId="35020"/>
    <cellStyle name="Notas 3 4 5 4" xfId="35021"/>
    <cellStyle name="Notas 3 4 5 4 2" xfId="35022"/>
    <cellStyle name="Notas 3 4 5 5" xfId="35023"/>
    <cellStyle name="Notas 3 4 5 5 2" xfId="35024"/>
    <cellStyle name="Notas 3 4 5 6" xfId="35025"/>
    <cellStyle name="Notas 3 4 5 6 2" xfId="35026"/>
    <cellStyle name="Notas 3 4 5 7" xfId="35027"/>
    <cellStyle name="Notas 3 4 5 7 2" xfId="35028"/>
    <cellStyle name="Notas 3 4 5 8" xfId="35029"/>
    <cellStyle name="Notas 3 4 5 8 2" xfId="35030"/>
    <cellStyle name="Notas 3 4 5 9" xfId="35031"/>
    <cellStyle name="Notas 3 4 5 9 2" xfId="35032"/>
    <cellStyle name="Notas 3 4 6" xfId="35033"/>
    <cellStyle name="Notas 3 4 6 2" xfId="35034"/>
    <cellStyle name="Notas 3 4 7" xfId="35035"/>
    <cellStyle name="Notas 3 4 7 2" xfId="35036"/>
    <cellStyle name="Notas 3 4 8" xfId="35037"/>
    <cellStyle name="Notas 3 4 8 2" xfId="35038"/>
    <cellStyle name="Notas 3 4 9" xfId="35039"/>
    <cellStyle name="Notas 3 4 9 2" xfId="35040"/>
    <cellStyle name="Notas 3 5" xfId="35041"/>
    <cellStyle name="Notas 3 5 10" xfId="35042"/>
    <cellStyle name="Notas 3 5 10 2" xfId="35043"/>
    <cellStyle name="Notas 3 5 11" xfId="35044"/>
    <cellStyle name="Notas 3 5 11 2" xfId="35045"/>
    <cellStyle name="Notas 3 5 12" xfId="35046"/>
    <cellStyle name="Notas 3 5 12 2" xfId="35047"/>
    <cellStyle name="Notas 3 5 13" xfId="35048"/>
    <cellStyle name="Notas 3 5 13 2" xfId="35049"/>
    <cellStyle name="Notas 3 5 14" xfId="35050"/>
    <cellStyle name="Notas 3 5 14 2" xfId="35051"/>
    <cellStyle name="Notas 3 5 15" xfId="35052"/>
    <cellStyle name="Notas 3 5 2" xfId="35053"/>
    <cellStyle name="Notas 3 5 2 10" xfId="35054"/>
    <cellStyle name="Notas 3 5 2 10 2" xfId="35055"/>
    <cellStyle name="Notas 3 5 2 11" xfId="35056"/>
    <cellStyle name="Notas 3 5 2 11 2" xfId="35057"/>
    <cellStyle name="Notas 3 5 2 12" xfId="35058"/>
    <cellStyle name="Notas 3 5 2 12 2" xfId="35059"/>
    <cellStyle name="Notas 3 5 2 13" xfId="35060"/>
    <cellStyle name="Notas 3 5 2 2" xfId="35061"/>
    <cellStyle name="Notas 3 5 2 2 10" xfId="35062"/>
    <cellStyle name="Notas 3 5 2 2 10 2" xfId="35063"/>
    <cellStyle name="Notas 3 5 2 2 11" xfId="35064"/>
    <cellStyle name="Notas 3 5 2 2 2" xfId="35065"/>
    <cellStyle name="Notas 3 5 2 2 2 2" xfId="35066"/>
    <cellStyle name="Notas 3 5 2 2 3" xfId="35067"/>
    <cellStyle name="Notas 3 5 2 2 3 2" xfId="35068"/>
    <cellStyle name="Notas 3 5 2 2 4" xfId="35069"/>
    <cellStyle name="Notas 3 5 2 2 4 2" xfId="35070"/>
    <cellStyle name="Notas 3 5 2 2 5" xfId="35071"/>
    <cellStyle name="Notas 3 5 2 2 5 2" xfId="35072"/>
    <cellStyle name="Notas 3 5 2 2 6" xfId="35073"/>
    <cellStyle name="Notas 3 5 2 2 6 2" xfId="35074"/>
    <cellStyle name="Notas 3 5 2 2 7" xfId="35075"/>
    <cellStyle name="Notas 3 5 2 2 7 2" xfId="35076"/>
    <cellStyle name="Notas 3 5 2 2 8" xfId="35077"/>
    <cellStyle name="Notas 3 5 2 2 8 2" xfId="35078"/>
    <cellStyle name="Notas 3 5 2 2 9" xfId="35079"/>
    <cellStyle name="Notas 3 5 2 2 9 2" xfId="35080"/>
    <cellStyle name="Notas 3 5 2 3" xfId="35081"/>
    <cellStyle name="Notas 3 5 2 3 10" xfId="35082"/>
    <cellStyle name="Notas 3 5 2 3 10 2" xfId="35083"/>
    <cellStyle name="Notas 3 5 2 3 11" xfId="35084"/>
    <cellStyle name="Notas 3 5 2 3 2" xfId="35085"/>
    <cellStyle name="Notas 3 5 2 3 2 2" xfId="35086"/>
    <cellStyle name="Notas 3 5 2 3 3" xfId="35087"/>
    <cellStyle name="Notas 3 5 2 3 3 2" xfId="35088"/>
    <cellStyle name="Notas 3 5 2 3 4" xfId="35089"/>
    <cellStyle name="Notas 3 5 2 3 4 2" xfId="35090"/>
    <cellStyle name="Notas 3 5 2 3 5" xfId="35091"/>
    <cellStyle name="Notas 3 5 2 3 5 2" xfId="35092"/>
    <cellStyle name="Notas 3 5 2 3 6" xfId="35093"/>
    <cellStyle name="Notas 3 5 2 3 6 2" xfId="35094"/>
    <cellStyle name="Notas 3 5 2 3 7" xfId="35095"/>
    <cellStyle name="Notas 3 5 2 3 7 2" xfId="35096"/>
    <cellStyle name="Notas 3 5 2 3 8" xfId="35097"/>
    <cellStyle name="Notas 3 5 2 3 8 2" xfId="35098"/>
    <cellStyle name="Notas 3 5 2 3 9" xfId="35099"/>
    <cellStyle name="Notas 3 5 2 3 9 2" xfId="35100"/>
    <cellStyle name="Notas 3 5 2 4" xfId="35101"/>
    <cellStyle name="Notas 3 5 2 4 2" xfId="35102"/>
    <cellStyle name="Notas 3 5 2 5" xfId="35103"/>
    <cellStyle name="Notas 3 5 2 5 2" xfId="35104"/>
    <cellStyle name="Notas 3 5 2 6" xfId="35105"/>
    <cellStyle name="Notas 3 5 2 6 2" xfId="35106"/>
    <cellStyle name="Notas 3 5 2 7" xfId="35107"/>
    <cellStyle name="Notas 3 5 2 7 2" xfId="35108"/>
    <cellStyle name="Notas 3 5 2 8" xfId="35109"/>
    <cellStyle name="Notas 3 5 2 8 2" xfId="35110"/>
    <cellStyle name="Notas 3 5 2 9" xfId="35111"/>
    <cellStyle name="Notas 3 5 2 9 2" xfId="35112"/>
    <cellStyle name="Notas 3 5 3" xfId="35113"/>
    <cellStyle name="Notas 3 5 3 10" xfId="35114"/>
    <cellStyle name="Notas 3 5 3 10 2" xfId="35115"/>
    <cellStyle name="Notas 3 5 3 11" xfId="35116"/>
    <cellStyle name="Notas 3 5 3 11 2" xfId="35117"/>
    <cellStyle name="Notas 3 5 3 12" xfId="35118"/>
    <cellStyle name="Notas 3 5 3 12 2" xfId="35119"/>
    <cellStyle name="Notas 3 5 3 13" xfId="35120"/>
    <cellStyle name="Notas 3 5 3 2" xfId="35121"/>
    <cellStyle name="Notas 3 5 3 2 10" xfId="35122"/>
    <cellStyle name="Notas 3 5 3 2 10 2" xfId="35123"/>
    <cellStyle name="Notas 3 5 3 2 11" xfId="35124"/>
    <cellStyle name="Notas 3 5 3 2 2" xfId="35125"/>
    <cellStyle name="Notas 3 5 3 2 2 2" xfId="35126"/>
    <cellStyle name="Notas 3 5 3 2 3" xfId="35127"/>
    <cellStyle name="Notas 3 5 3 2 3 2" xfId="35128"/>
    <cellStyle name="Notas 3 5 3 2 4" xfId="35129"/>
    <cellStyle name="Notas 3 5 3 2 4 2" xfId="35130"/>
    <cellStyle name="Notas 3 5 3 2 5" xfId="35131"/>
    <cellStyle name="Notas 3 5 3 2 5 2" xfId="35132"/>
    <cellStyle name="Notas 3 5 3 2 6" xfId="35133"/>
    <cellStyle name="Notas 3 5 3 2 6 2" xfId="35134"/>
    <cellStyle name="Notas 3 5 3 2 7" xfId="35135"/>
    <cellStyle name="Notas 3 5 3 2 7 2" xfId="35136"/>
    <cellStyle name="Notas 3 5 3 2 8" xfId="35137"/>
    <cellStyle name="Notas 3 5 3 2 8 2" xfId="35138"/>
    <cellStyle name="Notas 3 5 3 2 9" xfId="35139"/>
    <cellStyle name="Notas 3 5 3 2 9 2" xfId="35140"/>
    <cellStyle name="Notas 3 5 3 3" xfId="35141"/>
    <cellStyle name="Notas 3 5 3 3 10" xfId="35142"/>
    <cellStyle name="Notas 3 5 3 3 10 2" xfId="35143"/>
    <cellStyle name="Notas 3 5 3 3 11" xfId="35144"/>
    <cellStyle name="Notas 3 5 3 3 2" xfId="35145"/>
    <cellStyle name="Notas 3 5 3 3 2 2" xfId="35146"/>
    <cellStyle name="Notas 3 5 3 3 3" xfId="35147"/>
    <cellStyle name="Notas 3 5 3 3 3 2" xfId="35148"/>
    <cellStyle name="Notas 3 5 3 3 4" xfId="35149"/>
    <cellStyle name="Notas 3 5 3 3 4 2" xfId="35150"/>
    <cellStyle name="Notas 3 5 3 3 5" xfId="35151"/>
    <cellStyle name="Notas 3 5 3 3 5 2" xfId="35152"/>
    <cellStyle name="Notas 3 5 3 3 6" xfId="35153"/>
    <cellStyle name="Notas 3 5 3 3 6 2" xfId="35154"/>
    <cellStyle name="Notas 3 5 3 3 7" xfId="35155"/>
    <cellStyle name="Notas 3 5 3 3 7 2" xfId="35156"/>
    <cellStyle name="Notas 3 5 3 3 8" xfId="35157"/>
    <cellStyle name="Notas 3 5 3 3 8 2" xfId="35158"/>
    <cellStyle name="Notas 3 5 3 3 9" xfId="35159"/>
    <cellStyle name="Notas 3 5 3 3 9 2" xfId="35160"/>
    <cellStyle name="Notas 3 5 3 4" xfId="35161"/>
    <cellStyle name="Notas 3 5 3 4 2" xfId="35162"/>
    <cellStyle name="Notas 3 5 3 5" xfId="35163"/>
    <cellStyle name="Notas 3 5 3 5 2" xfId="35164"/>
    <cellStyle name="Notas 3 5 3 6" xfId="35165"/>
    <cellStyle name="Notas 3 5 3 6 2" xfId="35166"/>
    <cellStyle name="Notas 3 5 3 7" xfId="35167"/>
    <cellStyle name="Notas 3 5 3 7 2" xfId="35168"/>
    <cellStyle name="Notas 3 5 3 8" xfId="35169"/>
    <cellStyle name="Notas 3 5 3 8 2" xfId="35170"/>
    <cellStyle name="Notas 3 5 3 9" xfId="35171"/>
    <cellStyle name="Notas 3 5 3 9 2" xfId="35172"/>
    <cellStyle name="Notas 3 5 4" xfId="35173"/>
    <cellStyle name="Notas 3 5 4 10" xfId="35174"/>
    <cellStyle name="Notas 3 5 4 10 2" xfId="35175"/>
    <cellStyle name="Notas 3 5 4 11" xfId="35176"/>
    <cellStyle name="Notas 3 5 4 2" xfId="35177"/>
    <cellStyle name="Notas 3 5 4 2 2" xfId="35178"/>
    <cellStyle name="Notas 3 5 4 3" xfId="35179"/>
    <cellStyle name="Notas 3 5 4 3 2" xfId="35180"/>
    <cellStyle name="Notas 3 5 4 4" xfId="35181"/>
    <cellStyle name="Notas 3 5 4 4 2" xfId="35182"/>
    <cellStyle name="Notas 3 5 4 5" xfId="35183"/>
    <cellStyle name="Notas 3 5 4 5 2" xfId="35184"/>
    <cellStyle name="Notas 3 5 4 6" xfId="35185"/>
    <cellStyle name="Notas 3 5 4 6 2" xfId="35186"/>
    <cellStyle name="Notas 3 5 4 7" xfId="35187"/>
    <cellStyle name="Notas 3 5 4 7 2" xfId="35188"/>
    <cellStyle name="Notas 3 5 4 8" xfId="35189"/>
    <cellStyle name="Notas 3 5 4 8 2" xfId="35190"/>
    <cellStyle name="Notas 3 5 4 9" xfId="35191"/>
    <cellStyle name="Notas 3 5 4 9 2" xfId="35192"/>
    <cellStyle name="Notas 3 5 5" xfId="35193"/>
    <cellStyle name="Notas 3 5 5 10" xfId="35194"/>
    <cellStyle name="Notas 3 5 5 10 2" xfId="35195"/>
    <cellStyle name="Notas 3 5 5 11" xfId="35196"/>
    <cellStyle name="Notas 3 5 5 2" xfId="35197"/>
    <cellStyle name="Notas 3 5 5 2 2" xfId="35198"/>
    <cellStyle name="Notas 3 5 5 3" xfId="35199"/>
    <cellStyle name="Notas 3 5 5 3 2" xfId="35200"/>
    <cellStyle name="Notas 3 5 5 4" xfId="35201"/>
    <cellStyle name="Notas 3 5 5 4 2" xfId="35202"/>
    <cellStyle name="Notas 3 5 5 5" xfId="35203"/>
    <cellStyle name="Notas 3 5 5 5 2" xfId="35204"/>
    <cellStyle name="Notas 3 5 5 6" xfId="35205"/>
    <cellStyle name="Notas 3 5 5 6 2" xfId="35206"/>
    <cellStyle name="Notas 3 5 5 7" xfId="35207"/>
    <cellStyle name="Notas 3 5 5 7 2" xfId="35208"/>
    <cellStyle name="Notas 3 5 5 8" xfId="35209"/>
    <cellStyle name="Notas 3 5 5 8 2" xfId="35210"/>
    <cellStyle name="Notas 3 5 5 9" xfId="35211"/>
    <cellStyle name="Notas 3 5 5 9 2" xfId="35212"/>
    <cellStyle name="Notas 3 5 6" xfId="35213"/>
    <cellStyle name="Notas 3 5 6 2" xfId="35214"/>
    <cellStyle name="Notas 3 5 7" xfId="35215"/>
    <cellStyle name="Notas 3 5 7 2" xfId="35216"/>
    <cellStyle name="Notas 3 5 8" xfId="35217"/>
    <cellStyle name="Notas 3 5 8 2" xfId="35218"/>
    <cellStyle name="Notas 3 5 9" xfId="35219"/>
    <cellStyle name="Notas 3 5 9 2" xfId="35220"/>
    <cellStyle name="Notas 3 6" xfId="35221"/>
    <cellStyle name="Notas 3 6 10" xfId="35222"/>
    <cellStyle name="Notas 3 6 10 2" xfId="35223"/>
    <cellStyle name="Notas 3 6 11" xfId="35224"/>
    <cellStyle name="Notas 3 6 11 2" xfId="35225"/>
    <cellStyle name="Notas 3 6 12" xfId="35226"/>
    <cellStyle name="Notas 3 6 12 2" xfId="35227"/>
    <cellStyle name="Notas 3 6 13" xfId="35228"/>
    <cellStyle name="Notas 3 6 2" xfId="35229"/>
    <cellStyle name="Notas 3 6 2 10" xfId="35230"/>
    <cellStyle name="Notas 3 6 2 10 2" xfId="35231"/>
    <cellStyle name="Notas 3 6 2 11" xfId="35232"/>
    <cellStyle name="Notas 3 6 2 2" xfId="35233"/>
    <cellStyle name="Notas 3 6 2 2 2" xfId="35234"/>
    <cellStyle name="Notas 3 6 2 3" xfId="35235"/>
    <cellStyle name="Notas 3 6 2 3 2" xfId="35236"/>
    <cellStyle name="Notas 3 6 2 4" xfId="35237"/>
    <cellStyle name="Notas 3 6 2 4 2" xfId="35238"/>
    <cellStyle name="Notas 3 6 2 5" xfId="35239"/>
    <cellStyle name="Notas 3 6 2 5 2" xfId="35240"/>
    <cellStyle name="Notas 3 6 2 6" xfId="35241"/>
    <cellStyle name="Notas 3 6 2 6 2" xfId="35242"/>
    <cellStyle name="Notas 3 6 2 7" xfId="35243"/>
    <cellStyle name="Notas 3 6 2 7 2" xfId="35244"/>
    <cellStyle name="Notas 3 6 2 8" xfId="35245"/>
    <cellStyle name="Notas 3 6 2 8 2" xfId="35246"/>
    <cellStyle name="Notas 3 6 2 9" xfId="35247"/>
    <cellStyle name="Notas 3 6 2 9 2" xfId="35248"/>
    <cellStyle name="Notas 3 6 3" xfId="35249"/>
    <cellStyle name="Notas 3 6 3 10" xfId="35250"/>
    <cellStyle name="Notas 3 6 3 10 2" xfId="35251"/>
    <cellStyle name="Notas 3 6 3 11" xfId="35252"/>
    <cellStyle name="Notas 3 6 3 2" xfId="35253"/>
    <cellStyle name="Notas 3 6 3 2 2" xfId="35254"/>
    <cellStyle name="Notas 3 6 3 3" xfId="35255"/>
    <cellStyle name="Notas 3 6 3 3 2" xfId="35256"/>
    <cellStyle name="Notas 3 6 3 4" xfId="35257"/>
    <cellStyle name="Notas 3 6 3 4 2" xfId="35258"/>
    <cellStyle name="Notas 3 6 3 5" xfId="35259"/>
    <cellStyle name="Notas 3 6 3 5 2" xfId="35260"/>
    <cellStyle name="Notas 3 6 3 6" xfId="35261"/>
    <cellStyle name="Notas 3 6 3 6 2" xfId="35262"/>
    <cellStyle name="Notas 3 6 3 7" xfId="35263"/>
    <cellStyle name="Notas 3 6 3 7 2" xfId="35264"/>
    <cellStyle name="Notas 3 6 3 8" xfId="35265"/>
    <cellStyle name="Notas 3 6 3 8 2" xfId="35266"/>
    <cellStyle name="Notas 3 6 3 9" xfId="35267"/>
    <cellStyle name="Notas 3 6 3 9 2" xfId="35268"/>
    <cellStyle name="Notas 3 6 4" xfId="35269"/>
    <cellStyle name="Notas 3 6 4 2" xfId="35270"/>
    <cellStyle name="Notas 3 6 5" xfId="35271"/>
    <cellStyle name="Notas 3 6 5 2" xfId="35272"/>
    <cellStyle name="Notas 3 6 6" xfId="35273"/>
    <cellStyle name="Notas 3 6 6 2" xfId="35274"/>
    <cellStyle name="Notas 3 6 7" xfId="35275"/>
    <cellStyle name="Notas 3 6 7 2" xfId="35276"/>
    <cellStyle name="Notas 3 6 8" xfId="35277"/>
    <cellStyle name="Notas 3 6 8 2" xfId="35278"/>
    <cellStyle name="Notas 3 6 9" xfId="35279"/>
    <cellStyle name="Notas 3 6 9 2" xfId="35280"/>
    <cellStyle name="Notas 3 7" xfId="35281"/>
    <cellStyle name="Notas 3 7 10" xfId="35282"/>
    <cellStyle name="Notas 3 7 10 2" xfId="35283"/>
    <cellStyle name="Notas 3 7 11" xfId="35284"/>
    <cellStyle name="Notas 3 7 11 2" xfId="35285"/>
    <cellStyle name="Notas 3 7 12" xfId="35286"/>
    <cellStyle name="Notas 3 7 12 2" xfId="35287"/>
    <cellStyle name="Notas 3 7 13" xfId="35288"/>
    <cellStyle name="Notas 3 7 2" xfId="35289"/>
    <cellStyle name="Notas 3 7 2 10" xfId="35290"/>
    <cellStyle name="Notas 3 7 2 10 2" xfId="35291"/>
    <cellStyle name="Notas 3 7 2 11" xfId="35292"/>
    <cellStyle name="Notas 3 7 2 2" xfId="35293"/>
    <cellStyle name="Notas 3 7 2 2 2" xfId="35294"/>
    <cellStyle name="Notas 3 7 2 3" xfId="35295"/>
    <cellStyle name="Notas 3 7 2 3 2" xfId="35296"/>
    <cellStyle name="Notas 3 7 2 4" xfId="35297"/>
    <cellStyle name="Notas 3 7 2 4 2" xfId="35298"/>
    <cellStyle name="Notas 3 7 2 5" xfId="35299"/>
    <cellStyle name="Notas 3 7 2 5 2" xfId="35300"/>
    <cellStyle name="Notas 3 7 2 6" xfId="35301"/>
    <cellStyle name="Notas 3 7 2 6 2" xfId="35302"/>
    <cellStyle name="Notas 3 7 2 7" xfId="35303"/>
    <cellStyle name="Notas 3 7 2 7 2" xfId="35304"/>
    <cellStyle name="Notas 3 7 2 8" xfId="35305"/>
    <cellStyle name="Notas 3 7 2 8 2" xfId="35306"/>
    <cellStyle name="Notas 3 7 2 9" xfId="35307"/>
    <cellStyle name="Notas 3 7 2 9 2" xfId="35308"/>
    <cellStyle name="Notas 3 7 3" xfId="35309"/>
    <cellStyle name="Notas 3 7 3 10" xfId="35310"/>
    <cellStyle name="Notas 3 7 3 10 2" xfId="35311"/>
    <cellStyle name="Notas 3 7 3 11" xfId="35312"/>
    <cellStyle name="Notas 3 7 3 2" xfId="35313"/>
    <cellStyle name="Notas 3 7 3 2 2" xfId="35314"/>
    <cellStyle name="Notas 3 7 3 3" xfId="35315"/>
    <cellStyle name="Notas 3 7 3 3 2" xfId="35316"/>
    <cellStyle name="Notas 3 7 3 4" xfId="35317"/>
    <cellStyle name="Notas 3 7 3 4 2" xfId="35318"/>
    <cellStyle name="Notas 3 7 3 5" xfId="35319"/>
    <cellStyle name="Notas 3 7 3 5 2" xfId="35320"/>
    <cellStyle name="Notas 3 7 3 6" xfId="35321"/>
    <cellStyle name="Notas 3 7 3 6 2" xfId="35322"/>
    <cellStyle name="Notas 3 7 3 7" xfId="35323"/>
    <cellStyle name="Notas 3 7 3 7 2" xfId="35324"/>
    <cellStyle name="Notas 3 7 3 8" xfId="35325"/>
    <cellStyle name="Notas 3 7 3 8 2" xfId="35326"/>
    <cellStyle name="Notas 3 7 3 9" xfId="35327"/>
    <cellStyle name="Notas 3 7 3 9 2" xfId="35328"/>
    <cellStyle name="Notas 3 7 4" xfId="35329"/>
    <cellStyle name="Notas 3 7 4 2" xfId="35330"/>
    <cellStyle name="Notas 3 7 5" xfId="35331"/>
    <cellStyle name="Notas 3 7 5 2" xfId="35332"/>
    <cellStyle name="Notas 3 7 6" xfId="35333"/>
    <cellStyle name="Notas 3 7 6 2" xfId="35334"/>
    <cellStyle name="Notas 3 7 7" xfId="35335"/>
    <cellStyle name="Notas 3 7 7 2" xfId="35336"/>
    <cellStyle name="Notas 3 7 8" xfId="35337"/>
    <cellStyle name="Notas 3 7 8 2" xfId="35338"/>
    <cellStyle name="Notas 3 7 9" xfId="35339"/>
    <cellStyle name="Notas 3 7 9 2" xfId="35340"/>
    <cellStyle name="Notas 3 8" xfId="35341"/>
    <cellStyle name="Notas 3 8 2" xfId="35342"/>
    <cellStyle name="Notas 3 9" xfId="35343"/>
    <cellStyle name="Notas 3 9 2" xfId="35344"/>
    <cellStyle name="Notas 4" xfId="35345"/>
    <cellStyle name="Notas 4 10" xfId="35346"/>
    <cellStyle name="Notas 4 10 2" xfId="35347"/>
    <cellStyle name="Notas 4 11" xfId="35348"/>
    <cellStyle name="Notas 4 11 2" xfId="35349"/>
    <cellStyle name="Notas 4 12" xfId="35350"/>
    <cellStyle name="Notas 4 12 2" xfId="35351"/>
    <cellStyle name="Notas 4 13" xfId="35352"/>
    <cellStyle name="Notas 4 13 2" xfId="35353"/>
    <cellStyle name="Notas 4 14" xfId="35354"/>
    <cellStyle name="Notas 4 14 2" xfId="35355"/>
    <cellStyle name="Notas 4 15" xfId="35356"/>
    <cellStyle name="Notas 4 15 2" xfId="35357"/>
    <cellStyle name="Notas 4 16" xfId="35358"/>
    <cellStyle name="Notas 4 16 2" xfId="35359"/>
    <cellStyle name="Notas 4 17" xfId="35360"/>
    <cellStyle name="Notas 4 17 2" xfId="35361"/>
    <cellStyle name="Notas 4 18" xfId="35362"/>
    <cellStyle name="Notas 4 19" xfId="35363"/>
    <cellStyle name="Notas 4 2" xfId="35364"/>
    <cellStyle name="Notas 4 2 10" xfId="35365"/>
    <cellStyle name="Notas 4 2 10 2" xfId="35366"/>
    <cellStyle name="Notas 4 2 11" xfId="35367"/>
    <cellStyle name="Notas 4 2 11 2" xfId="35368"/>
    <cellStyle name="Notas 4 2 12" xfId="35369"/>
    <cellStyle name="Notas 4 2 12 2" xfId="35370"/>
    <cellStyle name="Notas 4 2 13" xfId="35371"/>
    <cellStyle name="Notas 4 2 13 2" xfId="35372"/>
    <cellStyle name="Notas 4 2 14" xfId="35373"/>
    <cellStyle name="Notas 4 2 14 2" xfId="35374"/>
    <cellStyle name="Notas 4 2 15" xfId="35375"/>
    <cellStyle name="Notas 4 2 2" xfId="35376"/>
    <cellStyle name="Notas 4 2 2 10" xfId="35377"/>
    <cellStyle name="Notas 4 2 2 10 2" xfId="35378"/>
    <cellStyle name="Notas 4 2 2 11" xfId="35379"/>
    <cellStyle name="Notas 4 2 2 11 2" xfId="35380"/>
    <cellStyle name="Notas 4 2 2 12" xfId="35381"/>
    <cellStyle name="Notas 4 2 2 12 2" xfId="35382"/>
    <cellStyle name="Notas 4 2 2 13" xfId="35383"/>
    <cellStyle name="Notas 4 2 2 2" xfId="35384"/>
    <cellStyle name="Notas 4 2 2 2 10" xfId="35385"/>
    <cellStyle name="Notas 4 2 2 2 10 2" xfId="35386"/>
    <cellStyle name="Notas 4 2 2 2 11" xfId="35387"/>
    <cellStyle name="Notas 4 2 2 2 2" xfId="35388"/>
    <cellStyle name="Notas 4 2 2 2 2 2" xfId="35389"/>
    <cellStyle name="Notas 4 2 2 2 3" xfId="35390"/>
    <cellStyle name="Notas 4 2 2 2 3 2" xfId="35391"/>
    <cellStyle name="Notas 4 2 2 2 4" xfId="35392"/>
    <cellStyle name="Notas 4 2 2 2 4 2" xfId="35393"/>
    <cellStyle name="Notas 4 2 2 2 5" xfId="35394"/>
    <cellStyle name="Notas 4 2 2 2 5 2" xfId="35395"/>
    <cellStyle name="Notas 4 2 2 2 6" xfId="35396"/>
    <cellStyle name="Notas 4 2 2 2 6 2" xfId="35397"/>
    <cellStyle name="Notas 4 2 2 2 7" xfId="35398"/>
    <cellStyle name="Notas 4 2 2 2 7 2" xfId="35399"/>
    <cellStyle name="Notas 4 2 2 2 8" xfId="35400"/>
    <cellStyle name="Notas 4 2 2 2 8 2" xfId="35401"/>
    <cellStyle name="Notas 4 2 2 2 9" xfId="35402"/>
    <cellStyle name="Notas 4 2 2 2 9 2" xfId="35403"/>
    <cellStyle name="Notas 4 2 2 3" xfId="35404"/>
    <cellStyle name="Notas 4 2 2 3 10" xfId="35405"/>
    <cellStyle name="Notas 4 2 2 3 10 2" xfId="35406"/>
    <cellStyle name="Notas 4 2 2 3 11" xfId="35407"/>
    <cellStyle name="Notas 4 2 2 3 2" xfId="35408"/>
    <cellStyle name="Notas 4 2 2 3 2 2" xfId="35409"/>
    <cellStyle name="Notas 4 2 2 3 3" xfId="35410"/>
    <cellStyle name="Notas 4 2 2 3 3 2" xfId="35411"/>
    <cellStyle name="Notas 4 2 2 3 4" xfId="35412"/>
    <cellStyle name="Notas 4 2 2 3 4 2" xfId="35413"/>
    <cellStyle name="Notas 4 2 2 3 5" xfId="35414"/>
    <cellStyle name="Notas 4 2 2 3 5 2" xfId="35415"/>
    <cellStyle name="Notas 4 2 2 3 6" xfId="35416"/>
    <cellStyle name="Notas 4 2 2 3 6 2" xfId="35417"/>
    <cellStyle name="Notas 4 2 2 3 7" xfId="35418"/>
    <cellStyle name="Notas 4 2 2 3 7 2" xfId="35419"/>
    <cellStyle name="Notas 4 2 2 3 8" xfId="35420"/>
    <cellStyle name="Notas 4 2 2 3 8 2" xfId="35421"/>
    <cellStyle name="Notas 4 2 2 3 9" xfId="35422"/>
    <cellStyle name="Notas 4 2 2 3 9 2" xfId="35423"/>
    <cellStyle name="Notas 4 2 2 4" xfId="35424"/>
    <cellStyle name="Notas 4 2 2 4 2" xfId="35425"/>
    <cellStyle name="Notas 4 2 2 5" xfId="35426"/>
    <cellStyle name="Notas 4 2 2 5 2" xfId="35427"/>
    <cellStyle name="Notas 4 2 2 6" xfId="35428"/>
    <cellStyle name="Notas 4 2 2 6 2" xfId="35429"/>
    <cellStyle name="Notas 4 2 2 7" xfId="35430"/>
    <cellStyle name="Notas 4 2 2 7 2" xfId="35431"/>
    <cellStyle name="Notas 4 2 2 8" xfId="35432"/>
    <cellStyle name="Notas 4 2 2 8 2" xfId="35433"/>
    <cellStyle name="Notas 4 2 2 9" xfId="35434"/>
    <cellStyle name="Notas 4 2 2 9 2" xfId="35435"/>
    <cellStyle name="Notas 4 2 3" xfId="35436"/>
    <cellStyle name="Notas 4 2 3 10" xfId="35437"/>
    <cellStyle name="Notas 4 2 3 10 2" xfId="35438"/>
    <cellStyle name="Notas 4 2 3 11" xfId="35439"/>
    <cellStyle name="Notas 4 2 3 11 2" xfId="35440"/>
    <cellStyle name="Notas 4 2 3 12" xfId="35441"/>
    <cellStyle name="Notas 4 2 3 12 2" xfId="35442"/>
    <cellStyle name="Notas 4 2 3 13" xfId="35443"/>
    <cellStyle name="Notas 4 2 3 2" xfId="35444"/>
    <cellStyle name="Notas 4 2 3 2 10" xfId="35445"/>
    <cellStyle name="Notas 4 2 3 2 10 2" xfId="35446"/>
    <cellStyle name="Notas 4 2 3 2 11" xfId="35447"/>
    <cellStyle name="Notas 4 2 3 2 2" xfId="35448"/>
    <cellStyle name="Notas 4 2 3 2 2 2" xfId="35449"/>
    <cellStyle name="Notas 4 2 3 2 3" xfId="35450"/>
    <cellStyle name="Notas 4 2 3 2 3 2" xfId="35451"/>
    <cellStyle name="Notas 4 2 3 2 4" xfId="35452"/>
    <cellStyle name="Notas 4 2 3 2 4 2" xfId="35453"/>
    <cellStyle name="Notas 4 2 3 2 5" xfId="35454"/>
    <cellStyle name="Notas 4 2 3 2 5 2" xfId="35455"/>
    <cellStyle name="Notas 4 2 3 2 6" xfId="35456"/>
    <cellStyle name="Notas 4 2 3 2 6 2" xfId="35457"/>
    <cellStyle name="Notas 4 2 3 2 7" xfId="35458"/>
    <cellStyle name="Notas 4 2 3 2 7 2" xfId="35459"/>
    <cellStyle name="Notas 4 2 3 2 8" xfId="35460"/>
    <cellStyle name="Notas 4 2 3 2 8 2" xfId="35461"/>
    <cellStyle name="Notas 4 2 3 2 9" xfId="35462"/>
    <cellStyle name="Notas 4 2 3 2 9 2" xfId="35463"/>
    <cellStyle name="Notas 4 2 3 3" xfId="35464"/>
    <cellStyle name="Notas 4 2 3 3 10" xfId="35465"/>
    <cellStyle name="Notas 4 2 3 3 10 2" xfId="35466"/>
    <cellStyle name="Notas 4 2 3 3 11" xfId="35467"/>
    <cellStyle name="Notas 4 2 3 3 2" xfId="35468"/>
    <cellStyle name="Notas 4 2 3 3 2 2" xfId="35469"/>
    <cellStyle name="Notas 4 2 3 3 3" xfId="35470"/>
    <cellStyle name="Notas 4 2 3 3 3 2" xfId="35471"/>
    <cellStyle name="Notas 4 2 3 3 4" xfId="35472"/>
    <cellStyle name="Notas 4 2 3 3 4 2" xfId="35473"/>
    <cellStyle name="Notas 4 2 3 3 5" xfId="35474"/>
    <cellStyle name="Notas 4 2 3 3 5 2" xfId="35475"/>
    <cellStyle name="Notas 4 2 3 3 6" xfId="35476"/>
    <cellStyle name="Notas 4 2 3 3 6 2" xfId="35477"/>
    <cellStyle name="Notas 4 2 3 3 7" xfId="35478"/>
    <cellStyle name="Notas 4 2 3 3 7 2" xfId="35479"/>
    <cellStyle name="Notas 4 2 3 3 8" xfId="35480"/>
    <cellStyle name="Notas 4 2 3 3 8 2" xfId="35481"/>
    <cellStyle name="Notas 4 2 3 3 9" xfId="35482"/>
    <cellStyle name="Notas 4 2 3 3 9 2" xfId="35483"/>
    <cellStyle name="Notas 4 2 3 4" xfId="35484"/>
    <cellStyle name="Notas 4 2 3 4 2" xfId="35485"/>
    <cellStyle name="Notas 4 2 3 5" xfId="35486"/>
    <cellStyle name="Notas 4 2 3 5 2" xfId="35487"/>
    <cellStyle name="Notas 4 2 3 6" xfId="35488"/>
    <cellStyle name="Notas 4 2 3 6 2" xfId="35489"/>
    <cellStyle name="Notas 4 2 3 7" xfId="35490"/>
    <cellStyle name="Notas 4 2 3 7 2" xfId="35491"/>
    <cellStyle name="Notas 4 2 3 8" xfId="35492"/>
    <cellStyle name="Notas 4 2 3 8 2" xfId="35493"/>
    <cellStyle name="Notas 4 2 3 9" xfId="35494"/>
    <cellStyle name="Notas 4 2 3 9 2" xfId="35495"/>
    <cellStyle name="Notas 4 2 4" xfId="35496"/>
    <cellStyle name="Notas 4 2 4 10" xfId="35497"/>
    <cellStyle name="Notas 4 2 4 10 2" xfId="35498"/>
    <cellStyle name="Notas 4 2 4 11" xfId="35499"/>
    <cellStyle name="Notas 4 2 4 2" xfId="35500"/>
    <cellStyle name="Notas 4 2 4 2 2" xfId="35501"/>
    <cellStyle name="Notas 4 2 4 3" xfId="35502"/>
    <cellStyle name="Notas 4 2 4 3 2" xfId="35503"/>
    <cellStyle name="Notas 4 2 4 4" xfId="35504"/>
    <cellStyle name="Notas 4 2 4 4 2" xfId="35505"/>
    <cellStyle name="Notas 4 2 4 5" xfId="35506"/>
    <cellStyle name="Notas 4 2 4 5 2" xfId="35507"/>
    <cellStyle name="Notas 4 2 4 6" xfId="35508"/>
    <cellStyle name="Notas 4 2 4 6 2" xfId="35509"/>
    <cellStyle name="Notas 4 2 4 7" xfId="35510"/>
    <cellStyle name="Notas 4 2 4 7 2" xfId="35511"/>
    <cellStyle name="Notas 4 2 4 8" xfId="35512"/>
    <cellStyle name="Notas 4 2 4 8 2" xfId="35513"/>
    <cellStyle name="Notas 4 2 4 9" xfId="35514"/>
    <cellStyle name="Notas 4 2 4 9 2" xfId="35515"/>
    <cellStyle name="Notas 4 2 5" xfId="35516"/>
    <cellStyle name="Notas 4 2 5 10" xfId="35517"/>
    <cellStyle name="Notas 4 2 5 10 2" xfId="35518"/>
    <cellStyle name="Notas 4 2 5 11" xfId="35519"/>
    <cellStyle name="Notas 4 2 5 2" xfId="35520"/>
    <cellStyle name="Notas 4 2 5 2 2" xfId="35521"/>
    <cellStyle name="Notas 4 2 5 3" xfId="35522"/>
    <cellStyle name="Notas 4 2 5 3 2" xfId="35523"/>
    <cellStyle name="Notas 4 2 5 4" xfId="35524"/>
    <cellStyle name="Notas 4 2 5 4 2" xfId="35525"/>
    <cellStyle name="Notas 4 2 5 5" xfId="35526"/>
    <cellStyle name="Notas 4 2 5 5 2" xfId="35527"/>
    <cellStyle name="Notas 4 2 5 6" xfId="35528"/>
    <cellStyle name="Notas 4 2 5 6 2" xfId="35529"/>
    <cellStyle name="Notas 4 2 5 7" xfId="35530"/>
    <cellStyle name="Notas 4 2 5 7 2" xfId="35531"/>
    <cellStyle name="Notas 4 2 5 8" xfId="35532"/>
    <cellStyle name="Notas 4 2 5 8 2" xfId="35533"/>
    <cellStyle name="Notas 4 2 5 9" xfId="35534"/>
    <cellStyle name="Notas 4 2 5 9 2" xfId="35535"/>
    <cellStyle name="Notas 4 2 6" xfId="35536"/>
    <cellStyle name="Notas 4 2 6 2" xfId="35537"/>
    <cellStyle name="Notas 4 2 7" xfId="35538"/>
    <cellStyle name="Notas 4 2 7 2" xfId="35539"/>
    <cellStyle name="Notas 4 2 8" xfId="35540"/>
    <cellStyle name="Notas 4 2 8 2" xfId="35541"/>
    <cellStyle name="Notas 4 2 9" xfId="35542"/>
    <cellStyle name="Notas 4 2 9 2" xfId="35543"/>
    <cellStyle name="Notas 4 20" xfId="35544"/>
    <cellStyle name="Notas 4 3" xfId="35545"/>
    <cellStyle name="Notas 4 3 10" xfId="35546"/>
    <cellStyle name="Notas 4 3 10 2" xfId="35547"/>
    <cellStyle name="Notas 4 3 11" xfId="35548"/>
    <cellStyle name="Notas 4 3 11 2" xfId="35549"/>
    <cellStyle name="Notas 4 3 12" xfId="35550"/>
    <cellStyle name="Notas 4 3 12 2" xfId="35551"/>
    <cellStyle name="Notas 4 3 13" xfId="35552"/>
    <cellStyle name="Notas 4 3 13 2" xfId="35553"/>
    <cellStyle name="Notas 4 3 14" xfId="35554"/>
    <cellStyle name="Notas 4 3 14 2" xfId="35555"/>
    <cellStyle name="Notas 4 3 15" xfId="35556"/>
    <cellStyle name="Notas 4 3 2" xfId="35557"/>
    <cellStyle name="Notas 4 3 2 10" xfId="35558"/>
    <cellStyle name="Notas 4 3 2 10 2" xfId="35559"/>
    <cellStyle name="Notas 4 3 2 11" xfId="35560"/>
    <cellStyle name="Notas 4 3 2 11 2" xfId="35561"/>
    <cellStyle name="Notas 4 3 2 12" xfId="35562"/>
    <cellStyle name="Notas 4 3 2 12 2" xfId="35563"/>
    <cellStyle name="Notas 4 3 2 13" xfId="35564"/>
    <cellStyle name="Notas 4 3 2 2" xfId="35565"/>
    <cellStyle name="Notas 4 3 2 2 10" xfId="35566"/>
    <cellStyle name="Notas 4 3 2 2 10 2" xfId="35567"/>
    <cellStyle name="Notas 4 3 2 2 11" xfId="35568"/>
    <cellStyle name="Notas 4 3 2 2 2" xfId="35569"/>
    <cellStyle name="Notas 4 3 2 2 2 2" xfId="35570"/>
    <cellStyle name="Notas 4 3 2 2 3" xfId="35571"/>
    <cellStyle name="Notas 4 3 2 2 3 2" xfId="35572"/>
    <cellStyle name="Notas 4 3 2 2 4" xfId="35573"/>
    <cellStyle name="Notas 4 3 2 2 4 2" xfId="35574"/>
    <cellStyle name="Notas 4 3 2 2 5" xfId="35575"/>
    <cellStyle name="Notas 4 3 2 2 5 2" xfId="35576"/>
    <cellStyle name="Notas 4 3 2 2 6" xfId="35577"/>
    <cellStyle name="Notas 4 3 2 2 6 2" xfId="35578"/>
    <cellStyle name="Notas 4 3 2 2 7" xfId="35579"/>
    <cellStyle name="Notas 4 3 2 2 7 2" xfId="35580"/>
    <cellStyle name="Notas 4 3 2 2 8" xfId="35581"/>
    <cellStyle name="Notas 4 3 2 2 8 2" xfId="35582"/>
    <cellStyle name="Notas 4 3 2 2 9" xfId="35583"/>
    <cellStyle name="Notas 4 3 2 2 9 2" xfId="35584"/>
    <cellStyle name="Notas 4 3 2 3" xfId="35585"/>
    <cellStyle name="Notas 4 3 2 3 10" xfId="35586"/>
    <cellStyle name="Notas 4 3 2 3 10 2" xfId="35587"/>
    <cellStyle name="Notas 4 3 2 3 11" xfId="35588"/>
    <cellStyle name="Notas 4 3 2 3 2" xfId="35589"/>
    <cellStyle name="Notas 4 3 2 3 2 2" xfId="35590"/>
    <cellStyle name="Notas 4 3 2 3 3" xfId="35591"/>
    <cellStyle name="Notas 4 3 2 3 3 2" xfId="35592"/>
    <cellStyle name="Notas 4 3 2 3 4" xfId="35593"/>
    <cellStyle name="Notas 4 3 2 3 4 2" xfId="35594"/>
    <cellStyle name="Notas 4 3 2 3 5" xfId="35595"/>
    <cellStyle name="Notas 4 3 2 3 5 2" xfId="35596"/>
    <cellStyle name="Notas 4 3 2 3 6" xfId="35597"/>
    <cellStyle name="Notas 4 3 2 3 6 2" xfId="35598"/>
    <cellStyle name="Notas 4 3 2 3 7" xfId="35599"/>
    <cellStyle name="Notas 4 3 2 3 7 2" xfId="35600"/>
    <cellStyle name="Notas 4 3 2 3 8" xfId="35601"/>
    <cellStyle name="Notas 4 3 2 3 8 2" xfId="35602"/>
    <cellStyle name="Notas 4 3 2 3 9" xfId="35603"/>
    <cellStyle name="Notas 4 3 2 3 9 2" xfId="35604"/>
    <cellStyle name="Notas 4 3 2 4" xfId="35605"/>
    <cellStyle name="Notas 4 3 2 4 2" xfId="35606"/>
    <cellStyle name="Notas 4 3 2 5" xfId="35607"/>
    <cellStyle name="Notas 4 3 2 5 2" xfId="35608"/>
    <cellStyle name="Notas 4 3 2 6" xfId="35609"/>
    <cellStyle name="Notas 4 3 2 6 2" xfId="35610"/>
    <cellStyle name="Notas 4 3 2 7" xfId="35611"/>
    <cellStyle name="Notas 4 3 2 7 2" xfId="35612"/>
    <cellStyle name="Notas 4 3 2 8" xfId="35613"/>
    <cellStyle name="Notas 4 3 2 8 2" xfId="35614"/>
    <cellStyle name="Notas 4 3 2 9" xfId="35615"/>
    <cellStyle name="Notas 4 3 2 9 2" xfId="35616"/>
    <cellStyle name="Notas 4 3 3" xfId="35617"/>
    <cellStyle name="Notas 4 3 3 10" xfId="35618"/>
    <cellStyle name="Notas 4 3 3 10 2" xfId="35619"/>
    <cellStyle name="Notas 4 3 3 11" xfId="35620"/>
    <cellStyle name="Notas 4 3 3 11 2" xfId="35621"/>
    <cellStyle name="Notas 4 3 3 12" xfId="35622"/>
    <cellStyle name="Notas 4 3 3 12 2" xfId="35623"/>
    <cellStyle name="Notas 4 3 3 13" xfId="35624"/>
    <cellStyle name="Notas 4 3 3 2" xfId="35625"/>
    <cellStyle name="Notas 4 3 3 2 10" xfId="35626"/>
    <cellStyle name="Notas 4 3 3 2 10 2" xfId="35627"/>
    <cellStyle name="Notas 4 3 3 2 11" xfId="35628"/>
    <cellStyle name="Notas 4 3 3 2 2" xfId="35629"/>
    <cellStyle name="Notas 4 3 3 2 2 2" xfId="35630"/>
    <cellStyle name="Notas 4 3 3 2 3" xfId="35631"/>
    <cellStyle name="Notas 4 3 3 2 3 2" xfId="35632"/>
    <cellStyle name="Notas 4 3 3 2 4" xfId="35633"/>
    <cellStyle name="Notas 4 3 3 2 4 2" xfId="35634"/>
    <cellStyle name="Notas 4 3 3 2 5" xfId="35635"/>
    <cellStyle name="Notas 4 3 3 2 5 2" xfId="35636"/>
    <cellStyle name="Notas 4 3 3 2 6" xfId="35637"/>
    <cellStyle name="Notas 4 3 3 2 6 2" xfId="35638"/>
    <cellStyle name="Notas 4 3 3 2 7" xfId="35639"/>
    <cellStyle name="Notas 4 3 3 2 7 2" xfId="35640"/>
    <cellStyle name="Notas 4 3 3 2 8" xfId="35641"/>
    <cellStyle name="Notas 4 3 3 2 8 2" xfId="35642"/>
    <cellStyle name="Notas 4 3 3 2 9" xfId="35643"/>
    <cellStyle name="Notas 4 3 3 2 9 2" xfId="35644"/>
    <cellStyle name="Notas 4 3 3 3" xfId="35645"/>
    <cellStyle name="Notas 4 3 3 3 10" xfId="35646"/>
    <cellStyle name="Notas 4 3 3 3 10 2" xfId="35647"/>
    <cellStyle name="Notas 4 3 3 3 11" xfId="35648"/>
    <cellStyle name="Notas 4 3 3 3 2" xfId="35649"/>
    <cellStyle name="Notas 4 3 3 3 2 2" xfId="35650"/>
    <cellStyle name="Notas 4 3 3 3 3" xfId="35651"/>
    <cellStyle name="Notas 4 3 3 3 3 2" xfId="35652"/>
    <cellStyle name="Notas 4 3 3 3 4" xfId="35653"/>
    <cellStyle name="Notas 4 3 3 3 4 2" xfId="35654"/>
    <cellStyle name="Notas 4 3 3 3 5" xfId="35655"/>
    <cellStyle name="Notas 4 3 3 3 5 2" xfId="35656"/>
    <cellStyle name="Notas 4 3 3 3 6" xfId="35657"/>
    <cellStyle name="Notas 4 3 3 3 6 2" xfId="35658"/>
    <cellStyle name="Notas 4 3 3 3 7" xfId="35659"/>
    <cellStyle name="Notas 4 3 3 3 7 2" xfId="35660"/>
    <cellStyle name="Notas 4 3 3 3 8" xfId="35661"/>
    <cellStyle name="Notas 4 3 3 3 8 2" xfId="35662"/>
    <cellStyle name="Notas 4 3 3 3 9" xfId="35663"/>
    <cellStyle name="Notas 4 3 3 3 9 2" xfId="35664"/>
    <cellStyle name="Notas 4 3 3 4" xfId="35665"/>
    <cellStyle name="Notas 4 3 3 4 2" xfId="35666"/>
    <cellStyle name="Notas 4 3 3 5" xfId="35667"/>
    <cellStyle name="Notas 4 3 3 5 2" xfId="35668"/>
    <cellStyle name="Notas 4 3 3 6" xfId="35669"/>
    <cellStyle name="Notas 4 3 3 6 2" xfId="35670"/>
    <cellStyle name="Notas 4 3 3 7" xfId="35671"/>
    <cellStyle name="Notas 4 3 3 7 2" xfId="35672"/>
    <cellStyle name="Notas 4 3 3 8" xfId="35673"/>
    <cellStyle name="Notas 4 3 3 8 2" xfId="35674"/>
    <cellStyle name="Notas 4 3 3 9" xfId="35675"/>
    <cellStyle name="Notas 4 3 3 9 2" xfId="35676"/>
    <cellStyle name="Notas 4 3 4" xfId="35677"/>
    <cellStyle name="Notas 4 3 4 10" xfId="35678"/>
    <cellStyle name="Notas 4 3 4 10 2" xfId="35679"/>
    <cellStyle name="Notas 4 3 4 11" xfId="35680"/>
    <cellStyle name="Notas 4 3 4 2" xfId="35681"/>
    <cellStyle name="Notas 4 3 4 2 2" xfId="35682"/>
    <cellStyle name="Notas 4 3 4 3" xfId="35683"/>
    <cellStyle name="Notas 4 3 4 3 2" xfId="35684"/>
    <cellStyle name="Notas 4 3 4 4" xfId="35685"/>
    <cellStyle name="Notas 4 3 4 4 2" xfId="35686"/>
    <cellStyle name="Notas 4 3 4 5" xfId="35687"/>
    <cellStyle name="Notas 4 3 4 5 2" xfId="35688"/>
    <cellStyle name="Notas 4 3 4 6" xfId="35689"/>
    <cellStyle name="Notas 4 3 4 6 2" xfId="35690"/>
    <cellStyle name="Notas 4 3 4 7" xfId="35691"/>
    <cellStyle name="Notas 4 3 4 7 2" xfId="35692"/>
    <cellStyle name="Notas 4 3 4 8" xfId="35693"/>
    <cellStyle name="Notas 4 3 4 8 2" xfId="35694"/>
    <cellStyle name="Notas 4 3 4 9" xfId="35695"/>
    <cellStyle name="Notas 4 3 4 9 2" xfId="35696"/>
    <cellStyle name="Notas 4 3 5" xfId="35697"/>
    <cellStyle name="Notas 4 3 5 10" xfId="35698"/>
    <cellStyle name="Notas 4 3 5 10 2" xfId="35699"/>
    <cellStyle name="Notas 4 3 5 11" xfId="35700"/>
    <cellStyle name="Notas 4 3 5 2" xfId="35701"/>
    <cellStyle name="Notas 4 3 5 2 2" xfId="35702"/>
    <cellStyle name="Notas 4 3 5 3" xfId="35703"/>
    <cellStyle name="Notas 4 3 5 3 2" xfId="35704"/>
    <cellStyle name="Notas 4 3 5 4" xfId="35705"/>
    <cellStyle name="Notas 4 3 5 4 2" xfId="35706"/>
    <cellStyle name="Notas 4 3 5 5" xfId="35707"/>
    <cellStyle name="Notas 4 3 5 5 2" xfId="35708"/>
    <cellStyle name="Notas 4 3 5 6" xfId="35709"/>
    <cellStyle name="Notas 4 3 5 6 2" xfId="35710"/>
    <cellStyle name="Notas 4 3 5 7" xfId="35711"/>
    <cellStyle name="Notas 4 3 5 7 2" xfId="35712"/>
    <cellStyle name="Notas 4 3 5 8" xfId="35713"/>
    <cellStyle name="Notas 4 3 5 8 2" xfId="35714"/>
    <cellStyle name="Notas 4 3 5 9" xfId="35715"/>
    <cellStyle name="Notas 4 3 5 9 2" xfId="35716"/>
    <cellStyle name="Notas 4 3 6" xfId="35717"/>
    <cellStyle name="Notas 4 3 6 2" xfId="35718"/>
    <cellStyle name="Notas 4 3 7" xfId="35719"/>
    <cellStyle name="Notas 4 3 7 2" xfId="35720"/>
    <cellStyle name="Notas 4 3 8" xfId="35721"/>
    <cellStyle name="Notas 4 3 8 2" xfId="35722"/>
    <cellStyle name="Notas 4 3 9" xfId="35723"/>
    <cellStyle name="Notas 4 3 9 2" xfId="35724"/>
    <cellStyle name="Notas 4 4" xfId="35725"/>
    <cellStyle name="Notas 4 4 10" xfId="35726"/>
    <cellStyle name="Notas 4 4 10 2" xfId="35727"/>
    <cellStyle name="Notas 4 4 11" xfId="35728"/>
    <cellStyle name="Notas 4 4 11 2" xfId="35729"/>
    <cellStyle name="Notas 4 4 12" xfId="35730"/>
    <cellStyle name="Notas 4 4 12 2" xfId="35731"/>
    <cellStyle name="Notas 4 4 13" xfId="35732"/>
    <cellStyle name="Notas 4 4 13 2" xfId="35733"/>
    <cellStyle name="Notas 4 4 14" xfId="35734"/>
    <cellStyle name="Notas 4 4 14 2" xfId="35735"/>
    <cellStyle name="Notas 4 4 15" xfId="35736"/>
    <cellStyle name="Notas 4 4 2" xfId="35737"/>
    <cellStyle name="Notas 4 4 2 10" xfId="35738"/>
    <cellStyle name="Notas 4 4 2 10 2" xfId="35739"/>
    <cellStyle name="Notas 4 4 2 11" xfId="35740"/>
    <cellStyle name="Notas 4 4 2 11 2" xfId="35741"/>
    <cellStyle name="Notas 4 4 2 12" xfId="35742"/>
    <cellStyle name="Notas 4 4 2 12 2" xfId="35743"/>
    <cellStyle name="Notas 4 4 2 13" xfId="35744"/>
    <cellStyle name="Notas 4 4 2 2" xfId="35745"/>
    <cellStyle name="Notas 4 4 2 2 10" xfId="35746"/>
    <cellStyle name="Notas 4 4 2 2 10 2" xfId="35747"/>
    <cellStyle name="Notas 4 4 2 2 11" xfId="35748"/>
    <cellStyle name="Notas 4 4 2 2 2" xfId="35749"/>
    <cellStyle name="Notas 4 4 2 2 2 2" xfId="35750"/>
    <cellStyle name="Notas 4 4 2 2 3" xfId="35751"/>
    <cellStyle name="Notas 4 4 2 2 3 2" xfId="35752"/>
    <cellStyle name="Notas 4 4 2 2 4" xfId="35753"/>
    <cellStyle name="Notas 4 4 2 2 4 2" xfId="35754"/>
    <cellStyle name="Notas 4 4 2 2 5" xfId="35755"/>
    <cellStyle name="Notas 4 4 2 2 5 2" xfId="35756"/>
    <cellStyle name="Notas 4 4 2 2 6" xfId="35757"/>
    <cellStyle name="Notas 4 4 2 2 6 2" xfId="35758"/>
    <cellStyle name="Notas 4 4 2 2 7" xfId="35759"/>
    <cellStyle name="Notas 4 4 2 2 7 2" xfId="35760"/>
    <cellStyle name="Notas 4 4 2 2 8" xfId="35761"/>
    <cellStyle name="Notas 4 4 2 2 8 2" xfId="35762"/>
    <cellStyle name="Notas 4 4 2 2 9" xfId="35763"/>
    <cellStyle name="Notas 4 4 2 2 9 2" xfId="35764"/>
    <cellStyle name="Notas 4 4 2 3" xfId="35765"/>
    <cellStyle name="Notas 4 4 2 3 10" xfId="35766"/>
    <cellStyle name="Notas 4 4 2 3 10 2" xfId="35767"/>
    <cellStyle name="Notas 4 4 2 3 11" xfId="35768"/>
    <cellStyle name="Notas 4 4 2 3 2" xfId="35769"/>
    <cellStyle name="Notas 4 4 2 3 2 2" xfId="35770"/>
    <cellStyle name="Notas 4 4 2 3 3" xfId="35771"/>
    <cellStyle name="Notas 4 4 2 3 3 2" xfId="35772"/>
    <cellStyle name="Notas 4 4 2 3 4" xfId="35773"/>
    <cellStyle name="Notas 4 4 2 3 4 2" xfId="35774"/>
    <cellStyle name="Notas 4 4 2 3 5" xfId="35775"/>
    <cellStyle name="Notas 4 4 2 3 5 2" xfId="35776"/>
    <cellStyle name="Notas 4 4 2 3 6" xfId="35777"/>
    <cellStyle name="Notas 4 4 2 3 6 2" xfId="35778"/>
    <cellStyle name="Notas 4 4 2 3 7" xfId="35779"/>
    <cellStyle name="Notas 4 4 2 3 7 2" xfId="35780"/>
    <cellStyle name="Notas 4 4 2 3 8" xfId="35781"/>
    <cellStyle name="Notas 4 4 2 3 8 2" xfId="35782"/>
    <cellStyle name="Notas 4 4 2 3 9" xfId="35783"/>
    <cellStyle name="Notas 4 4 2 3 9 2" xfId="35784"/>
    <cellStyle name="Notas 4 4 2 4" xfId="35785"/>
    <cellStyle name="Notas 4 4 2 4 2" xfId="35786"/>
    <cellStyle name="Notas 4 4 2 5" xfId="35787"/>
    <cellStyle name="Notas 4 4 2 5 2" xfId="35788"/>
    <cellStyle name="Notas 4 4 2 6" xfId="35789"/>
    <cellStyle name="Notas 4 4 2 6 2" xfId="35790"/>
    <cellStyle name="Notas 4 4 2 7" xfId="35791"/>
    <cellStyle name="Notas 4 4 2 7 2" xfId="35792"/>
    <cellStyle name="Notas 4 4 2 8" xfId="35793"/>
    <cellStyle name="Notas 4 4 2 8 2" xfId="35794"/>
    <cellStyle name="Notas 4 4 2 9" xfId="35795"/>
    <cellStyle name="Notas 4 4 2 9 2" xfId="35796"/>
    <cellStyle name="Notas 4 4 3" xfId="35797"/>
    <cellStyle name="Notas 4 4 3 10" xfId="35798"/>
    <cellStyle name="Notas 4 4 3 10 2" xfId="35799"/>
    <cellStyle name="Notas 4 4 3 11" xfId="35800"/>
    <cellStyle name="Notas 4 4 3 11 2" xfId="35801"/>
    <cellStyle name="Notas 4 4 3 12" xfId="35802"/>
    <cellStyle name="Notas 4 4 3 12 2" xfId="35803"/>
    <cellStyle name="Notas 4 4 3 13" xfId="35804"/>
    <cellStyle name="Notas 4 4 3 2" xfId="35805"/>
    <cellStyle name="Notas 4 4 3 2 10" xfId="35806"/>
    <cellStyle name="Notas 4 4 3 2 10 2" xfId="35807"/>
    <cellStyle name="Notas 4 4 3 2 11" xfId="35808"/>
    <cellStyle name="Notas 4 4 3 2 2" xfId="35809"/>
    <cellStyle name="Notas 4 4 3 2 2 2" xfId="35810"/>
    <cellStyle name="Notas 4 4 3 2 3" xfId="35811"/>
    <cellStyle name="Notas 4 4 3 2 3 2" xfId="35812"/>
    <cellStyle name="Notas 4 4 3 2 4" xfId="35813"/>
    <cellStyle name="Notas 4 4 3 2 4 2" xfId="35814"/>
    <cellStyle name="Notas 4 4 3 2 5" xfId="35815"/>
    <cellStyle name="Notas 4 4 3 2 5 2" xfId="35816"/>
    <cellStyle name="Notas 4 4 3 2 6" xfId="35817"/>
    <cellStyle name="Notas 4 4 3 2 6 2" xfId="35818"/>
    <cellStyle name="Notas 4 4 3 2 7" xfId="35819"/>
    <cellStyle name="Notas 4 4 3 2 7 2" xfId="35820"/>
    <cellStyle name="Notas 4 4 3 2 8" xfId="35821"/>
    <cellStyle name="Notas 4 4 3 2 8 2" xfId="35822"/>
    <cellStyle name="Notas 4 4 3 2 9" xfId="35823"/>
    <cellStyle name="Notas 4 4 3 2 9 2" xfId="35824"/>
    <cellStyle name="Notas 4 4 3 3" xfId="35825"/>
    <cellStyle name="Notas 4 4 3 3 10" xfId="35826"/>
    <cellStyle name="Notas 4 4 3 3 10 2" xfId="35827"/>
    <cellStyle name="Notas 4 4 3 3 11" xfId="35828"/>
    <cellStyle name="Notas 4 4 3 3 2" xfId="35829"/>
    <cellStyle name="Notas 4 4 3 3 2 2" xfId="35830"/>
    <cellStyle name="Notas 4 4 3 3 3" xfId="35831"/>
    <cellStyle name="Notas 4 4 3 3 3 2" xfId="35832"/>
    <cellStyle name="Notas 4 4 3 3 4" xfId="35833"/>
    <cellStyle name="Notas 4 4 3 3 4 2" xfId="35834"/>
    <cellStyle name="Notas 4 4 3 3 5" xfId="35835"/>
    <cellStyle name="Notas 4 4 3 3 5 2" xfId="35836"/>
    <cellStyle name="Notas 4 4 3 3 6" xfId="35837"/>
    <cellStyle name="Notas 4 4 3 3 6 2" xfId="35838"/>
    <cellStyle name="Notas 4 4 3 3 7" xfId="35839"/>
    <cellStyle name="Notas 4 4 3 3 7 2" xfId="35840"/>
    <cellStyle name="Notas 4 4 3 3 8" xfId="35841"/>
    <cellStyle name="Notas 4 4 3 3 8 2" xfId="35842"/>
    <cellStyle name="Notas 4 4 3 3 9" xfId="35843"/>
    <cellStyle name="Notas 4 4 3 3 9 2" xfId="35844"/>
    <cellStyle name="Notas 4 4 3 4" xfId="35845"/>
    <cellStyle name="Notas 4 4 3 4 2" xfId="35846"/>
    <cellStyle name="Notas 4 4 3 5" xfId="35847"/>
    <cellStyle name="Notas 4 4 3 5 2" xfId="35848"/>
    <cellStyle name="Notas 4 4 3 6" xfId="35849"/>
    <cellStyle name="Notas 4 4 3 6 2" xfId="35850"/>
    <cellStyle name="Notas 4 4 3 7" xfId="35851"/>
    <cellStyle name="Notas 4 4 3 7 2" xfId="35852"/>
    <cellStyle name="Notas 4 4 3 8" xfId="35853"/>
    <cellStyle name="Notas 4 4 3 8 2" xfId="35854"/>
    <cellStyle name="Notas 4 4 3 9" xfId="35855"/>
    <cellStyle name="Notas 4 4 3 9 2" xfId="35856"/>
    <cellStyle name="Notas 4 4 4" xfId="35857"/>
    <cellStyle name="Notas 4 4 4 10" xfId="35858"/>
    <cellStyle name="Notas 4 4 4 10 2" xfId="35859"/>
    <cellStyle name="Notas 4 4 4 11" xfId="35860"/>
    <cellStyle name="Notas 4 4 4 2" xfId="35861"/>
    <cellStyle name="Notas 4 4 4 2 2" xfId="35862"/>
    <cellStyle name="Notas 4 4 4 3" xfId="35863"/>
    <cellStyle name="Notas 4 4 4 3 2" xfId="35864"/>
    <cellStyle name="Notas 4 4 4 4" xfId="35865"/>
    <cellStyle name="Notas 4 4 4 4 2" xfId="35866"/>
    <cellStyle name="Notas 4 4 4 5" xfId="35867"/>
    <cellStyle name="Notas 4 4 4 5 2" xfId="35868"/>
    <cellStyle name="Notas 4 4 4 6" xfId="35869"/>
    <cellStyle name="Notas 4 4 4 6 2" xfId="35870"/>
    <cellStyle name="Notas 4 4 4 7" xfId="35871"/>
    <cellStyle name="Notas 4 4 4 7 2" xfId="35872"/>
    <cellStyle name="Notas 4 4 4 8" xfId="35873"/>
    <cellStyle name="Notas 4 4 4 8 2" xfId="35874"/>
    <cellStyle name="Notas 4 4 4 9" xfId="35875"/>
    <cellStyle name="Notas 4 4 4 9 2" xfId="35876"/>
    <cellStyle name="Notas 4 4 5" xfId="35877"/>
    <cellStyle name="Notas 4 4 5 10" xfId="35878"/>
    <cellStyle name="Notas 4 4 5 10 2" xfId="35879"/>
    <cellStyle name="Notas 4 4 5 11" xfId="35880"/>
    <cellStyle name="Notas 4 4 5 2" xfId="35881"/>
    <cellStyle name="Notas 4 4 5 2 2" xfId="35882"/>
    <cellStyle name="Notas 4 4 5 3" xfId="35883"/>
    <cellStyle name="Notas 4 4 5 3 2" xfId="35884"/>
    <cellStyle name="Notas 4 4 5 4" xfId="35885"/>
    <cellStyle name="Notas 4 4 5 4 2" xfId="35886"/>
    <cellStyle name="Notas 4 4 5 5" xfId="35887"/>
    <cellStyle name="Notas 4 4 5 5 2" xfId="35888"/>
    <cellStyle name="Notas 4 4 5 6" xfId="35889"/>
    <cellStyle name="Notas 4 4 5 6 2" xfId="35890"/>
    <cellStyle name="Notas 4 4 5 7" xfId="35891"/>
    <cellStyle name="Notas 4 4 5 7 2" xfId="35892"/>
    <cellStyle name="Notas 4 4 5 8" xfId="35893"/>
    <cellStyle name="Notas 4 4 5 8 2" xfId="35894"/>
    <cellStyle name="Notas 4 4 5 9" xfId="35895"/>
    <cellStyle name="Notas 4 4 5 9 2" xfId="35896"/>
    <cellStyle name="Notas 4 4 6" xfId="35897"/>
    <cellStyle name="Notas 4 4 6 2" xfId="35898"/>
    <cellStyle name="Notas 4 4 7" xfId="35899"/>
    <cellStyle name="Notas 4 4 7 2" xfId="35900"/>
    <cellStyle name="Notas 4 4 8" xfId="35901"/>
    <cellStyle name="Notas 4 4 8 2" xfId="35902"/>
    <cellStyle name="Notas 4 4 9" xfId="35903"/>
    <cellStyle name="Notas 4 4 9 2" xfId="35904"/>
    <cellStyle name="Notas 4 5" xfId="35905"/>
    <cellStyle name="Notas 4 5 10" xfId="35906"/>
    <cellStyle name="Notas 4 5 10 2" xfId="35907"/>
    <cellStyle name="Notas 4 5 11" xfId="35908"/>
    <cellStyle name="Notas 4 5 11 2" xfId="35909"/>
    <cellStyle name="Notas 4 5 12" xfId="35910"/>
    <cellStyle name="Notas 4 5 12 2" xfId="35911"/>
    <cellStyle name="Notas 4 5 13" xfId="35912"/>
    <cellStyle name="Notas 4 5 2" xfId="35913"/>
    <cellStyle name="Notas 4 5 2 10" xfId="35914"/>
    <cellStyle name="Notas 4 5 2 10 2" xfId="35915"/>
    <cellStyle name="Notas 4 5 2 11" xfId="35916"/>
    <cellStyle name="Notas 4 5 2 2" xfId="35917"/>
    <cellStyle name="Notas 4 5 2 2 2" xfId="35918"/>
    <cellStyle name="Notas 4 5 2 3" xfId="35919"/>
    <cellStyle name="Notas 4 5 2 3 2" xfId="35920"/>
    <cellStyle name="Notas 4 5 2 4" xfId="35921"/>
    <cellStyle name="Notas 4 5 2 4 2" xfId="35922"/>
    <cellStyle name="Notas 4 5 2 5" xfId="35923"/>
    <cellStyle name="Notas 4 5 2 5 2" xfId="35924"/>
    <cellStyle name="Notas 4 5 2 6" xfId="35925"/>
    <cellStyle name="Notas 4 5 2 6 2" xfId="35926"/>
    <cellStyle name="Notas 4 5 2 7" xfId="35927"/>
    <cellStyle name="Notas 4 5 2 7 2" xfId="35928"/>
    <cellStyle name="Notas 4 5 2 8" xfId="35929"/>
    <cellStyle name="Notas 4 5 2 8 2" xfId="35930"/>
    <cellStyle name="Notas 4 5 2 9" xfId="35931"/>
    <cellStyle name="Notas 4 5 2 9 2" xfId="35932"/>
    <cellStyle name="Notas 4 5 3" xfId="35933"/>
    <cellStyle name="Notas 4 5 3 10" xfId="35934"/>
    <cellStyle name="Notas 4 5 3 10 2" xfId="35935"/>
    <cellStyle name="Notas 4 5 3 11" xfId="35936"/>
    <cellStyle name="Notas 4 5 3 2" xfId="35937"/>
    <cellStyle name="Notas 4 5 3 2 2" xfId="35938"/>
    <cellStyle name="Notas 4 5 3 3" xfId="35939"/>
    <cellStyle name="Notas 4 5 3 3 2" xfId="35940"/>
    <cellStyle name="Notas 4 5 3 4" xfId="35941"/>
    <cellStyle name="Notas 4 5 3 4 2" xfId="35942"/>
    <cellStyle name="Notas 4 5 3 5" xfId="35943"/>
    <cellStyle name="Notas 4 5 3 5 2" xfId="35944"/>
    <cellStyle name="Notas 4 5 3 6" xfId="35945"/>
    <cellStyle name="Notas 4 5 3 6 2" xfId="35946"/>
    <cellStyle name="Notas 4 5 3 7" xfId="35947"/>
    <cellStyle name="Notas 4 5 3 7 2" xfId="35948"/>
    <cellStyle name="Notas 4 5 3 8" xfId="35949"/>
    <cellStyle name="Notas 4 5 3 8 2" xfId="35950"/>
    <cellStyle name="Notas 4 5 3 9" xfId="35951"/>
    <cellStyle name="Notas 4 5 3 9 2" xfId="35952"/>
    <cellStyle name="Notas 4 5 4" xfId="35953"/>
    <cellStyle name="Notas 4 5 4 2" xfId="35954"/>
    <cellStyle name="Notas 4 5 5" xfId="35955"/>
    <cellStyle name="Notas 4 5 5 2" xfId="35956"/>
    <cellStyle name="Notas 4 5 6" xfId="35957"/>
    <cellStyle name="Notas 4 5 6 2" xfId="35958"/>
    <cellStyle name="Notas 4 5 7" xfId="35959"/>
    <cellStyle name="Notas 4 5 7 2" xfId="35960"/>
    <cellStyle name="Notas 4 5 8" xfId="35961"/>
    <cellStyle name="Notas 4 5 8 2" xfId="35962"/>
    <cellStyle name="Notas 4 5 9" xfId="35963"/>
    <cellStyle name="Notas 4 5 9 2" xfId="35964"/>
    <cellStyle name="Notas 4 6" xfId="35965"/>
    <cellStyle name="Notas 4 6 10" xfId="35966"/>
    <cellStyle name="Notas 4 6 10 2" xfId="35967"/>
    <cellStyle name="Notas 4 6 11" xfId="35968"/>
    <cellStyle name="Notas 4 6 11 2" xfId="35969"/>
    <cellStyle name="Notas 4 6 12" xfId="35970"/>
    <cellStyle name="Notas 4 6 12 2" xfId="35971"/>
    <cellStyle name="Notas 4 6 13" xfId="35972"/>
    <cellStyle name="Notas 4 6 2" xfId="35973"/>
    <cellStyle name="Notas 4 6 2 10" xfId="35974"/>
    <cellStyle name="Notas 4 6 2 10 2" xfId="35975"/>
    <cellStyle name="Notas 4 6 2 11" xfId="35976"/>
    <cellStyle name="Notas 4 6 2 2" xfId="35977"/>
    <cellStyle name="Notas 4 6 2 2 2" xfId="35978"/>
    <cellStyle name="Notas 4 6 2 3" xfId="35979"/>
    <cellStyle name="Notas 4 6 2 3 2" xfId="35980"/>
    <cellStyle name="Notas 4 6 2 4" xfId="35981"/>
    <cellStyle name="Notas 4 6 2 4 2" xfId="35982"/>
    <cellStyle name="Notas 4 6 2 5" xfId="35983"/>
    <cellStyle name="Notas 4 6 2 5 2" xfId="35984"/>
    <cellStyle name="Notas 4 6 2 6" xfId="35985"/>
    <cellStyle name="Notas 4 6 2 6 2" xfId="35986"/>
    <cellStyle name="Notas 4 6 2 7" xfId="35987"/>
    <cellStyle name="Notas 4 6 2 7 2" xfId="35988"/>
    <cellStyle name="Notas 4 6 2 8" xfId="35989"/>
    <cellStyle name="Notas 4 6 2 8 2" xfId="35990"/>
    <cellStyle name="Notas 4 6 2 9" xfId="35991"/>
    <cellStyle name="Notas 4 6 2 9 2" xfId="35992"/>
    <cellStyle name="Notas 4 6 3" xfId="35993"/>
    <cellStyle name="Notas 4 6 3 10" xfId="35994"/>
    <cellStyle name="Notas 4 6 3 10 2" xfId="35995"/>
    <cellStyle name="Notas 4 6 3 11" xfId="35996"/>
    <cellStyle name="Notas 4 6 3 2" xfId="35997"/>
    <cellStyle name="Notas 4 6 3 2 2" xfId="35998"/>
    <cellStyle name="Notas 4 6 3 3" xfId="35999"/>
    <cellStyle name="Notas 4 6 3 3 2" xfId="36000"/>
    <cellStyle name="Notas 4 6 3 4" xfId="36001"/>
    <cellStyle name="Notas 4 6 3 4 2" xfId="36002"/>
    <cellStyle name="Notas 4 6 3 5" xfId="36003"/>
    <cellStyle name="Notas 4 6 3 5 2" xfId="36004"/>
    <cellStyle name="Notas 4 6 3 6" xfId="36005"/>
    <cellStyle name="Notas 4 6 3 6 2" xfId="36006"/>
    <cellStyle name="Notas 4 6 3 7" xfId="36007"/>
    <cellStyle name="Notas 4 6 3 7 2" xfId="36008"/>
    <cellStyle name="Notas 4 6 3 8" xfId="36009"/>
    <cellStyle name="Notas 4 6 3 8 2" xfId="36010"/>
    <cellStyle name="Notas 4 6 3 9" xfId="36011"/>
    <cellStyle name="Notas 4 6 3 9 2" xfId="36012"/>
    <cellStyle name="Notas 4 6 4" xfId="36013"/>
    <cellStyle name="Notas 4 6 4 2" xfId="36014"/>
    <cellStyle name="Notas 4 6 5" xfId="36015"/>
    <cellStyle name="Notas 4 6 5 2" xfId="36016"/>
    <cellStyle name="Notas 4 6 6" xfId="36017"/>
    <cellStyle name="Notas 4 6 6 2" xfId="36018"/>
    <cellStyle name="Notas 4 6 7" xfId="36019"/>
    <cellStyle name="Notas 4 6 7 2" xfId="36020"/>
    <cellStyle name="Notas 4 6 8" xfId="36021"/>
    <cellStyle name="Notas 4 6 8 2" xfId="36022"/>
    <cellStyle name="Notas 4 6 9" xfId="36023"/>
    <cellStyle name="Notas 4 6 9 2" xfId="36024"/>
    <cellStyle name="Notas 4 7" xfId="36025"/>
    <cellStyle name="Notas 4 7 10" xfId="36026"/>
    <cellStyle name="Notas 4 7 10 2" xfId="36027"/>
    <cellStyle name="Notas 4 7 11" xfId="36028"/>
    <cellStyle name="Notas 4 7 2" xfId="36029"/>
    <cellStyle name="Notas 4 7 2 2" xfId="36030"/>
    <cellStyle name="Notas 4 7 3" xfId="36031"/>
    <cellStyle name="Notas 4 7 3 2" xfId="36032"/>
    <cellStyle name="Notas 4 7 4" xfId="36033"/>
    <cellStyle name="Notas 4 7 4 2" xfId="36034"/>
    <cellStyle name="Notas 4 7 5" xfId="36035"/>
    <cellStyle name="Notas 4 7 5 2" xfId="36036"/>
    <cellStyle name="Notas 4 7 6" xfId="36037"/>
    <cellStyle name="Notas 4 7 6 2" xfId="36038"/>
    <cellStyle name="Notas 4 7 7" xfId="36039"/>
    <cellStyle name="Notas 4 7 7 2" xfId="36040"/>
    <cellStyle name="Notas 4 7 8" xfId="36041"/>
    <cellStyle name="Notas 4 7 8 2" xfId="36042"/>
    <cellStyle name="Notas 4 7 9" xfId="36043"/>
    <cellStyle name="Notas 4 7 9 2" xfId="36044"/>
    <cellStyle name="Notas 4 8" xfId="36045"/>
    <cellStyle name="Notas 4 8 10" xfId="36046"/>
    <cellStyle name="Notas 4 8 10 2" xfId="36047"/>
    <cellStyle name="Notas 4 8 11" xfId="36048"/>
    <cellStyle name="Notas 4 8 2" xfId="36049"/>
    <cellStyle name="Notas 4 8 2 2" xfId="36050"/>
    <cellStyle name="Notas 4 8 3" xfId="36051"/>
    <cellStyle name="Notas 4 8 3 2" xfId="36052"/>
    <cellStyle name="Notas 4 8 4" xfId="36053"/>
    <cellStyle name="Notas 4 8 4 2" xfId="36054"/>
    <cellStyle name="Notas 4 8 5" xfId="36055"/>
    <cellStyle name="Notas 4 8 5 2" xfId="36056"/>
    <cellStyle name="Notas 4 8 6" xfId="36057"/>
    <cellStyle name="Notas 4 8 6 2" xfId="36058"/>
    <cellStyle name="Notas 4 8 7" xfId="36059"/>
    <cellStyle name="Notas 4 8 7 2" xfId="36060"/>
    <cellStyle name="Notas 4 8 8" xfId="36061"/>
    <cellStyle name="Notas 4 8 8 2" xfId="36062"/>
    <cellStyle name="Notas 4 8 9" xfId="36063"/>
    <cellStyle name="Notas 4 8 9 2" xfId="36064"/>
    <cellStyle name="Notas 4 9" xfId="36065"/>
    <cellStyle name="Notas 4 9 2" xfId="36066"/>
    <cellStyle name="Notas 5" xfId="36067"/>
    <cellStyle name="Notas 5 10" xfId="36068"/>
    <cellStyle name="Notas 5 10 2" xfId="36069"/>
    <cellStyle name="Notas 5 11" xfId="36070"/>
    <cellStyle name="Notas 5 11 2" xfId="36071"/>
    <cellStyle name="Notas 5 12" xfId="36072"/>
    <cellStyle name="Notas 5 12 2" xfId="36073"/>
    <cellStyle name="Notas 5 13" xfId="36074"/>
    <cellStyle name="Notas 5 2" xfId="36075"/>
    <cellStyle name="Notas 5 2 10" xfId="36076"/>
    <cellStyle name="Notas 5 2 10 2" xfId="36077"/>
    <cellStyle name="Notas 5 2 11" xfId="36078"/>
    <cellStyle name="Notas 5 2 2" xfId="36079"/>
    <cellStyle name="Notas 5 2 2 2" xfId="36080"/>
    <cellStyle name="Notas 5 2 3" xfId="36081"/>
    <cellStyle name="Notas 5 2 3 2" xfId="36082"/>
    <cellStyle name="Notas 5 2 4" xfId="36083"/>
    <cellStyle name="Notas 5 2 4 2" xfId="36084"/>
    <cellStyle name="Notas 5 2 5" xfId="36085"/>
    <cellStyle name="Notas 5 2 5 2" xfId="36086"/>
    <cellStyle name="Notas 5 2 6" xfId="36087"/>
    <cellStyle name="Notas 5 2 6 2" xfId="36088"/>
    <cellStyle name="Notas 5 2 7" xfId="36089"/>
    <cellStyle name="Notas 5 2 7 2" xfId="36090"/>
    <cellStyle name="Notas 5 2 8" xfId="36091"/>
    <cellStyle name="Notas 5 2 8 2" xfId="36092"/>
    <cellStyle name="Notas 5 2 9" xfId="36093"/>
    <cellStyle name="Notas 5 2 9 2" xfId="36094"/>
    <cellStyle name="Notas 5 3" xfId="36095"/>
    <cellStyle name="Notas 5 3 10" xfId="36096"/>
    <cellStyle name="Notas 5 3 10 2" xfId="36097"/>
    <cellStyle name="Notas 5 3 11" xfId="36098"/>
    <cellStyle name="Notas 5 3 2" xfId="36099"/>
    <cellStyle name="Notas 5 3 2 2" xfId="36100"/>
    <cellStyle name="Notas 5 3 3" xfId="36101"/>
    <cellStyle name="Notas 5 3 3 2" xfId="36102"/>
    <cellStyle name="Notas 5 3 4" xfId="36103"/>
    <cellStyle name="Notas 5 3 4 2" xfId="36104"/>
    <cellStyle name="Notas 5 3 5" xfId="36105"/>
    <cellStyle name="Notas 5 3 5 2" xfId="36106"/>
    <cellStyle name="Notas 5 3 6" xfId="36107"/>
    <cellStyle name="Notas 5 3 6 2" xfId="36108"/>
    <cellStyle name="Notas 5 3 7" xfId="36109"/>
    <cellStyle name="Notas 5 3 7 2" xfId="36110"/>
    <cellStyle name="Notas 5 3 8" xfId="36111"/>
    <cellStyle name="Notas 5 3 8 2" xfId="36112"/>
    <cellStyle name="Notas 5 3 9" xfId="36113"/>
    <cellStyle name="Notas 5 3 9 2" xfId="36114"/>
    <cellStyle name="Notas 5 4" xfId="36115"/>
    <cellStyle name="Notas 5 4 2" xfId="36116"/>
    <cellStyle name="Notas 5 5" xfId="36117"/>
    <cellStyle name="Notas 5 5 2" xfId="36118"/>
    <cellStyle name="Notas 5 6" xfId="36119"/>
    <cellStyle name="Notas 5 6 2" xfId="36120"/>
    <cellStyle name="Notas 5 7" xfId="36121"/>
    <cellStyle name="Notas 5 7 2" xfId="36122"/>
    <cellStyle name="Notas 5 8" xfId="36123"/>
    <cellStyle name="Notas 5 8 2" xfId="36124"/>
    <cellStyle name="Notas 5 9" xfId="36125"/>
    <cellStyle name="Notas 5 9 2" xfId="36126"/>
    <cellStyle name="Notas 6" xfId="36127"/>
    <cellStyle name="Notas 6 10" xfId="36128"/>
    <cellStyle name="Notas 6 10 2" xfId="36129"/>
    <cellStyle name="Notas 6 11" xfId="36130"/>
    <cellStyle name="Notas 6 11 2" xfId="36131"/>
    <cellStyle name="Notas 6 12" xfId="36132"/>
    <cellStyle name="Notas 6 12 2" xfId="36133"/>
    <cellStyle name="Notas 6 13" xfId="36134"/>
    <cellStyle name="Notas 6 2" xfId="36135"/>
    <cellStyle name="Notas 6 2 10" xfId="36136"/>
    <cellStyle name="Notas 6 2 10 2" xfId="36137"/>
    <cellStyle name="Notas 6 2 11" xfId="36138"/>
    <cellStyle name="Notas 6 2 2" xfId="36139"/>
    <cellStyle name="Notas 6 2 2 2" xfId="36140"/>
    <cellStyle name="Notas 6 2 3" xfId="36141"/>
    <cellStyle name="Notas 6 2 3 2" xfId="36142"/>
    <cellStyle name="Notas 6 2 4" xfId="36143"/>
    <cellStyle name="Notas 6 2 4 2" xfId="36144"/>
    <cellStyle name="Notas 6 2 5" xfId="36145"/>
    <cellStyle name="Notas 6 2 5 2" xfId="36146"/>
    <cellStyle name="Notas 6 2 6" xfId="36147"/>
    <cellStyle name="Notas 6 2 6 2" xfId="36148"/>
    <cellStyle name="Notas 6 2 7" xfId="36149"/>
    <cellStyle name="Notas 6 2 7 2" xfId="36150"/>
    <cellStyle name="Notas 6 2 8" xfId="36151"/>
    <cellStyle name="Notas 6 2 8 2" xfId="36152"/>
    <cellStyle name="Notas 6 2 9" xfId="36153"/>
    <cellStyle name="Notas 6 2 9 2" xfId="36154"/>
    <cellStyle name="Notas 6 3" xfId="36155"/>
    <cellStyle name="Notas 6 3 10" xfId="36156"/>
    <cellStyle name="Notas 6 3 10 2" xfId="36157"/>
    <cellStyle name="Notas 6 3 11" xfId="36158"/>
    <cellStyle name="Notas 6 3 2" xfId="36159"/>
    <cellStyle name="Notas 6 3 2 2" xfId="36160"/>
    <cellStyle name="Notas 6 3 3" xfId="36161"/>
    <cellStyle name="Notas 6 3 3 2" xfId="36162"/>
    <cellStyle name="Notas 6 3 4" xfId="36163"/>
    <cellStyle name="Notas 6 3 4 2" xfId="36164"/>
    <cellStyle name="Notas 6 3 5" xfId="36165"/>
    <cellStyle name="Notas 6 3 5 2" xfId="36166"/>
    <cellStyle name="Notas 6 3 6" xfId="36167"/>
    <cellStyle name="Notas 6 3 6 2" xfId="36168"/>
    <cellStyle name="Notas 6 3 7" xfId="36169"/>
    <cellStyle name="Notas 6 3 7 2" xfId="36170"/>
    <cellStyle name="Notas 6 3 8" xfId="36171"/>
    <cellStyle name="Notas 6 3 8 2" xfId="36172"/>
    <cellStyle name="Notas 6 3 9" xfId="36173"/>
    <cellStyle name="Notas 6 3 9 2" xfId="36174"/>
    <cellStyle name="Notas 6 4" xfId="36175"/>
    <cellStyle name="Notas 6 4 2" xfId="36176"/>
    <cellStyle name="Notas 6 5" xfId="36177"/>
    <cellStyle name="Notas 6 5 2" xfId="36178"/>
    <cellStyle name="Notas 6 6" xfId="36179"/>
    <cellStyle name="Notas 6 6 2" xfId="36180"/>
    <cellStyle name="Notas 6 7" xfId="36181"/>
    <cellStyle name="Notas 6 7 2" xfId="36182"/>
    <cellStyle name="Notas 6 8" xfId="36183"/>
    <cellStyle name="Notas 6 8 2" xfId="36184"/>
    <cellStyle name="Notas 6 9" xfId="36185"/>
    <cellStyle name="Notas 6 9 2" xfId="36186"/>
    <cellStyle name="Notas 7" xfId="36187"/>
    <cellStyle name="Notas 7 10" xfId="36188"/>
    <cellStyle name="Notas 7 10 2" xfId="36189"/>
    <cellStyle name="Notas 7 11" xfId="36190"/>
    <cellStyle name="Notas 7 11 2" xfId="36191"/>
    <cellStyle name="Notas 7 12" xfId="36192"/>
    <cellStyle name="Notas 7 12 2" xfId="36193"/>
    <cellStyle name="Notas 7 13" xfId="36194"/>
    <cellStyle name="Notas 7 2" xfId="36195"/>
    <cellStyle name="Notas 7 2 10" xfId="36196"/>
    <cellStyle name="Notas 7 2 10 2" xfId="36197"/>
    <cellStyle name="Notas 7 2 11" xfId="36198"/>
    <cellStyle name="Notas 7 2 2" xfId="36199"/>
    <cellStyle name="Notas 7 2 2 2" xfId="36200"/>
    <cellStyle name="Notas 7 2 3" xfId="36201"/>
    <cellStyle name="Notas 7 2 3 2" xfId="36202"/>
    <cellStyle name="Notas 7 2 4" xfId="36203"/>
    <cellStyle name="Notas 7 2 4 2" xfId="36204"/>
    <cellStyle name="Notas 7 2 5" xfId="36205"/>
    <cellStyle name="Notas 7 2 5 2" xfId="36206"/>
    <cellStyle name="Notas 7 2 6" xfId="36207"/>
    <cellStyle name="Notas 7 2 6 2" xfId="36208"/>
    <cellStyle name="Notas 7 2 7" xfId="36209"/>
    <cellStyle name="Notas 7 2 7 2" xfId="36210"/>
    <cellStyle name="Notas 7 2 8" xfId="36211"/>
    <cellStyle name="Notas 7 2 8 2" xfId="36212"/>
    <cellStyle name="Notas 7 2 9" xfId="36213"/>
    <cellStyle name="Notas 7 2 9 2" xfId="36214"/>
    <cellStyle name="Notas 7 3" xfId="36215"/>
    <cellStyle name="Notas 7 3 10" xfId="36216"/>
    <cellStyle name="Notas 7 3 10 2" xfId="36217"/>
    <cellStyle name="Notas 7 3 11" xfId="36218"/>
    <cellStyle name="Notas 7 3 2" xfId="36219"/>
    <cellStyle name="Notas 7 3 2 2" xfId="36220"/>
    <cellStyle name="Notas 7 3 3" xfId="36221"/>
    <cellStyle name="Notas 7 3 3 2" xfId="36222"/>
    <cellStyle name="Notas 7 3 4" xfId="36223"/>
    <cellStyle name="Notas 7 3 4 2" xfId="36224"/>
    <cellStyle name="Notas 7 3 5" xfId="36225"/>
    <cellStyle name="Notas 7 3 5 2" xfId="36226"/>
    <cellStyle name="Notas 7 3 6" xfId="36227"/>
    <cellStyle name="Notas 7 3 6 2" xfId="36228"/>
    <cellStyle name="Notas 7 3 7" xfId="36229"/>
    <cellStyle name="Notas 7 3 7 2" xfId="36230"/>
    <cellStyle name="Notas 7 3 8" xfId="36231"/>
    <cellStyle name="Notas 7 3 8 2" xfId="36232"/>
    <cellStyle name="Notas 7 3 9" xfId="36233"/>
    <cellStyle name="Notas 7 3 9 2" xfId="36234"/>
    <cellStyle name="Notas 7 4" xfId="36235"/>
    <cellStyle name="Notas 7 4 2" xfId="36236"/>
    <cellStyle name="Notas 7 5" xfId="36237"/>
    <cellStyle name="Notas 7 5 2" xfId="36238"/>
    <cellStyle name="Notas 7 6" xfId="36239"/>
    <cellStyle name="Notas 7 6 2" xfId="36240"/>
    <cellStyle name="Notas 7 7" xfId="36241"/>
    <cellStyle name="Notas 7 7 2" xfId="36242"/>
    <cellStyle name="Notas 7 8" xfId="36243"/>
    <cellStyle name="Notas 7 8 2" xfId="36244"/>
    <cellStyle name="Notas 7 9" xfId="36245"/>
    <cellStyle name="Notas 7 9 2" xfId="36246"/>
    <cellStyle name="Notas 8" xfId="36247"/>
    <cellStyle name="Notas 9" xfId="1121"/>
    <cellStyle name="Porcentaje" xfId="1" builtinId="5"/>
    <cellStyle name="Porcentaje 2" xfId="42108"/>
    <cellStyle name="Porcentaje 3" xfId="42109"/>
    <cellStyle name="Porcentual 10" xfId="36248"/>
    <cellStyle name="Porcentual 10 10" xfId="36249"/>
    <cellStyle name="Porcentual 10 11" xfId="36250"/>
    <cellStyle name="Porcentual 10 12" xfId="36251"/>
    <cellStyle name="Porcentual 10 2" xfId="36252"/>
    <cellStyle name="Porcentual 10 3" xfId="36253"/>
    <cellStyle name="Porcentual 10 4" xfId="36254"/>
    <cellStyle name="Porcentual 10 5" xfId="36255"/>
    <cellStyle name="Porcentual 10 6" xfId="36256"/>
    <cellStyle name="Porcentual 10 7" xfId="36257"/>
    <cellStyle name="Porcentual 10 8" xfId="36258"/>
    <cellStyle name="Porcentual 10 9" xfId="36259"/>
    <cellStyle name="Porcentual 11" xfId="36260"/>
    <cellStyle name="Porcentual 11 10" xfId="36261"/>
    <cellStyle name="Porcentual 11 11" xfId="36262"/>
    <cellStyle name="Porcentual 11 12" xfId="36263"/>
    <cellStyle name="Porcentual 11 2" xfId="36264"/>
    <cellStyle name="Porcentual 11 3" xfId="36265"/>
    <cellStyle name="Porcentual 11 4" xfId="36266"/>
    <cellStyle name="Porcentual 11 5" xfId="36267"/>
    <cellStyle name="Porcentual 11 6" xfId="36268"/>
    <cellStyle name="Porcentual 11 7" xfId="36269"/>
    <cellStyle name="Porcentual 11 8" xfId="36270"/>
    <cellStyle name="Porcentual 11 9" xfId="36271"/>
    <cellStyle name="Porcentual 12" xfId="36272"/>
    <cellStyle name="Porcentual 13" xfId="36273"/>
    <cellStyle name="Porcentual 14" xfId="930"/>
    <cellStyle name="Porcentual 2" xfId="931"/>
    <cellStyle name="Porcentual 2 2" xfId="932"/>
    <cellStyle name="Porcentual 2 2 10" xfId="36274"/>
    <cellStyle name="Porcentual 2 2 11" xfId="36275"/>
    <cellStyle name="Porcentual 2 2 12" xfId="36276"/>
    <cellStyle name="Porcentual 2 2 13" xfId="36277"/>
    <cellStyle name="Porcentual 2 2 14" xfId="36278"/>
    <cellStyle name="Porcentual 2 2 15" xfId="36279"/>
    <cellStyle name="Porcentual 2 2 16" xfId="36280"/>
    <cellStyle name="Porcentual 2 2 2" xfId="36281"/>
    <cellStyle name="Porcentual 2 2 3" xfId="36282"/>
    <cellStyle name="Porcentual 2 2 4" xfId="36283"/>
    <cellStyle name="Porcentual 2 2 5" xfId="36284"/>
    <cellStyle name="Porcentual 2 2 6" xfId="36285"/>
    <cellStyle name="Porcentual 2 2 7" xfId="36286"/>
    <cellStyle name="Porcentual 2 2 8" xfId="36287"/>
    <cellStyle name="Porcentual 2 2 9" xfId="36288"/>
    <cellStyle name="Porcentual 2 3" xfId="1126"/>
    <cellStyle name="Porcentual 2 3 10" xfId="36289"/>
    <cellStyle name="Porcentual 2 3 11" xfId="36290"/>
    <cellStyle name="Porcentual 2 3 12" xfId="36291"/>
    <cellStyle name="Porcentual 2 3 13" xfId="36292"/>
    <cellStyle name="Porcentual 2 3 14" xfId="36293"/>
    <cellStyle name="Porcentual 2 3 2" xfId="36294"/>
    <cellStyle name="Porcentual 2 3 3" xfId="36295"/>
    <cellStyle name="Porcentual 2 3 4" xfId="36296"/>
    <cellStyle name="Porcentual 2 3 5" xfId="36297"/>
    <cellStyle name="Porcentual 2 3 6" xfId="36298"/>
    <cellStyle name="Porcentual 2 3 7" xfId="36299"/>
    <cellStyle name="Porcentual 2 3 8" xfId="36300"/>
    <cellStyle name="Porcentual 2 3 9" xfId="36301"/>
    <cellStyle name="Porcentual 2 4" xfId="36302"/>
    <cellStyle name="Porcentual 2 5" xfId="36303"/>
    <cellStyle name="Porcentual 2 6" xfId="36304"/>
    <cellStyle name="Porcentual 2 7" xfId="36305"/>
    <cellStyle name="Porcentual 3" xfId="934"/>
    <cellStyle name="Porcentual 3 10" xfId="36306"/>
    <cellStyle name="Porcentual 3 11" xfId="36307"/>
    <cellStyle name="Porcentual 3 12" xfId="36308"/>
    <cellStyle name="Porcentual 3 13" xfId="36309"/>
    <cellStyle name="Porcentual 3 14" xfId="36310"/>
    <cellStyle name="Porcentual 3 15" xfId="36311"/>
    <cellStyle name="Porcentual 3 16" xfId="36312"/>
    <cellStyle name="Porcentual 3 17" xfId="1127"/>
    <cellStyle name="Porcentual 3 2" xfId="933"/>
    <cellStyle name="Porcentual 3 2 2" xfId="36313"/>
    <cellStyle name="Porcentual 3 3" xfId="36314"/>
    <cellStyle name="Porcentual 3 4" xfId="36315"/>
    <cellStyle name="Porcentual 3 5" xfId="36316"/>
    <cellStyle name="Porcentual 3 6" xfId="36317"/>
    <cellStyle name="Porcentual 3 7" xfId="36318"/>
    <cellStyle name="Porcentual 3 8" xfId="36319"/>
    <cellStyle name="Porcentual 3 9" xfId="36320"/>
    <cellStyle name="Porcentual 4" xfId="938"/>
    <cellStyle name="Porcentual 4 10" xfId="36321"/>
    <cellStyle name="Porcentual 4 11" xfId="36322"/>
    <cellStyle name="Porcentual 4 12" xfId="36323"/>
    <cellStyle name="Porcentual 4 13" xfId="36324"/>
    <cellStyle name="Porcentual 4 14" xfId="36325"/>
    <cellStyle name="Porcentual 4 15" xfId="36326"/>
    <cellStyle name="Porcentual 4 16" xfId="36327"/>
    <cellStyle name="Porcentual 4 17" xfId="1128"/>
    <cellStyle name="Porcentual 4 2" xfId="36328"/>
    <cellStyle name="Porcentual 4 3" xfId="36329"/>
    <cellStyle name="Porcentual 4 4" xfId="36330"/>
    <cellStyle name="Porcentual 4 5" xfId="36331"/>
    <cellStyle name="Porcentual 4 6" xfId="36332"/>
    <cellStyle name="Porcentual 4 7" xfId="36333"/>
    <cellStyle name="Porcentual 4 8" xfId="36334"/>
    <cellStyle name="Porcentual 4 9" xfId="36335"/>
    <cellStyle name="Porcentual 5" xfId="939"/>
    <cellStyle name="Porcentual 5 10" xfId="36336"/>
    <cellStyle name="Porcentual 5 11" xfId="36337"/>
    <cellStyle name="Porcentual 5 12" xfId="36338"/>
    <cellStyle name="Porcentual 5 13" xfId="36339"/>
    <cellStyle name="Porcentual 5 14" xfId="36340"/>
    <cellStyle name="Porcentual 5 15" xfId="36341"/>
    <cellStyle name="Porcentual 5 16" xfId="36342"/>
    <cellStyle name="Porcentual 5 17" xfId="1129"/>
    <cellStyle name="Porcentual 5 2" xfId="36343"/>
    <cellStyle name="Porcentual 5 3" xfId="36344"/>
    <cellStyle name="Porcentual 5 4" xfId="36345"/>
    <cellStyle name="Porcentual 5 5" xfId="36346"/>
    <cellStyle name="Porcentual 5 6" xfId="36347"/>
    <cellStyle name="Porcentual 5 7" xfId="36348"/>
    <cellStyle name="Porcentual 5 8" xfId="36349"/>
    <cellStyle name="Porcentual 5 9" xfId="36350"/>
    <cellStyle name="Porcentual 6" xfId="941"/>
    <cellStyle name="Porcentual 6 10" xfId="36351"/>
    <cellStyle name="Porcentual 6 11" xfId="36352"/>
    <cellStyle name="Porcentual 6 12" xfId="36353"/>
    <cellStyle name="Porcentual 6 13" xfId="36354"/>
    <cellStyle name="Porcentual 6 14" xfId="36355"/>
    <cellStyle name="Porcentual 6 15" xfId="36356"/>
    <cellStyle name="Porcentual 6 16" xfId="36357"/>
    <cellStyle name="Porcentual 6 17" xfId="1130"/>
    <cellStyle name="Porcentual 6 2" xfId="36358"/>
    <cellStyle name="Porcentual 6 3" xfId="36359"/>
    <cellStyle name="Porcentual 6 4" xfId="36360"/>
    <cellStyle name="Porcentual 6 5" xfId="36361"/>
    <cellStyle name="Porcentual 6 6" xfId="36362"/>
    <cellStyle name="Porcentual 6 7" xfId="36363"/>
    <cellStyle name="Porcentual 6 8" xfId="36364"/>
    <cellStyle name="Porcentual 6 9" xfId="36365"/>
    <cellStyle name="Porcentual 7" xfId="1131"/>
    <cellStyle name="Porcentual 7 2" xfId="1132"/>
    <cellStyle name="Porcentual 7 2 10" xfId="36366"/>
    <cellStyle name="Porcentual 7 2 11" xfId="36367"/>
    <cellStyle name="Porcentual 7 2 12" xfId="36368"/>
    <cellStyle name="Porcentual 7 2 13" xfId="36369"/>
    <cellStyle name="Porcentual 7 2 14" xfId="36370"/>
    <cellStyle name="Porcentual 7 2 15" xfId="36371"/>
    <cellStyle name="Porcentual 7 2 2" xfId="36372"/>
    <cellStyle name="Porcentual 7 2 3" xfId="36373"/>
    <cellStyle name="Porcentual 7 2 4" xfId="36374"/>
    <cellStyle name="Porcentual 7 2 5" xfId="36375"/>
    <cellStyle name="Porcentual 7 2 6" xfId="36376"/>
    <cellStyle name="Porcentual 7 2 7" xfId="36377"/>
    <cellStyle name="Porcentual 7 2 8" xfId="36378"/>
    <cellStyle name="Porcentual 7 2 9" xfId="36379"/>
    <cellStyle name="Porcentual 7 3" xfId="1133"/>
    <cellStyle name="Porcentual 7 3 10" xfId="36380"/>
    <cellStyle name="Porcentual 7 3 11" xfId="36381"/>
    <cellStyle name="Porcentual 7 3 12" xfId="36382"/>
    <cellStyle name="Porcentual 7 3 13" xfId="36383"/>
    <cellStyle name="Porcentual 7 3 14" xfId="36384"/>
    <cellStyle name="Porcentual 7 3 2" xfId="36385"/>
    <cellStyle name="Porcentual 7 3 3" xfId="36386"/>
    <cellStyle name="Porcentual 7 3 4" xfId="36387"/>
    <cellStyle name="Porcentual 7 3 5" xfId="36388"/>
    <cellStyle name="Porcentual 7 3 6" xfId="36389"/>
    <cellStyle name="Porcentual 7 3 7" xfId="36390"/>
    <cellStyle name="Porcentual 7 3 8" xfId="36391"/>
    <cellStyle name="Porcentual 7 3 9" xfId="36392"/>
    <cellStyle name="Porcentual 8" xfId="36393"/>
    <cellStyle name="Porcentual 9" xfId="36394"/>
    <cellStyle name="Porcentual 9 10" xfId="36395"/>
    <cellStyle name="Porcentual 9 10 2" xfId="36396"/>
    <cellStyle name="Porcentual 9 11" xfId="36397"/>
    <cellStyle name="Porcentual 9 11 2" xfId="36398"/>
    <cellStyle name="Porcentual 9 12" xfId="36399"/>
    <cellStyle name="Porcentual 9 12 2" xfId="36400"/>
    <cellStyle name="Porcentual 9 13" xfId="36401"/>
    <cellStyle name="Porcentual 9 2" xfId="36402"/>
    <cellStyle name="Porcentual 9 2 10" xfId="36403"/>
    <cellStyle name="Porcentual 9 2 10 2" xfId="36404"/>
    <cellStyle name="Porcentual 9 2 11" xfId="36405"/>
    <cellStyle name="Porcentual 9 2 11 2" xfId="36406"/>
    <cellStyle name="Porcentual 9 2 12" xfId="36407"/>
    <cellStyle name="Porcentual 9 2 2" xfId="36408"/>
    <cellStyle name="Porcentual 9 2 2 10" xfId="36409"/>
    <cellStyle name="Porcentual 9 2 2 10 2" xfId="36410"/>
    <cellStyle name="Porcentual 9 2 2 11" xfId="36411"/>
    <cellStyle name="Porcentual 9 2 2 2" xfId="36412"/>
    <cellStyle name="Porcentual 9 2 2 2 2" xfId="36413"/>
    <cellStyle name="Porcentual 9 2 2 3" xfId="36414"/>
    <cellStyle name="Porcentual 9 2 2 3 2" xfId="36415"/>
    <cellStyle name="Porcentual 9 2 2 4" xfId="36416"/>
    <cellStyle name="Porcentual 9 2 2 4 2" xfId="36417"/>
    <cellStyle name="Porcentual 9 2 2 5" xfId="36418"/>
    <cellStyle name="Porcentual 9 2 2 5 2" xfId="36419"/>
    <cellStyle name="Porcentual 9 2 2 6" xfId="36420"/>
    <cellStyle name="Porcentual 9 2 2 6 2" xfId="36421"/>
    <cellStyle name="Porcentual 9 2 2 7" xfId="36422"/>
    <cellStyle name="Porcentual 9 2 2 7 2" xfId="36423"/>
    <cellStyle name="Porcentual 9 2 2 8" xfId="36424"/>
    <cellStyle name="Porcentual 9 2 2 8 2" xfId="36425"/>
    <cellStyle name="Porcentual 9 2 2 9" xfId="36426"/>
    <cellStyle name="Porcentual 9 2 2 9 2" xfId="36427"/>
    <cellStyle name="Porcentual 9 2 3" xfId="36428"/>
    <cellStyle name="Porcentual 9 2 3 2" xfId="36429"/>
    <cellStyle name="Porcentual 9 2 4" xfId="36430"/>
    <cellStyle name="Porcentual 9 2 4 2" xfId="36431"/>
    <cellStyle name="Porcentual 9 2 5" xfId="36432"/>
    <cellStyle name="Porcentual 9 2 5 2" xfId="36433"/>
    <cellStyle name="Porcentual 9 2 6" xfId="36434"/>
    <cellStyle name="Porcentual 9 2 6 2" xfId="36435"/>
    <cellStyle name="Porcentual 9 2 7" xfId="36436"/>
    <cellStyle name="Porcentual 9 2 7 2" xfId="36437"/>
    <cellStyle name="Porcentual 9 2 8" xfId="36438"/>
    <cellStyle name="Porcentual 9 2 8 2" xfId="36439"/>
    <cellStyle name="Porcentual 9 2 9" xfId="36440"/>
    <cellStyle name="Porcentual 9 2 9 2" xfId="36441"/>
    <cellStyle name="Porcentual 9 3" xfId="36442"/>
    <cellStyle name="Porcentual 9 3 10" xfId="36443"/>
    <cellStyle name="Porcentual 9 3 10 2" xfId="36444"/>
    <cellStyle name="Porcentual 9 3 11" xfId="36445"/>
    <cellStyle name="Porcentual 9 3 2" xfId="36446"/>
    <cellStyle name="Porcentual 9 3 2 2" xfId="36447"/>
    <cellStyle name="Porcentual 9 3 3" xfId="36448"/>
    <cellStyle name="Porcentual 9 3 3 2" xfId="36449"/>
    <cellStyle name="Porcentual 9 3 4" xfId="36450"/>
    <cellStyle name="Porcentual 9 3 4 2" xfId="36451"/>
    <cellStyle name="Porcentual 9 3 5" xfId="36452"/>
    <cellStyle name="Porcentual 9 3 5 2" xfId="36453"/>
    <cellStyle name="Porcentual 9 3 6" xfId="36454"/>
    <cellStyle name="Porcentual 9 3 6 2" xfId="36455"/>
    <cellStyle name="Porcentual 9 3 7" xfId="36456"/>
    <cellStyle name="Porcentual 9 3 7 2" xfId="36457"/>
    <cellStyle name="Porcentual 9 3 8" xfId="36458"/>
    <cellStyle name="Porcentual 9 3 8 2" xfId="36459"/>
    <cellStyle name="Porcentual 9 3 9" xfId="36460"/>
    <cellStyle name="Porcentual 9 3 9 2" xfId="36461"/>
    <cellStyle name="Porcentual 9 4" xfId="36462"/>
    <cellStyle name="Porcentual 9 4 2" xfId="36463"/>
    <cellStyle name="Porcentual 9 5" xfId="36464"/>
    <cellStyle name="Porcentual 9 5 2" xfId="36465"/>
    <cellStyle name="Porcentual 9 6" xfId="36466"/>
    <cellStyle name="Porcentual 9 6 2" xfId="36467"/>
    <cellStyle name="Porcentual 9 7" xfId="36468"/>
    <cellStyle name="Porcentual 9 7 2" xfId="36469"/>
    <cellStyle name="Porcentual 9 8" xfId="36470"/>
    <cellStyle name="Porcentual 9 8 2" xfId="36471"/>
    <cellStyle name="Porcentual 9 9" xfId="36472"/>
    <cellStyle name="Porcentual 9 9 2" xfId="36473"/>
    <cellStyle name="Salida" xfId="11" builtinId="21" customBuiltin="1"/>
    <cellStyle name="Salida 2" xfId="1135"/>
    <cellStyle name="Salida 2 10" xfId="36474"/>
    <cellStyle name="Salida 2 10 2" xfId="36475"/>
    <cellStyle name="Salida 2 11" xfId="36476"/>
    <cellStyle name="Salida 2 11 2" xfId="36477"/>
    <cellStyle name="Salida 2 12" xfId="36478"/>
    <cellStyle name="Salida 2 12 2" xfId="36479"/>
    <cellStyle name="Salida 2 13" xfId="36480"/>
    <cellStyle name="Salida 2 13 2" xfId="36481"/>
    <cellStyle name="Salida 2 14" xfId="36482"/>
    <cellStyle name="Salida 2 14 2" xfId="36483"/>
    <cellStyle name="Salida 2 15" xfId="36484"/>
    <cellStyle name="Salida 2 15 2" xfId="36485"/>
    <cellStyle name="Salida 2 16" xfId="36486"/>
    <cellStyle name="Salida 2 16 2" xfId="36487"/>
    <cellStyle name="Salida 2 17" xfId="36488"/>
    <cellStyle name="Salida 2 17 2" xfId="36489"/>
    <cellStyle name="Salida 2 18" xfId="36490"/>
    <cellStyle name="Salida 2 18 2" xfId="36491"/>
    <cellStyle name="Salida 2 19" xfId="36492"/>
    <cellStyle name="Salida 2 2" xfId="1136"/>
    <cellStyle name="Salida 2 2 10" xfId="36493"/>
    <cellStyle name="Salida 2 2 10 2" xfId="36494"/>
    <cellStyle name="Salida 2 2 11" xfId="36495"/>
    <cellStyle name="Salida 2 2 11 2" xfId="36496"/>
    <cellStyle name="Salida 2 2 12" xfId="36497"/>
    <cellStyle name="Salida 2 2 12 2" xfId="36498"/>
    <cellStyle name="Salida 2 2 13" xfId="36499"/>
    <cellStyle name="Salida 2 2 13 2" xfId="36500"/>
    <cellStyle name="Salida 2 2 14" xfId="36501"/>
    <cellStyle name="Salida 2 2 14 2" xfId="36502"/>
    <cellStyle name="Salida 2 2 15" xfId="36503"/>
    <cellStyle name="Salida 2 2 15 2" xfId="36504"/>
    <cellStyle name="Salida 2 2 16" xfId="36505"/>
    <cellStyle name="Salida 2 2 17" xfId="36506"/>
    <cellStyle name="Salida 2 2 18" xfId="36507"/>
    <cellStyle name="Salida 2 2 2" xfId="36508"/>
    <cellStyle name="Salida 2 2 2 10" xfId="36509"/>
    <cellStyle name="Salida 2 2 2 10 2" xfId="36510"/>
    <cellStyle name="Salida 2 2 2 11" xfId="36511"/>
    <cellStyle name="Salida 2 2 2 11 2" xfId="36512"/>
    <cellStyle name="Salida 2 2 2 12" xfId="36513"/>
    <cellStyle name="Salida 2 2 2 12 2" xfId="36514"/>
    <cellStyle name="Salida 2 2 2 13" xfId="36515"/>
    <cellStyle name="Salida 2 2 2 13 2" xfId="36516"/>
    <cellStyle name="Salida 2 2 2 14" xfId="36517"/>
    <cellStyle name="Salida 2 2 2 14 2" xfId="36518"/>
    <cellStyle name="Salida 2 2 2 15" xfId="36519"/>
    <cellStyle name="Salida 2 2 2 2" xfId="36520"/>
    <cellStyle name="Salida 2 2 2 2 10" xfId="36521"/>
    <cellStyle name="Salida 2 2 2 2 10 2" xfId="36522"/>
    <cellStyle name="Salida 2 2 2 2 11" xfId="36523"/>
    <cellStyle name="Salida 2 2 2 2 11 2" xfId="36524"/>
    <cellStyle name="Salida 2 2 2 2 12" xfId="36525"/>
    <cellStyle name="Salida 2 2 2 2 12 2" xfId="36526"/>
    <cellStyle name="Salida 2 2 2 2 13" xfId="36527"/>
    <cellStyle name="Salida 2 2 2 2 2" xfId="36528"/>
    <cellStyle name="Salida 2 2 2 2 2 10" xfId="36529"/>
    <cellStyle name="Salida 2 2 2 2 2 10 2" xfId="36530"/>
    <cellStyle name="Salida 2 2 2 2 2 11" xfId="36531"/>
    <cellStyle name="Salida 2 2 2 2 2 2" xfId="36532"/>
    <cellStyle name="Salida 2 2 2 2 2 2 2" xfId="36533"/>
    <cellStyle name="Salida 2 2 2 2 2 3" xfId="36534"/>
    <cellStyle name="Salida 2 2 2 2 2 3 2" xfId="36535"/>
    <cellStyle name="Salida 2 2 2 2 2 4" xfId="36536"/>
    <cellStyle name="Salida 2 2 2 2 2 4 2" xfId="36537"/>
    <cellStyle name="Salida 2 2 2 2 2 5" xfId="36538"/>
    <cellStyle name="Salida 2 2 2 2 2 5 2" xfId="36539"/>
    <cellStyle name="Salida 2 2 2 2 2 6" xfId="36540"/>
    <cellStyle name="Salida 2 2 2 2 2 6 2" xfId="36541"/>
    <cellStyle name="Salida 2 2 2 2 2 7" xfId="36542"/>
    <cellStyle name="Salida 2 2 2 2 2 7 2" xfId="36543"/>
    <cellStyle name="Salida 2 2 2 2 2 8" xfId="36544"/>
    <cellStyle name="Salida 2 2 2 2 2 8 2" xfId="36545"/>
    <cellStyle name="Salida 2 2 2 2 2 9" xfId="36546"/>
    <cellStyle name="Salida 2 2 2 2 2 9 2" xfId="36547"/>
    <cellStyle name="Salida 2 2 2 2 3" xfId="36548"/>
    <cellStyle name="Salida 2 2 2 2 3 10" xfId="36549"/>
    <cellStyle name="Salida 2 2 2 2 3 10 2" xfId="36550"/>
    <cellStyle name="Salida 2 2 2 2 3 11" xfId="36551"/>
    <cellStyle name="Salida 2 2 2 2 3 2" xfId="36552"/>
    <cellStyle name="Salida 2 2 2 2 3 2 2" xfId="36553"/>
    <cellStyle name="Salida 2 2 2 2 3 3" xfId="36554"/>
    <cellStyle name="Salida 2 2 2 2 3 3 2" xfId="36555"/>
    <cellStyle name="Salida 2 2 2 2 3 4" xfId="36556"/>
    <cellStyle name="Salida 2 2 2 2 3 4 2" xfId="36557"/>
    <cellStyle name="Salida 2 2 2 2 3 5" xfId="36558"/>
    <cellStyle name="Salida 2 2 2 2 3 5 2" xfId="36559"/>
    <cellStyle name="Salida 2 2 2 2 3 6" xfId="36560"/>
    <cellStyle name="Salida 2 2 2 2 3 6 2" xfId="36561"/>
    <cellStyle name="Salida 2 2 2 2 3 7" xfId="36562"/>
    <cellStyle name="Salida 2 2 2 2 3 7 2" xfId="36563"/>
    <cellStyle name="Salida 2 2 2 2 3 8" xfId="36564"/>
    <cellStyle name="Salida 2 2 2 2 3 8 2" xfId="36565"/>
    <cellStyle name="Salida 2 2 2 2 3 9" xfId="36566"/>
    <cellStyle name="Salida 2 2 2 2 3 9 2" xfId="36567"/>
    <cellStyle name="Salida 2 2 2 2 4" xfId="36568"/>
    <cellStyle name="Salida 2 2 2 2 4 2" xfId="36569"/>
    <cellStyle name="Salida 2 2 2 2 5" xfId="36570"/>
    <cellStyle name="Salida 2 2 2 2 5 2" xfId="36571"/>
    <cellStyle name="Salida 2 2 2 2 6" xfId="36572"/>
    <cellStyle name="Salida 2 2 2 2 6 2" xfId="36573"/>
    <cellStyle name="Salida 2 2 2 2 7" xfId="36574"/>
    <cellStyle name="Salida 2 2 2 2 7 2" xfId="36575"/>
    <cellStyle name="Salida 2 2 2 2 8" xfId="36576"/>
    <cellStyle name="Salida 2 2 2 2 8 2" xfId="36577"/>
    <cellStyle name="Salida 2 2 2 2 9" xfId="36578"/>
    <cellStyle name="Salida 2 2 2 2 9 2" xfId="36579"/>
    <cellStyle name="Salida 2 2 2 3" xfId="36580"/>
    <cellStyle name="Salida 2 2 2 3 10" xfId="36581"/>
    <cellStyle name="Salida 2 2 2 3 10 2" xfId="36582"/>
    <cellStyle name="Salida 2 2 2 3 11" xfId="36583"/>
    <cellStyle name="Salida 2 2 2 3 11 2" xfId="36584"/>
    <cellStyle name="Salida 2 2 2 3 12" xfId="36585"/>
    <cellStyle name="Salida 2 2 2 3 12 2" xfId="36586"/>
    <cellStyle name="Salida 2 2 2 3 13" xfId="36587"/>
    <cellStyle name="Salida 2 2 2 3 2" xfId="36588"/>
    <cellStyle name="Salida 2 2 2 3 2 10" xfId="36589"/>
    <cellStyle name="Salida 2 2 2 3 2 10 2" xfId="36590"/>
    <cellStyle name="Salida 2 2 2 3 2 11" xfId="36591"/>
    <cellStyle name="Salida 2 2 2 3 2 2" xfId="36592"/>
    <cellStyle name="Salida 2 2 2 3 2 2 2" xfId="36593"/>
    <cellStyle name="Salida 2 2 2 3 2 3" xfId="36594"/>
    <cellStyle name="Salida 2 2 2 3 2 3 2" xfId="36595"/>
    <cellStyle name="Salida 2 2 2 3 2 4" xfId="36596"/>
    <cellStyle name="Salida 2 2 2 3 2 4 2" xfId="36597"/>
    <cellStyle name="Salida 2 2 2 3 2 5" xfId="36598"/>
    <cellStyle name="Salida 2 2 2 3 2 5 2" xfId="36599"/>
    <cellStyle name="Salida 2 2 2 3 2 6" xfId="36600"/>
    <cellStyle name="Salida 2 2 2 3 2 6 2" xfId="36601"/>
    <cellStyle name="Salida 2 2 2 3 2 7" xfId="36602"/>
    <cellStyle name="Salida 2 2 2 3 2 7 2" xfId="36603"/>
    <cellStyle name="Salida 2 2 2 3 2 8" xfId="36604"/>
    <cellStyle name="Salida 2 2 2 3 2 8 2" xfId="36605"/>
    <cellStyle name="Salida 2 2 2 3 2 9" xfId="36606"/>
    <cellStyle name="Salida 2 2 2 3 2 9 2" xfId="36607"/>
    <cellStyle name="Salida 2 2 2 3 3" xfId="36608"/>
    <cellStyle name="Salida 2 2 2 3 3 10" xfId="36609"/>
    <cellStyle name="Salida 2 2 2 3 3 10 2" xfId="36610"/>
    <cellStyle name="Salida 2 2 2 3 3 11" xfId="36611"/>
    <cellStyle name="Salida 2 2 2 3 3 2" xfId="36612"/>
    <cellStyle name="Salida 2 2 2 3 3 2 2" xfId="36613"/>
    <cellStyle name="Salida 2 2 2 3 3 3" xfId="36614"/>
    <cellStyle name="Salida 2 2 2 3 3 3 2" xfId="36615"/>
    <cellStyle name="Salida 2 2 2 3 3 4" xfId="36616"/>
    <cellStyle name="Salida 2 2 2 3 3 4 2" xfId="36617"/>
    <cellStyle name="Salida 2 2 2 3 3 5" xfId="36618"/>
    <cellStyle name="Salida 2 2 2 3 3 5 2" xfId="36619"/>
    <cellStyle name="Salida 2 2 2 3 3 6" xfId="36620"/>
    <cellStyle name="Salida 2 2 2 3 3 6 2" xfId="36621"/>
    <cellStyle name="Salida 2 2 2 3 3 7" xfId="36622"/>
    <cellStyle name="Salida 2 2 2 3 3 7 2" xfId="36623"/>
    <cellStyle name="Salida 2 2 2 3 3 8" xfId="36624"/>
    <cellStyle name="Salida 2 2 2 3 3 8 2" xfId="36625"/>
    <cellStyle name="Salida 2 2 2 3 3 9" xfId="36626"/>
    <cellStyle name="Salida 2 2 2 3 3 9 2" xfId="36627"/>
    <cellStyle name="Salida 2 2 2 3 4" xfId="36628"/>
    <cellStyle name="Salida 2 2 2 3 4 2" xfId="36629"/>
    <cellStyle name="Salida 2 2 2 3 5" xfId="36630"/>
    <cellStyle name="Salida 2 2 2 3 5 2" xfId="36631"/>
    <cellStyle name="Salida 2 2 2 3 6" xfId="36632"/>
    <cellStyle name="Salida 2 2 2 3 6 2" xfId="36633"/>
    <cellStyle name="Salida 2 2 2 3 7" xfId="36634"/>
    <cellStyle name="Salida 2 2 2 3 7 2" xfId="36635"/>
    <cellStyle name="Salida 2 2 2 3 8" xfId="36636"/>
    <cellStyle name="Salida 2 2 2 3 8 2" xfId="36637"/>
    <cellStyle name="Salida 2 2 2 3 9" xfId="36638"/>
    <cellStyle name="Salida 2 2 2 3 9 2" xfId="36639"/>
    <cellStyle name="Salida 2 2 2 4" xfId="36640"/>
    <cellStyle name="Salida 2 2 2 4 10" xfId="36641"/>
    <cellStyle name="Salida 2 2 2 4 10 2" xfId="36642"/>
    <cellStyle name="Salida 2 2 2 4 11" xfId="36643"/>
    <cellStyle name="Salida 2 2 2 4 2" xfId="36644"/>
    <cellStyle name="Salida 2 2 2 4 2 2" xfId="36645"/>
    <cellStyle name="Salida 2 2 2 4 3" xfId="36646"/>
    <cellStyle name="Salida 2 2 2 4 3 2" xfId="36647"/>
    <cellStyle name="Salida 2 2 2 4 4" xfId="36648"/>
    <cellStyle name="Salida 2 2 2 4 4 2" xfId="36649"/>
    <cellStyle name="Salida 2 2 2 4 5" xfId="36650"/>
    <cellStyle name="Salida 2 2 2 4 5 2" xfId="36651"/>
    <cellStyle name="Salida 2 2 2 4 6" xfId="36652"/>
    <cellStyle name="Salida 2 2 2 4 6 2" xfId="36653"/>
    <cellStyle name="Salida 2 2 2 4 7" xfId="36654"/>
    <cellStyle name="Salida 2 2 2 4 7 2" xfId="36655"/>
    <cellStyle name="Salida 2 2 2 4 8" xfId="36656"/>
    <cellStyle name="Salida 2 2 2 4 8 2" xfId="36657"/>
    <cellStyle name="Salida 2 2 2 4 9" xfId="36658"/>
    <cellStyle name="Salida 2 2 2 4 9 2" xfId="36659"/>
    <cellStyle name="Salida 2 2 2 5" xfId="36660"/>
    <cellStyle name="Salida 2 2 2 5 10" xfId="36661"/>
    <cellStyle name="Salida 2 2 2 5 10 2" xfId="36662"/>
    <cellStyle name="Salida 2 2 2 5 11" xfId="36663"/>
    <cellStyle name="Salida 2 2 2 5 2" xfId="36664"/>
    <cellStyle name="Salida 2 2 2 5 2 2" xfId="36665"/>
    <cellStyle name="Salida 2 2 2 5 3" xfId="36666"/>
    <cellStyle name="Salida 2 2 2 5 3 2" xfId="36667"/>
    <cellStyle name="Salida 2 2 2 5 4" xfId="36668"/>
    <cellStyle name="Salida 2 2 2 5 4 2" xfId="36669"/>
    <cellStyle name="Salida 2 2 2 5 5" xfId="36670"/>
    <cellStyle name="Salida 2 2 2 5 5 2" xfId="36671"/>
    <cellStyle name="Salida 2 2 2 5 6" xfId="36672"/>
    <cellStyle name="Salida 2 2 2 5 6 2" xfId="36673"/>
    <cellStyle name="Salida 2 2 2 5 7" xfId="36674"/>
    <cellStyle name="Salida 2 2 2 5 7 2" xfId="36675"/>
    <cellStyle name="Salida 2 2 2 5 8" xfId="36676"/>
    <cellStyle name="Salida 2 2 2 5 8 2" xfId="36677"/>
    <cellStyle name="Salida 2 2 2 5 9" xfId="36678"/>
    <cellStyle name="Salida 2 2 2 5 9 2" xfId="36679"/>
    <cellStyle name="Salida 2 2 2 6" xfId="36680"/>
    <cellStyle name="Salida 2 2 2 6 2" xfId="36681"/>
    <cellStyle name="Salida 2 2 2 7" xfId="36682"/>
    <cellStyle name="Salida 2 2 2 7 2" xfId="36683"/>
    <cellStyle name="Salida 2 2 2 8" xfId="36684"/>
    <cellStyle name="Salida 2 2 2 8 2" xfId="36685"/>
    <cellStyle name="Salida 2 2 2 9" xfId="36686"/>
    <cellStyle name="Salida 2 2 2 9 2" xfId="36687"/>
    <cellStyle name="Salida 2 2 3" xfId="36688"/>
    <cellStyle name="Salida 2 2 3 10" xfId="36689"/>
    <cellStyle name="Salida 2 2 3 10 2" xfId="36690"/>
    <cellStyle name="Salida 2 2 3 11" xfId="36691"/>
    <cellStyle name="Salida 2 2 3 11 2" xfId="36692"/>
    <cellStyle name="Salida 2 2 3 12" xfId="36693"/>
    <cellStyle name="Salida 2 2 3 12 2" xfId="36694"/>
    <cellStyle name="Salida 2 2 3 13" xfId="36695"/>
    <cellStyle name="Salida 2 2 3 13 2" xfId="36696"/>
    <cellStyle name="Salida 2 2 3 14" xfId="36697"/>
    <cellStyle name="Salida 2 2 3 14 2" xfId="36698"/>
    <cellStyle name="Salida 2 2 3 15" xfId="36699"/>
    <cellStyle name="Salida 2 2 3 2" xfId="36700"/>
    <cellStyle name="Salida 2 2 3 2 10" xfId="36701"/>
    <cellStyle name="Salida 2 2 3 2 10 2" xfId="36702"/>
    <cellStyle name="Salida 2 2 3 2 11" xfId="36703"/>
    <cellStyle name="Salida 2 2 3 2 11 2" xfId="36704"/>
    <cellStyle name="Salida 2 2 3 2 12" xfId="36705"/>
    <cellStyle name="Salida 2 2 3 2 12 2" xfId="36706"/>
    <cellStyle name="Salida 2 2 3 2 13" xfId="36707"/>
    <cellStyle name="Salida 2 2 3 2 2" xfId="36708"/>
    <cellStyle name="Salida 2 2 3 2 2 10" xfId="36709"/>
    <cellStyle name="Salida 2 2 3 2 2 10 2" xfId="36710"/>
    <cellStyle name="Salida 2 2 3 2 2 11" xfId="36711"/>
    <cellStyle name="Salida 2 2 3 2 2 2" xfId="36712"/>
    <cellStyle name="Salida 2 2 3 2 2 2 2" xfId="36713"/>
    <cellStyle name="Salida 2 2 3 2 2 3" xfId="36714"/>
    <cellStyle name="Salida 2 2 3 2 2 3 2" xfId="36715"/>
    <cellStyle name="Salida 2 2 3 2 2 4" xfId="36716"/>
    <cellStyle name="Salida 2 2 3 2 2 4 2" xfId="36717"/>
    <cellStyle name="Salida 2 2 3 2 2 5" xfId="36718"/>
    <cellStyle name="Salida 2 2 3 2 2 5 2" xfId="36719"/>
    <cellStyle name="Salida 2 2 3 2 2 6" xfId="36720"/>
    <cellStyle name="Salida 2 2 3 2 2 6 2" xfId="36721"/>
    <cellStyle name="Salida 2 2 3 2 2 7" xfId="36722"/>
    <cellStyle name="Salida 2 2 3 2 2 7 2" xfId="36723"/>
    <cellStyle name="Salida 2 2 3 2 2 8" xfId="36724"/>
    <cellStyle name="Salida 2 2 3 2 2 8 2" xfId="36725"/>
    <cellStyle name="Salida 2 2 3 2 2 9" xfId="36726"/>
    <cellStyle name="Salida 2 2 3 2 2 9 2" xfId="36727"/>
    <cellStyle name="Salida 2 2 3 2 3" xfId="36728"/>
    <cellStyle name="Salida 2 2 3 2 3 10" xfId="36729"/>
    <cellStyle name="Salida 2 2 3 2 3 10 2" xfId="36730"/>
    <cellStyle name="Salida 2 2 3 2 3 11" xfId="36731"/>
    <cellStyle name="Salida 2 2 3 2 3 2" xfId="36732"/>
    <cellStyle name="Salida 2 2 3 2 3 2 2" xfId="36733"/>
    <cellStyle name="Salida 2 2 3 2 3 3" xfId="36734"/>
    <cellStyle name="Salida 2 2 3 2 3 3 2" xfId="36735"/>
    <cellStyle name="Salida 2 2 3 2 3 4" xfId="36736"/>
    <cellStyle name="Salida 2 2 3 2 3 4 2" xfId="36737"/>
    <cellStyle name="Salida 2 2 3 2 3 5" xfId="36738"/>
    <cellStyle name="Salida 2 2 3 2 3 5 2" xfId="36739"/>
    <cellStyle name="Salida 2 2 3 2 3 6" xfId="36740"/>
    <cellStyle name="Salida 2 2 3 2 3 6 2" xfId="36741"/>
    <cellStyle name="Salida 2 2 3 2 3 7" xfId="36742"/>
    <cellStyle name="Salida 2 2 3 2 3 7 2" xfId="36743"/>
    <cellStyle name="Salida 2 2 3 2 3 8" xfId="36744"/>
    <cellStyle name="Salida 2 2 3 2 3 8 2" xfId="36745"/>
    <cellStyle name="Salida 2 2 3 2 3 9" xfId="36746"/>
    <cellStyle name="Salida 2 2 3 2 3 9 2" xfId="36747"/>
    <cellStyle name="Salida 2 2 3 2 4" xfId="36748"/>
    <cellStyle name="Salida 2 2 3 2 4 2" xfId="36749"/>
    <cellStyle name="Salida 2 2 3 2 5" xfId="36750"/>
    <cellStyle name="Salida 2 2 3 2 5 2" xfId="36751"/>
    <cellStyle name="Salida 2 2 3 2 6" xfId="36752"/>
    <cellStyle name="Salida 2 2 3 2 6 2" xfId="36753"/>
    <cellStyle name="Salida 2 2 3 2 7" xfId="36754"/>
    <cellStyle name="Salida 2 2 3 2 7 2" xfId="36755"/>
    <cellStyle name="Salida 2 2 3 2 8" xfId="36756"/>
    <cellStyle name="Salida 2 2 3 2 8 2" xfId="36757"/>
    <cellStyle name="Salida 2 2 3 2 9" xfId="36758"/>
    <cellStyle name="Salida 2 2 3 2 9 2" xfId="36759"/>
    <cellStyle name="Salida 2 2 3 3" xfId="36760"/>
    <cellStyle name="Salida 2 2 3 3 10" xfId="36761"/>
    <cellStyle name="Salida 2 2 3 3 10 2" xfId="36762"/>
    <cellStyle name="Salida 2 2 3 3 11" xfId="36763"/>
    <cellStyle name="Salida 2 2 3 3 11 2" xfId="36764"/>
    <cellStyle name="Salida 2 2 3 3 12" xfId="36765"/>
    <cellStyle name="Salida 2 2 3 3 12 2" xfId="36766"/>
    <cellStyle name="Salida 2 2 3 3 13" xfId="36767"/>
    <cellStyle name="Salida 2 2 3 3 2" xfId="36768"/>
    <cellStyle name="Salida 2 2 3 3 2 10" xfId="36769"/>
    <cellStyle name="Salida 2 2 3 3 2 10 2" xfId="36770"/>
    <cellStyle name="Salida 2 2 3 3 2 11" xfId="36771"/>
    <cellStyle name="Salida 2 2 3 3 2 2" xfId="36772"/>
    <cellStyle name="Salida 2 2 3 3 2 2 2" xfId="36773"/>
    <cellStyle name="Salida 2 2 3 3 2 3" xfId="36774"/>
    <cellStyle name="Salida 2 2 3 3 2 3 2" xfId="36775"/>
    <cellStyle name="Salida 2 2 3 3 2 4" xfId="36776"/>
    <cellStyle name="Salida 2 2 3 3 2 4 2" xfId="36777"/>
    <cellStyle name="Salida 2 2 3 3 2 5" xfId="36778"/>
    <cellStyle name="Salida 2 2 3 3 2 5 2" xfId="36779"/>
    <cellStyle name="Salida 2 2 3 3 2 6" xfId="36780"/>
    <cellStyle name="Salida 2 2 3 3 2 6 2" xfId="36781"/>
    <cellStyle name="Salida 2 2 3 3 2 7" xfId="36782"/>
    <cellStyle name="Salida 2 2 3 3 2 7 2" xfId="36783"/>
    <cellStyle name="Salida 2 2 3 3 2 8" xfId="36784"/>
    <cellStyle name="Salida 2 2 3 3 2 8 2" xfId="36785"/>
    <cellStyle name="Salida 2 2 3 3 2 9" xfId="36786"/>
    <cellStyle name="Salida 2 2 3 3 2 9 2" xfId="36787"/>
    <cellStyle name="Salida 2 2 3 3 3" xfId="36788"/>
    <cellStyle name="Salida 2 2 3 3 3 10" xfId="36789"/>
    <cellStyle name="Salida 2 2 3 3 3 10 2" xfId="36790"/>
    <cellStyle name="Salida 2 2 3 3 3 11" xfId="36791"/>
    <cellStyle name="Salida 2 2 3 3 3 2" xfId="36792"/>
    <cellStyle name="Salida 2 2 3 3 3 2 2" xfId="36793"/>
    <cellStyle name="Salida 2 2 3 3 3 3" xfId="36794"/>
    <cellStyle name="Salida 2 2 3 3 3 3 2" xfId="36795"/>
    <cellStyle name="Salida 2 2 3 3 3 4" xfId="36796"/>
    <cellStyle name="Salida 2 2 3 3 3 4 2" xfId="36797"/>
    <cellStyle name="Salida 2 2 3 3 3 5" xfId="36798"/>
    <cellStyle name="Salida 2 2 3 3 3 5 2" xfId="36799"/>
    <cellStyle name="Salida 2 2 3 3 3 6" xfId="36800"/>
    <cellStyle name="Salida 2 2 3 3 3 6 2" xfId="36801"/>
    <cellStyle name="Salida 2 2 3 3 3 7" xfId="36802"/>
    <cellStyle name="Salida 2 2 3 3 3 7 2" xfId="36803"/>
    <cellStyle name="Salida 2 2 3 3 3 8" xfId="36804"/>
    <cellStyle name="Salida 2 2 3 3 3 8 2" xfId="36805"/>
    <cellStyle name="Salida 2 2 3 3 3 9" xfId="36806"/>
    <cellStyle name="Salida 2 2 3 3 3 9 2" xfId="36807"/>
    <cellStyle name="Salida 2 2 3 3 4" xfId="36808"/>
    <cellStyle name="Salida 2 2 3 3 4 2" xfId="36809"/>
    <cellStyle name="Salida 2 2 3 3 5" xfId="36810"/>
    <cellStyle name="Salida 2 2 3 3 5 2" xfId="36811"/>
    <cellStyle name="Salida 2 2 3 3 6" xfId="36812"/>
    <cellStyle name="Salida 2 2 3 3 6 2" xfId="36813"/>
    <cellStyle name="Salida 2 2 3 3 7" xfId="36814"/>
    <cellStyle name="Salida 2 2 3 3 7 2" xfId="36815"/>
    <cellStyle name="Salida 2 2 3 3 8" xfId="36816"/>
    <cellStyle name="Salida 2 2 3 3 8 2" xfId="36817"/>
    <cellStyle name="Salida 2 2 3 3 9" xfId="36818"/>
    <cellStyle name="Salida 2 2 3 3 9 2" xfId="36819"/>
    <cellStyle name="Salida 2 2 3 4" xfId="36820"/>
    <cellStyle name="Salida 2 2 3 4 10" xfId="36821"/>
    <cellStyle name="Salida 2 2 3 4 10 2" xfId="36822"/>
    <cellStyle name="Salida 2 2 3 4 11" xfId="36823"/>
    <cellStyle name="Salida 2 2 3 4 2" xfId="36824"/>
    <cellStyle name="Salida 2 2 3 4 2 2" xfId="36825"/>
    <cellStyle name="Salida 2 2 3 4 3" xfId="36826"/>
    <cellStyle name="Salida 2 2 3 4 3 2" xfId="36827"/>
    <cellStyle name="Salida 2 2 3 4 4" xfId="36828"/>
    <cellStyle name="Salida 2 2 3 4 4 2" xfId="36829"/>
    <cellStyle name="Salida 2 2 3 4 5" xfId="36830"/>
    <cellStyle name="Salida 2 2 3 4 5 2" xfId="36831"/>
    <cellStyle name="Salida 2 2 3 4 6" xfId="36832"/>
    <cellStyle name="Salida 2 2 3 4 6 2" xfId="36833"/>
    <cellStyle name="Salida 2 2 3 4 7" xfId="36834"/>
    <cellStyle name="Salida 2 2 3 4 7 2" xfId="36835"/>
    <cellStyle name="Salida 2 2 3 4 8" xfId="36836"/>
    <cellStyle name="Salida 2 2 3 4 8 2" xfId="36837"/>
    <cellStyle name="Salida 2 2 3 4 9" xfId="36838"/>
    <cellStyle name="Salida 2 2 3 4 9 2" xfId="36839"/>
    <cellStyle name="Salida 2 2 3 5" xfId="36840"/>
    <cellStyle name="Salida 2 2 3 5 10" xfId="36841"/>
    <cellStyle name="Salida 2 2 3 5 10 2" xfId="36842"/>
    <cellStyle name="Salida 2 2 3 5 11" xfId="36843"/>
    <cellStyle name="Salida 2 2 3 5 2" xfId="36844"/>
    <cellStyle name="Salida 2 2 3 5 2 2" xfId="36845"/>
    <cellStyle name="Salida 2 2 3 5 3" xfId="36846"/>
    <cellStyle name="Salida 2 2 3 5 3 2" xfId="36847"/>
    <cellStyle name="Salida 2 2 3 5 4" xfId="36848"/>
    <cellStyle name="Salida 2 2 3 5 4 2" xfId="36849"/>
    <cellStyle name="Salida 2 2 3 5 5" xfId="36850"/>
    <cellStyle name="Salida 2 2 3 5 5 2" xfId="36851"/>
    <cellStyle name="Salida 2 2 3 5 6" xfId="36852"/>
    <cellStyle name="Salida 2 2 3 5 6 2" xfId="36853"/>
    <cellStyle name="Salida 2 2 3 5 7" xfId="36854"/>
    <cellStyle name="Salida 2 2 3 5 7 2" xfId="36855"/>
    <cellStyle name="Salida 2 2 3 5 8" xfId="36856"/>
    <cellStyle name="Salida 2 2 3 5 8 2" xfId="36857"/>
    <cellStyle name="Salida 2 2 3 5 9" xfId="36858"/>
    <cellStyle name="Salida 2 2 3 5 9 2" xfId="36859"/>
    <cellStyle name="Salida 2 2 3 6" xfId="36860"/>
    <cellStyle name="Salida 2 2 3 6 2" xfId="36861"/>
    <cellStyle name="Salida 2 2 3 7" xfId="36862"/>
    <cellStyle name="Salida 2 2 3 7 2" xfId="36863"/>
    <cellStyle name="Salida 2 2 3 8" xfId="36864"/>
    <cellStyle name="Salida 2 2 3 8 2" xfId="36865"/>
    <cellStyle name="Salida 2 2 3 9" xfId="36866"/>
    <cellStyle name="Salida 2 2 3 9 2" xfId="36867"/>
    <cellStyle name="Salida 2 2 4" xfId="36868"/>
    <cellStyle name="Salida 2 2 4 10" xfId="36869"/>
    <cellStyle name="Salida 2 2 4 10 2" xfId="36870"/>
    <cellStyle name="Salida 2 2 4 11" xfId="36871"/>
    <cellStyle name="Salida 2 2 4 11 2" xfId="36872"/>
    <cellStyle name="Salida 2 2 4 12" xfId="36873"/>
    <cellStyle name="Salida 2 2 4 12 2" xfId="36874"/>
    <cellStyle name="Salida 2 2 4 13" xfId="36875"/>
    <cellStyle name="Salida 2 2 4 2" xfId="36876"/>
    <cellStyle name="Salida 2 2 4 2 10" xfId="36877"/>
    <cellStyle name="Salida 2 2 4 2 10 2" xfId="36878"/>
    <cellStyle name="Salida 2 2 4 2 11" xfId="36879"/>
    <cellStyle name="Salida 2 2 4 2 2" xfId="36880"/>
    <cellStyle name="Salida 2 2 4 2 2 2" xfId="36881"/>
    <cellStyle name="Salida 2 2 4 2 3" xfId="36882"/>
    <cellStyle name="Salida 2 2 4 2 3 2" xfId="36883"/>
    <cellStyle name="Salida 2 2 4 2 4" xfId="36884"/>
    <cellStyle name="Salida 2 2 4 2 4 2" xfId="36885"/>
    <cellStyle name="Salida 2 2 4 2 5" xfId="36886"/>
    <cellStyle name="Salida 2 2 4 2 5 2" xfId="36887"/>
    <cellStyle name="Salida 2 2 4 2 6" xfId="36888"/>
    <cellStyle name="Salida 2 2 4 2 6 2" xfId="36889"/>
    <cellStyle name="Salida 2 2 4 2 7" xfId="36890"/>
    <cellStyle name="Salida 2 2 4 2 7 2" xfId="36891"/>
    <cellStyle name="Salida 2 2 4 2 8" xfId="36892"/>
    <cellStyle name="Salida 2 2 4 2 8 2" xfId="36893"/>
    <cellStyle name="Salida 2 2 4 2 9" xfId="36894"/>
    <cellStyle name="Salida 2 2 4 2 9 2" xfId="36895"/>
    <cellStyle name="Salida 2 2 4 3" xfId="36896"/>
    <cellStyle name="Salida 2 2 4 3 10" xfId="36897"/>
    <cellStyle name="Salida 2 2 4 3 10 2" xfId="36898"/>
    <cellStyle name="Salida 2 2 4 3 11" xfId="36899"/>
    <cellStyle name="Salida 2 2 4 3 2" xfId="36900"/>
    <cellStyle name="Salida 2 2 4 3 2 2" xfId="36901"/>
    <cellStyle name="Salida 2 2 4 3 3" xfId="36902"/>
    <cellStyle name="Salida 2 2 4 3 3 2" xfId="36903"/>
    <cellStyle name="Salida 2 2 4 3 4" xfId="36904"/>
    <cellStyle name="Salida 2 2 4 3 4 2" xfId="36905"/>
    <cellStyle name="Salida 2 2 4 3 5" xfId="36906"/>
    <cellStyle name="Salida 2 2 4 3 5 2" xfId="36907"/>
    <cellStyle name="Salida 2 2 4 3 6" xfId="36908"/>
    <cellStyle name="Salida 2 2 4 3 6 2" xfId="36909"/>
    <cellStyle name="Salida 2 2 4 3 7" xfId="36910"/>
    <cellStyle name="Salida 2 2 4 3 7 2" xfId="36911"/>
    <cellStyle name="Salida 2 2 4 3 8" xfId="36912"/>
    <cellStyle name="Salida 2 2 4 3 8 2" xfId="36913"/>
    <cellStyle name="Salida 2 2 4 3 9" xfId="36914"/>
    <cellStyle name="Salida 2 2 4 3 9 2" xfId="36915"/>
    <cellStyle name="Salida 2 2 4 4" xfId="36916"/>
    <cellStyle name="Salida 2 2 4 4 2" xfId="36917"/>
    <cellStyle name="Salida 2 2 4 5" xfId="36918"/>
    <cellStyle name="Salida 2 2 4 5 2" xfId="36919"/>
    <cellStyle name="Salida 2 2 4 6" xfId="36920"/>
    <cellStyle name="Salida 2 2 4 6 2" xfId="36921"/>
    <cellStyle name="Salida 2 2 4 7" xfId="36922"/>
    <cellStyle name="Salida 2 2 4 7 2" xfId="36923"/>
    <cellStyle name="Salida 2 2 4 8" xfId="36924"/>
    <cellStyle name="Salida 2 2 4 8 2" xfId="36925"/>
    <cellStyle name="Salida 2 2 4 9" xfId="36926"/>
    <cellStyle name="Salida 2 2 4 9 2" xfId="36927"/>
    <cellStyle name="Salida 2 2 5" xfId="36928"/>
    <cellStyle name="Salida 2 2 5 10" xfId="36929"/>
    <cellStyle name="Salida 2 2 5 10 2" xfId="36930"/>
    <cellStyle name="Salida 2 2 5 11" xfId="36931"/>
    <cellStyle name="Salida 2 2 5 11 2" xfId="36932"/>
    <cellStyle name="Salida 2 2 5 12" xfId="36933"/>
    <cellStyle name="Salida 2 2 5 12 2" xfId="36934"/>
    <cellStyle name="Salida 2 2 5 13" xfId="36935"/>
    <cellStyle name="Salida 2 2 5 2" xfId="36936"/>
    <cellStyle name="Salida 2 2 5 2 10" xfId="36937"/>
    <cellStyle name="Salida 2 2 5 2 10 2" xfId="36938"/>
    <cellStyle name="Salida 2 2 5 2 11" xfId="36939"/>
    <cellStyle name="Salida 2 2 5 2 2" xfId="36940"/>
    <cellStyle name="Salida 2 2 5 2 2 2" xfId="36941"/>
    <cellStyle name="Salida 2 2 5 2 3" xfId="36942"/>
    <cellStyle name="Salida 2 2 5 2 3 2" xfId="36943"/>
    <cellStyle name="Salida 2 2 5 2 4" xfId="36944"/>
    <cellStyle name="Salida 2 2 5 2 4 2" xfId="36945"/>
    <cellStyle name="Salida 2 2 5 2 5" xfId="36946"/>
    <cellStyle name="Salida 2 2 5 2 5 2" xfId="36947"/>
    <cellStyle name="Salida 2 2 5 2 6" xfId="36948"/>
    <cellStyle name="Salida 2 2 5 2 6 2" xfId="36949"/>
    <cellStyle name="Salida 2 2 5 2 7" xfId="36950"/>
    <cellStyle name="Salida 2 2 5 2 7 2" xfId="36951"/>
    <cellStyle name="Salida 2 2 5 2 8" xfId="36952"/>
    <cellStyle name="Salida 2 2 5 2 8 2" xfId="36953"/>
    <cellStyle name="Salida 2 2 5 2 9" xfId="36954"/>
    <cellStyle name="Salida 2 2 5 2 9 2" xfId="36955"/>
    <cellStyle name="Salida 2 2 5 3" xfId="36956"/>
    <cellStyle name="Salida 2 2 5 3 10" xfId="36957"/>
    <cellStyle name="Salida 2 2 5 3 10 2" xfId="36958"/>
    <cellStyle name="Salida 2 2 5 3 11" xfId="36959"/>
    <cellStyle name="Salida 2 2 5 3 2" xfId="36960"/>
    <cellStyle name="Salida 2 2 5 3 2 2" xfId="36961"/>
    <cellStyle name="Salida 2 2 5 3 3" xfId="36962"/>
    <cellStyle name="Salida 2 2 5 3 3 2" xfId="36963"/>
    <cellStyle name="Salida 2 2 5 3 4" xfId="36964"/>
    <cellStyle name="Salida 2 2 5 3 4 2" xfId="36965"/>
    <cellStyle name="Salida 2 2 5 3 5" xfId="36966"/>
    <cellStyle name="Salida 2 2 5 3 5 2" xfId="36967"/>
    <cellStyle name="Salida 2 2 5 3 6" xfId="36968"/>
    <cellStyle name="Salida 2 2 5 3 6 2" xfId="36969"/>
    <cellStyle name="Salida 2 2 5 3 7" xfId="36970"/>
    <cellStyle name="Salida 2 2 5 3 7 2" xfId="36971"/>
    <cellStyle name="Salida 2 2 5 3 8" xfId="36972"/>
    <cellStyle name="Salida 2 2 5 3 8 2" xfId="36973"/>
    <cellStyle name="Salida 2 2 5 3 9" xfId="36974"/>
    <cellStyle name="Salida 2 2 5 3 9 2" xfId="36975"/>
    <cellStyle name="Salida 2 2 5 4" xfId="36976"/>
    <cellStyle name="Salida 2 2 5 4 2" xfId="36977"/>
    <cellStyle name="Salida 2 2 5 5" xfId="36978"/>
    <cellStyle name="Salida 2 2 5 5 2" xfId="36979"/>
    <cellStyle name="Salida 2 2 5 6" xfId="36980"/>
    <cellStyle name="Salida 2 2 5 6 2" xfId="36981"/>
    <cellStyle name="Salida 2 2 5 7" xfId="36982"/>
    <cellStyle name="Salida 2 2 5 7 2" xfId="36983"/>
    <cellStyle name="Salida 2 2 5 8" xfId="36984"/>
    <cellStyle name="Salida 2 2 5 8 2" xfId="36985"/>
    <cellStyle name="Salida 2 2 5 9" xfId="36986"/>
    <cellStyle name="Salida 2 2 5 9 2" xfId="36987"/>
    <cellStyle name="Salida 2 2 6" xfId="36988"/>
    <cellStyle name="Salida 2 2 6 2" xfId="36989"/>
    <cellStyle name="Salida 2 2 7" xfId="36990"/>
    <cellStyle name="Salida 2 2 7 2" xfId="36991"/>
    <cellStyle name="Salida 2 2 8" xfId="36992"/>
    <cellStyle name="Salida 2 2 8 2" xfId="36993"/>
    <cellStyle name="Salida 2 2 9" xfId="36994"/>
    <cellStyle name="Salida 2 2 9 2" xfId="36995"/>
    <cellStyle name="Salida 2 20" xfId="36996"/>
    <cellStyle name="Salida 2 21" xfId="36997"/>
    <cellStyle name="Salida 2 3" xfId="1137"/>
    <cellStyle name="Salida 2 3 10" xfId="36998"/>
    <cellStyle name="Salida 2 3 10 2" xfId="36999"/>
    <cellStyle name="Salida 2 3 11" xfId="37000"/>
    <cellStyle name="Salida 2 3 11 2" xfId="37001"/>
    <cellStyle name="Salida 2 3 12" xfId="37002"/>
    <cellStyle name="Salida 2 3 12 2" xfId="37003"/>
    <cellStyle name="Salida 2 3 13" xfId="37004"/>
    <cellStyle name="Salida 2 3 13 2" xfId="37005"/>
    <cellStyle name="Salida 2 3 14" xfId="37006"/>
    <cellStyle name="Salida 2 3 14 2" xfId="37007"/>
    <cellStyle name="Salida 2 3 15" xfId="37008"/>
    <cellStyle name="Salida 2 3 16" xfId="37009"/>
    <cellStyle name="Salida 2 3 17" xfId="37010"/>
    <cellStyle name="Salida 2 3 2" xfId="37011"/>
    <cellStyle name="Salida 2 3 2 10" xfId="37012"/>
    <cellStyle name="Salida 2 3 2 10 2" xfId="37013"/>
    <cellStyle name="Salida 2 3 2 11" xfId="37014"/>
    <cellStyle name="Salida 2 3 2 11 2" xfId="37015"/>
    <cellStyle name="Salida 2 3 2 12" xfId="37016"/>
    <cellStyle name="Salida 2 3 2 12 2" xfId="37017"/>
    <cellStyle name="Salida 2 3 2 13" xfId="37018"/>
    <cellStyle name="Salida 2 3 2 13 2" xfId="37019"/>
    <cellStyle name="Salida 2 3 2 14" xfId="37020"/>
    <cellStyle name="Salida 2 3 2 14 2" xfId="37021"/>
    <cellStyle name="Salida 2 3 2 15" xfId="37022"/>
    <cellStyle name="Salida 2 3 2 2" xfId="37023"/>
    <cellStyle name="Salida 2 3 2 2 10" xfId="37024"/>
    <cellStyle name="Salida 2 3 2 2 10 2" xfId="37025"/>
    <cellStyle name="Salida 2 3 2 2 11" xfId="37026"/>
    <cellStyle name="Salida 2 3 2 2 11 2" xfId="37027"/>
    <cellStyle name="Salida 2 3 2 2 12" xfId="37028"/>
    <cellStyle name="Salida 2 3 2 2 12 2" xfId="37029"/>
    <cellStyle name="Salida 2 3 2 2 13" xfId="37030"/>
    <cellStyle name="Salida 2 3 2 2 2" xfId="37031"/>
    <cellStyle name="Salida 2 3 2 2 2 10" xfId="37032"/>
    <cellStyle name="Salida 2 3 2 2 2 10 2" xfId="37033"/>
    <cellStyle name="Salida 2 3 2 2 2 11" xfId="37034"/>
    <cellStyle name="Salida 2 3 2 2 2 2" xfId="37035"/>
    <cellStyle name="Salida 2 3 2 2 2 2 2" xfId="37036"/>
    <cellStyle name="Salida 2 3 2 2 2 3" xfId="37037"/>
    <cellStyle name="Salida 2 3 2 2 2 3 2" xfId="37038"/>
    <cellStyle name="Salida 2 3 2 2 2 4" xfId="37039"/>
    <cellStyle name="Salida 2 3 2 2 2 4 2" xfId="37040"/>
    <cellStyle name="Salida 2 3 2 2 2 5" xfId="37041"/>
    <cellStyle name="Salida 2 3 2 2 2 5 2" xfId="37042"/>
    <cellStyle name="Salida 2 3 2 2 2 6" xfId="37043"/>
    <cellStyle name="Salida 2 3 2 2 2 6 2" xfId="37044"/>
    <cellStyle name="Salida 2 3 2 2 2 7" xfId="37045"/>
    <cellStyle name="Salida 2 3 2 2 2 7 2" xfId="37046"/>
    <cellStyle name="Salida 2 3 2 2 2 8" xfId="37047"/>
    <cellStyle name="Salida 2 3 2 2 2 8 2" xfId="37048"/>
    <cellStyle name="Salida 2 3 2 2 2 9" xfId="37049"/>
    <cellStyle name="Salida 2 3 2 2 2 9 2" xfId="37050"/>
    <cellStyle name="Salida 2 3 2 2 3" xfId="37051"/>
    <cellStyle name="Salida 2 3 2 2 3 10" xfId="37052"/>
    <cellStyle name="Salida 2 3 2 2 3 10 2" xfId="37053"/>
    <cellStyle name="Salida 2 3 2 2 3 11" xfId="37054"/>
    <cellStyle name="Salida 2 3 2 2 3 2" xfId="37055"/>
    <cellStyle name="Salida 2 3 2 2 3 2 2" xfId="37056"/>
    <cellStyle name="Salida 2 3 2 2 3 3" xfId="37057"/>
    <cellStyle name="Salida 2 3 2 2 3 3 2" xfId="37058"/>
    <cellStyle name="Salida 2 3 2 2 3 4" xfId="37059"/>
    <cellStyle name="Salida 2 3 2 2 3 4 2" xfId="37060"/>
    <cellStyle name="Salida 2 3 2 2 3 5" xfId="37061"/>
    <cellStyle name="Salida 2 3 2 2 3 5 2" xfId="37062"/>
    <cellStyle name="Salida 2 3 2 2 3 6" xfId="37063"/>
    <cellStyle name="Salida 2 3 2 2 3 6 2" xfId="37064"/>
    <cellStyle name="Salida 2 3 2 2 3 7" xfId="37065"/>
    <cellStyle name="Salida 2 3 2 2 3 7 2" xfId="37066"/>
    <cellStyle name="Salida 2 3 2 2 3 8" xfId="37067"/>
    <cellStyle name="Salida 2 3 2 2 3 8 2" xfId="37068"/>
    <cellStyle name="Salida 2 3 2 2 3 9" xfId="37069"/>
    <cellStyle name="Salida 2 3 2 2 3 9 2" xfId="37070"/>
    <cellStyle name="Salida 2 3 2 2 4" xfId="37071"/>
    <cellStyle name="Salida 2 3 2 2 4 2" xfId="37072"/>
    <cellStyle name="Salida 2 3 2 2 5" xfId="37073"/>
    <cellStyle name="Salida 2 3 2 2 5 2" xfId="37074"/>
    <cellStyle name="Salida 2 3 2 2 6" xfId="37075"/>
    <cellStyle name="Salida 2 3 2 2 6 2" xfId="37076"/>
    <cellStyle name="Salida 2 3 2 2 7" xfId="37077"/>
    <cellStyle name="Salida 2 3 2 2 7 2" xfId="37078"/>
    <cellStyle name="Salida 2 3 2 2 8" xfId="37079"/>
    <cellStyle name="Salida 2 3 2 2 8 2" xfId="37080"/>
    <cellStyle name="Salida 2 3 2 2 9" xfId="37081"/>
    <cellStyle name="Salida 2 3 2 2 9 2" xfId="37082"/>
    <cellStyle name="Salida 2 3 2 3" xfId="37083"/>
    <cellStyle name="Salida 2 3 2 3 10" xfId="37084"/>
    <cellStyle name="Salida 2 3 2 3 10 2" xfId="37085"/>
    <cellStyle name="Salida 2 3 2 3 11" xfId="37086"/>
    <cellStyle name="Salida 2 3 2 3 11 2" xfId="37087"/>
    <cellStyle name="Salida 2 3 2 3 12" xfId="37088"/>
    <cellStyle name="Salida 2 3 2 3 12 2" xfId="37089"/>
    <cellStyle name="Salida 2 3 2 3 13" xfId="37090"/>
    <cellStyle name="Salida 2 3 2 3 2" xfId="37091"/>
    <cellStyle name="Salida 2 3 2 3 2 10" xfId="37092"/>
    <cellStyle name="Salida 2 3 2 3 2 10 2" xfId="37093"/>
    <cellStyle name="Salida 2 3 2 3 2 11" xfId="37094"/>
    <cellStyle name="Salida 2 3 2 3 2 2" xfId="37095"/>
    <cellStyle name="Salida 2 3 2 3 2 2 2" xfId="37096"/>
    <cellStyle name="Salida 2 3 2 3 2 3" xfId="37097"/>
    <cellStyle name="Salida 2 3 2 3 2 3 2" xfId="37098"/>
    <cellStyle name="Salida 2 3 2 3 2 4" xfId="37099"/>
    <cellStyle name="Salida 2 3 2 3 2 4 2" xfId="37100"/>
    <cellStyle name="Salida 2 3 2 3 2 5" xfId="37101"/>
    <cellStyle name="Salida 2 3 2 3 2 5 2" xfId="37102"/>
    <cellStyle name="Salida 2 3 2 3 2 6" xfId="37103"/>
    <cellStyle name="Salida 2 3 2 3 2 6 2" xfId="37104"/>
    <cellStyle name="Salida 2 3 2 3 2 7" xfId="37105"/>
    <cellStyle name="Salida 2 3 2 3 2 7 2" xfId="37106"/>
    <cellStyle name="Salida 2 3 2 3 2 8" xfId="37107"/>
    <cellStyle name="Salida 2 3 2 3 2 8 2" xfId="37108"/>
    <cellStyle name="Salida 2 3 2 3 2 9" xfId="37109"/>
    <cellStyle name="Salida 2 3 2 3 2 9 2" xfId="37110"/>
    <cellStyle name="Salida 2 3 2 3 3" xfId="37111"/>
    <cellStyle name="Salida 2 3 2 3 3 10" xfId="37112"/>
    <cellStyle name="Salida 2 3 2 3 3 10 2" xfId="37113"/>
    <cellStyle name="Salida 2 3 2 3 3 11" xfId="37114"/>
    <cellStyle name="Salida 2 3 2 3 3 2" xfId="37115"/>
    <cellStyle name="Salida 2 3 2 3 3 2 2" xfId="37116"/>
    <cellStyle name="Salida 2 3 2 3 3 3" xfId="37117"/>
    <cellStyle name="Salida 2 3 2 3 3 3 2" xfId="37118"/>
    <cellStyle name="Salida 2 3 2 3 3 4" xfId="37119"/>
    <cellStyle name="Salida 2 3 2 3 3 4 2" xfId="37120"/>
    <cellStyle name="Salida 2 3 2 3 3 5" xfId="37121"/>
    <cellStyle name="Salida 2 3 2 3 3 5 2" xfId="37122"/>
    <cellStyle name="Salida 2 3 2 3 3 6" xfId="37123"/>
    <cellStyle name="Salida 2 3 2 3 3 6 2" xfId="37124"/>
    <cellStyle name="Salida 2 3 2 3 3 7" xfId="37125"/>
    <cellStyle name="Salida 2 3 2 3 3 7 2" xfId="37126"/>
    <cellStyle name="Salida 2 3 2 3 3 8" xfId="37127"/>
    <cellStyle name="Salida 2 3 2 3 3 8 2" xfId="37128"/>
    <cellStyle name="Salida 2 3 2 3 3 9" xfId="37129"/>
    <cellStyle name="Salida 2 3 2 3 3 9 2" xfId="37130"/>
    <cellStyle name="Salida 2 3 2 3 4" xfId="37131"/>
    <cellStyle name="Salida 2 3 2 3 4 2" xfId="37132"/>
    <cellStyle name="Salida 2 3 2 3 5" xfId="37133"/>
    <cellStyle name="Salida 2 3 2 3 5 2" xfId="37134"/>
    <cellStyle name="Salida 2 3 2 3 6" xfId="37135"/>
    <cellStyle name="Salida 2 3 2 3 6 2" xfId="37136"/>
    <cellStyle name="Salida 2 3 2 3 7" xfId="37137"/>
    <cellStyle name="Salida 2 3 2 3 7 2" xfId="37138"/>
    <cellStyle name="Salida 2 3 2 3 8" xfId="37139"/>
    <cellStyle name="Salida 2 3 2 3 8 2" xfId="37140"/>
    <cellStyle name="Salida 2 3 2 3 9" xfId="37141"/>
    <cellStyle name="Salida 2 3 2 3 9 2" xfId="37142"/>
    <cellStyle name="Salida 2 3 2 4" xfId="37143"/>
    <cellStyle name="Salida 2 3 2 4 10" xfId="37144"/>
    <cellStyle name="Salida 2 3 2 4 10 2" xfId="37145"/>
    <cellStyle name="Salida 2 3 2 4 11" xfId="37146"/>
    <cellStyle name="Salida 2 3 2 4 2" xfId="37147"/>
    <cellStyle name="Salida 2 3 2 4 2 2" xfId="37148"/>
    <cellStyle name="Salida 2 3 2 4 3" xfId="37149"/>
    <cellStyle name="Salida 2 3 2 4 3 2" xfId="37150"/>
    <cellStyle name="Salida 2 3 2 4 4" xfId="37151"/>
    <cellStyle name="Salida 2 3 2 4 4 2" xfId="37152"/>
    <cellStyle name="Salida 2 3 2 4 5" xfId="37153"/>
    <cellStyle name="Salida 2 3 2 4 5 2" xfId="37154"/>
    <cellStyle name="Salida 2 3 2 4 6" xfId="37155"/>
    <cellStyle name="Salida 2 3 2 4 6 2" xfId="37156"/>
    <cellStyle name="Salida 2 3 2 4 7" xfId="37157"/>
    <cellStyle name="Salida 2 3 2 4 7 2" xfId="37158"/>
    <cellStyle name="Salida 2 3 2 4 8" xfId="37159"/>
    <cellStyle name="Salida 2 3 2 4 8 2" xfId="37160"/>
    <cellStyle name="Salida 2 3 2 4 9" xfId="37161"/>
    <cellStyle name="Salida 2 3 2 4 9 2" xfId="37162"/>
    <cellStyle name="Salida 2 3 2 5" xfId="37163"/>
    <cellStyle name="Salida 2 3 2 5 10" xfId="37164"/>
    <cellStyle name="Salida 2 3 2 5 10 2" xfId="37165"/>
    <cellStyle name="Salida 2 3 2 5 11" xfId="37166"/>
    <cellStyle name="Salida 2 3 2 5 2" xfId="37167"/>
    <cellStyle name="Salida 2 3 2 5 2 2" xfId="37168"/>
    <cellStyle name="Salida 2 3 2 5 3" xfId="37169"/>
    <cellStyle name="Salida 2 3 2 5 3 2" xfId="37170"/>
    <cellStyle name="Salida 2 3 2 5 4" xfId="37171"/>
    <cellStyle name="Salida 2 3 2 5 4 2" xfId="37172"/>
    <cellStyle name="Salida 2 3 2 5 5" xfId="37173"/>
    <cellStyle name="Salida 2 3 2 5 5 2" xfId="37174"/>
    <cellStyle name="Salida 2 3 2 5 6" xfId="37175"/>
    <cellStyle name="Salida 2 3 2 5 6 2" xfId="37176"/>
    <cellStyle name="Salida 2 3 2 5 7" xfId="37177"/>
    <cellStyle name="Salida 2 3 2 5 7 2" xfId="37178"/>
    <cellStyle name="Salida 2 3 2 5 8" xfId="37179"/>
    <cellStyle name="Salida 2 3 2 5 8 2" xfId="37180"/>
    <cellStyle name="Salida 2 3 2 5 9" xfId="37181"/>
    <cellStyle name="Salida 2 3 2 5 9 2" xfId="37182"/>
    <cellStyle name="Salida 2 3 2 6" xfId="37183"/>
    <cellStyle name="Salida 2 3 2 6 2" xfId="37184"/>
    <cellStyle name="Salida 2 3 2 7" xfId="37185"/>
    <cellStyle name="Salida 2 3 2 7 2" xfId="37186"/>
    <cellStyle name="Salida 2 3 2 8" xfId="37187"/>
    <cellStyle name="Salida 2 3 2 8 2" xfId="37188"/>
    <cellStyle name="Salida 2 3 2 9" xfId="37189"/>
    <cellStyle name="Salida 2 3 2 9 2" xfId="37190"/>
    <cellStyle name="Salida 2 3 3" xfId="37191"/>
    <cellStyle name="Salida 2 3 3 10" xfId="37192"/>
    <cellStyle name="Salida 2 3 3 10 2" xfId="37193"/>
    <cellStyle name="Salida 2 3 3 11" xfId="37194"/>
    <cellStyle name="Salida 2 3 3 11 2" xfId="37195"/>
    <cellStyle name="Salida 2 3 3 12" xfId="37196"/>
    <cellStyle name="Salida 2 3 3 12 2" xfId="37197"/>
    <cellStyle name="Salida 2 3 3 13" xfId="37198"/>
    <cellStyle name="Salida 2 3 3 13 2" xfId="37199"/>
    <cellStyle name="Salida 2 3 3 14" xfId="37200"/>
    <cellStyle name="Salida 2 3 3 14 2" xfId="37201"/>
    <cellStyle name="Salida 2 3 3 15" xfId="37202"/>
    <cellStyle name="Salida 2 3 3 2" xfId="37203"/>
    <cellStyle name="Salida 2 3 3 2 10" xfId="37204"/>
    <cellStyle name="Salida 2 3 3 2 10 2" xfId="37205"/>
    <cellStyle name="Salida 2 3 3 2 11" xfId="37206"/>
    <cellStyle name="Salida 2 3 3 2 11 2" xfId="37207"/>
    <cellStyle name="Salida 2 3 3 2 12" xfId="37208"/>
    <cellStyle name="Salida 2 3 3 2 12 2" xfId="37209"/>
    <cellStyle name="Salida 2 3 3 2 13" xfId="37210"/>
    <cellStyle name="Salida 2 3 3 2 2" xfId="37211"/>
    <cellStyle name="Salida 2 3 3 2 2 10" xfId="37212"/>
    <cellStyle name="Salida 2 3 3 2 2 10 2" xfId="37213"/>
    <cellStyle name="Salida 2 3 3 2 2 11" xfId="37214"/>
    <cellStyle name="Salida 2 3 3 2 2 2" xfId="37215"/>
    <cellStyle name="Salida 2 3 3 2 2 2 2" xfId="37216"/>
    <cellStyle name="Salida 2 3 3 2 2 3" xfId="37217"/>
    <cellStyle name="Salida 2 3 3 2 2 3 2" xfId="37218"/>
    <cellStyle name="Salida 2 3 3 2 2 4" xfId="37219"/>
    <cellStyle name="Salida 2 3 3 2 2 4 2" xfId="37220"/>
    <cellStyle name="Salida 2 3 3 2 2 5" xfId="37221"/>
    <cellStyle name="Salida 2 3 3 2 2 5 2" xfId="37222"/>
    <cellStyle name="Salida 2 3 3 2 2 6" xfId="37223"/>
    <cellStyle name="Salida 2 3 3 2 2 6 2" xfId="37224"/>
    <cellStyle name="Salida 2 3 3 2 2 7" xfId="37225"/>
    <cellStyle name="Salida 2 3 3 2 2 7 2" xfId="37226"/>
    <cellStyle name="Salida 2 3 3 2 2 8" xfId="37227"/>
    <cellStyle name="Salida 2 3 3 2 2 8 2" xfId="37228"/>
    <cellStyle name="Salida 2 3 3 2 2 9" xfId="37229"/>
    <cellStyle name="Salida 2 3 3 2 2 9 2" xfId="37230"/>
    <cellStyle name="Salida 2 3 3 2 3" xfId="37231"/>
    <cellStyle name="Salida 2 3 3 2 3 10" xfId="37232"/>
    <cellStyle name="Salida 2 3 3 2 3 10 2" xfId="37233"/>
    <cellStyle name="Salida 2 3 3 2 3 11" xfId="37234"/>
    <cellStyle name="Salida 2 3 3 2 3 2" xfId="37235"/>
    <cellStyle name="Salida 2 3 3 2 3 2 2" xfId="37236"/>
    <cellStyle name="Salida 2 3 3 2 3 3" xfId="37237"/>
    <cellStyle name="Salida 2 3 3 2 3 3 2" xfId="37238"/>
    <cellStyle name="Salida 2 3 3 2 3 4" xfId="37239"/>
    <cellStyle name="Salida 2 3 3 2 3 4 2" xfId="37240"/>
    <cellStyle name="Salida 2 3 3 2 3 5" xfId="37241"/>
    <cellStyle name="Salida 2 3 3 2 3 5 2" xfId="37242"/>
    <cellStyle name="Salida 2 3 3 2 3 6" xfId="37243"/>
    <cellStyle name="Salida 2 3 3 2 3 6 2" xfId="37244"/>
    <cellStyle name="Salida 2 3 3 2 3 7" xfId="37245"/>
    <cellStyle name="Salida 2 3 3 2 3 7 2" xfId="37246"/>
    <cellStyle name="Salida 2 3 3 2 3 8" xfId="37247"/>
    <cellStyle name="Salida 2 3 3 2 3 8 2" xfId="37248"/>
    <cellStyle name="Salida 2 3 3 2 3 9" xfId="37249"/>
    <cellStyle name="Salida 2 3 3 2 3 9 2" xfId="37250"/>
    <cellStyle name="Salida 2 3 3 2 4" xfId="37251"/>
    <cellStyle name="Salida 2 3 3 2 4 2" xfId="37252"/>
    <cellStyle name="Salida 2 3 3 2 5" xfId="37253"/>
    <cellStyle name="Salida 2 3 3 2 5 2" xfId="37254"/>
    <cellStyle name="Salida 2 3 3 2 6" xfId="37255"/>
    <cellStyle name="Salida 2 3 3 2 6 2" xfId="37256"/>
    <cellStyle name="Salida 2 3 3 2 7" xfId="37257"/>
    <cellStyle name="Salida 2 3 3 2 7 2" xfId="37258"/>
    <cellStyle name="Salida 2 3 3 2 8" xfId="37259"/>
    <cellStyle name="Salida 2 3 3 2 8 2" xfId="37260"/>
    <cellStyle name="Salida 2 3 3 2 9" xfId="37261"/>
    <cellStyle name="Salida 2 3 3 2 9 2" xfId="37262"/>
    <cellStyle name="Salida 2 3 3 3" xfId="37263"/>
    <cellStyle name="Salida 2 3 3 3 10" xfId="37264"/>
    <cellStyle name="Salida 2 3 3 3 10 2" xfId="37265"/>
    <cellStyle name="Salida 2 3 3 3 11" xfId="37266"/>
    <cellStyle name="Salida 2 3 3 3 11 2" xfId="37267"/>
    <cellStyle name="Salida 2 3 3 3 12" xfId="37268"/>
    <cellStyle name="Salida 2 3 3 3 12 2" xfId="37269"/>
    <cellStyle name="Salida 2 3 3 3 13" xfId="37270"/>
    <cellStyle name="Salida 2 3 3 3 2" xfId="37271"/>
    <cellStyle name="Salida 2 3 3 3 2 10" xfId="37272"/>
    <cellStyle name="Salida 2 3 3 3 2 10 2" xfId="37273"/>
    <cellStyle name="Salida 2 3 3 3 2 11" xfId="37274"/>
    <cellStyle name="Salida 2 3 3 3 2 2" xfId="37275"/>
    <cellStyle name="Salida 2 3 3 3 2 2 2" xfId="37276"/>
    <cellStyle name="Salida 2 3 3 3 2 3" xfId="37277"/>
    <cellStyle name="Salida 2 3 3 3 2 3 2" xfId="37278"/>
    <cellStyle name="Salida 2 3 3 3 2 4" xfId="37279"/>
    <cellStyle name="Salida 2 3 3 3 2 4 2" xfId="37280"/>
    <cellStyle name="Salida 2 3 3 3 2 5" xfId="37281"/>
    <cellStyle name="Salida 2 3 3 3 2 5 2" xfId="37282"/>
    <cellStyle name="Salida 2 3 3 3 2 6" xfId="37283"/>
    <cellStyle name="Salida 2 3 3 3 2 6 2" xfId="37284"/>
    <cellStyle name="Salida 2 3 3 3 2 7" xfId="37285"/>
    <cellStyle name="Salida 2 3 3 3 2 7 2" xfId="37286"/>
    <cellStyle name="Salida 2 3 3 3 2 8" xfId="37287"/>
    <cellStyle name="Salida 2 3 3 3 2 8 2" xfId="37288"/>
    <cellStyle name="Salida 2 3 3 3 2 9" xfId="37289"/>
    <cellStyle name="Salida 2 3 3 3 2 9 2" xfId="37290"/>
    <cellStyle name="Salida 2 3 3 3 3" xfId="37291"/>
    <cellStyle name="Salida 2 3 3 3 3 10" xfId="37292"/>
    <cellStyle name="Salida 2 3 3 3 3 10 2" xfId="37293"/>
    <cellStyle name="Salida 2 3 3 3 3 11" xfId="37294"/>
    <cellStyle name="Salida 2 3 3 3 3 2" xfId="37295"/>
    <cellStyle name="Salida 2 3 3 3 3 2 2" xfId="37296"/>
    <cellStyle name="Salida 2 3 3 3 3 3" xfId="37297"/>
    <cellStyle name="Salida 2 3 3 3 3 3 2" xfId="37298"/>
    <cellStyle name="Salida 2 3 3 3 3 4" xfId="37299"/>
    <cellStyle name="Salida 2 3 3 3 3 4 2" xfId="37300"/>
    <cellStyle name="Salida 2 3 3 3 3 5" xfId="37301"/>
    <cellStyle name="Salida 2 3 3 3 3 5 2" xfId="37302"/>
    <cellStyle name="Salida 2 3 3 3 3 6" xfId="37303"/>
    <cellStyle name="Salida 2 3 3 3 3 6 2" xfId="37304"/>
    <cellStyle name="Salida 2 3 3 3 3 7" xfId="37305"/>
    <cellStyle name="Salida 2 3 3 3 3 7 2" xfId="37306"/>
    <cellStyle name="Salida 2 3 3 3 3 8" xfId="37307"/>
    <cellStyle name="Salida 2 3 3 3 3 8 2" xfId="37308"/>
    <cellStyle name="Salida 2 3 3 3 3 9" xfId="37309"/>
    <cellStyle name="Salida 2 3 3 3 3 9 2" xfId="37310"/>
    <cellStyle name="Salida 2 3 3 3 4" xfId="37311"/>
    <cellStyle name="Salida 2 3 3 3 4 2" xfId="37312"/>
    <cellStyle name="Salida 2 3 3 3 5" xfId="37313"/>
    <cellStyle name="Salida 2 3 3 3 5 2" xfId="37314"/>
    <cellStyle name="Salida 2 3 3 3 6" xfId="37315"/>
    <cellStyle name="Salida 2 3 3 3 6 2" xfId="37316"/>
    <cellStyle name="Salida 2 3 3 3 7" xfId="37317"/>
    <cellStyle name="Salida 2 3 3 3 7 2" xfId="37318"/>
    <cellStyle name="Salida 2 3 3 3 8" xfId="37319"/>
    <cellStyle name="Salida 2 3 3 3 8 2" xfId="37320"/>
    <cellStyle name="Salida 2 3 3 3 9" xfId="37321"/>
    <cellStyle name="Salida 2 3 3 3 9 2" xfId="37322"/>
    <cellStyle name="Salida 2 3 3 4" xfId="37323"/>
    <cellStyle name="Salida 2 3 3 4 10" xfId="37324"/>
    <cellStyle name="Salida 2 3 3 4 10 2" xfId="37325"/>
    <cellStyle name="Salida 2 3 3 4 11" xfId="37326"/>
    <cellStyle name="Salida 2 3 3 4 2" xfId="37327"/>
    <cellStyle name="Salida 2 3 3 4 2 2" xfId="37328"/>
    <cellStyle name="Salida 2 3 3 4 3" xfId="37329"/>
    <cellStyle name="Salida 2 3 3 4 3 2" xfId="37330"/>
    <cellStyle name="Salida 2 3 3 4 4" xfId="37331"/>
    <cellStyle name="Salida 2 3 3 4 4 2" xfId="37332"/>
    <cellStyle name="Salida 2 3 3 4 5" xfId="37333"/>
    <cellStyle name="Salida 2 3 3 4 5 2" xfId="37334"/>
    <cellStyle name="Salida 2 3 3 4 6" xfId="37335"/>
    <cellStyle name="Salida 2 3 3 4 6 2" xfId="37336"/>
    <cellStyle name="Salida 2 3 3 4 7" xfId="37337"/>
    <cellStyle name="Salida 2 3 3 4 7 2" xfId="37338"/>
    <cellStyle name="Salida 2 3 3 4 8" xfId="37339"/>
    <cellStyle name="Salida 2 3 3 4 8 2" xfId="37340"/>
    <cellStyle name="Salida 2 3 3 4 9" xfId="37341"/>
    <cellStyle name="Salida 2 3 3 4 9 2" xfId="37342"/>
    <cellStyle name="Salida 2 3 3 5" xfId="37343"/>
    <cellStyle name="Salida 2 3 3 5 10" xfId="37344"/>
    <cellStyle name="Salida 2 3 3 5 10 2" xfId="37345"/>
    <cellStyle name="Salida 2 3 3 5 11" xfId="37346"/>
    <cellStyle name="Salida 2 3 3 5 2" xfId="37347"/>
    <cellStyle name="Salida 2 3 3 5 2 2" xfId="37348"/>
    <cellStyle name="Salida 2 3 3 5 3" xfId="37349"/>
    <cellStyle name="Salida 2 3 3 5 3 2" xfId="37350"/>
    <cellStyle name="Salida 2 3 3 5 4" xfId="37351"/>
    <cellStyle name="Salida 2 3 3 5 4 2" xfId="37352"/>
    <cellStyle name="Salida 2 3 3 5 5" xfId="37353"/>
    <cellStyle name="Salida 2 3 3 5 5 2" xfId="37354"/>
    <cellStyle name="Salida 2 3 3 5 6" xfId="37355"/>
    <cellStyle name="Salida 2 3 3 5 6 2" xfId="37356"/>
    <cellStyle name="Salida 2 3 3 5 7" xfId="37357"/>
    <cellStyle name="Salida 2 3 3 5 7 2" xfId="37358"/>
    <cellStyle name="Salida 2 3 3 5 8" xfId="37359"/>
    <cellStyle name="Salida 2 3 3 5 8 2" xfId="37360"/>
    <cellStyle name="Salida 2 3 3 5 9" xfId="37361"/>
    <cellStyle name="Salida 2 3 3 5 9 2" xfId="37362"/>
    <cellStyle name="Salida 2 3 3 6" xfId="37363"/>
    <cellStyle name="Salida 2 3 3 6 2" xfId="37364"/>
    <cellStyle name="Salida 2 3 3 7" xfId="37365"/>
    <cellStyle name="Salida 2 3 3 7 2" xfId="37366"/>
    <cellStyle name="Salida 2 3 3 8" xfId="37367"/>
    <cellStyle name="Salida 2 3 3 8 2" xfId="37368"/>
    <cellStyle name="Salida 2 3 3 9" xfId="37369"/>
    <cellStyle name="Salida 2 3 3 9 2" xfId="37370"/>
    <cellStyle name="Salida 2 3 4" xfId="37371"/>
    <cellStyle name="Salida 2 3 4 10" xfId="37372"/>
    <cellStyle name="Salida 2 3 4 10 2" xfId="37373"/>
    <cellStyle name="Salida 2 3 4 11" xfId="37374"/>
    <cellStyle name="Salida 2 3 4 11 2" xfId="37375"/>
    <cellStyle name="Salida 2 3 4 12" xfId="37376"/>
    <cellStyle name="Salida 2 3 4 12 2" xfId="37377"/>
    <cellStyle name="Salida 2 3 4 13" xfId="37378"/>
    <cellStyle name="Salida 2 3 4 2" xfId="37379"/>
    <cellStyle name="Salida 2 3 4 2 10" xfId="37380"/>
    <cellStyle name="Salida 2 3 4 2 10 2" xfId="37381"/>
    <cellStyle name="Salida 2 3 4 2 11" xfId="37382"/>
    <cellStyle name="Salida 2 3 4 2 2" xfId="37383"/>
    <cellStyle name="Salida 2 3 4 2 2 2" xfId="37384"/>
    <cellStyle name="Salida 2 3 4 2 3" xfId="37385"/>
    <cellStyle name="Salida 2 3 4 2 3 2" xfId="37386"/>
    <cellStyle name="Salida 2 3 4 2 4" xfId="37387"/>
    <cellStyle name="Salida 2 3 4 2 4 2" xfId="37388"/>
    <cellStyle name="Salida 2 3 4 2 5" xfId="37389"/>
    <cellStyle name="Salida 2 3 4 2 5 2" xfId="37390"/>
    <cellStyle name="Salida 2 3 4 2 6" xfId="37391"/>
    <cellStyle name="Salida 2 3 4 2 6 2" xfId="37392"/>
    <cellStyle name="Salida 2 3 4 2 7" xfId="37393"/>
    <cellStyle name="Salida 2 3 4 2 7 2" xfId="37394"/>
    <cellStyle name="Salida 2 3 4 2 8" xfId="37395"/>
    <cellStyle name="Salida 2 3 4 2 8 2" xfId="37396"/>
    <cellStyle name="Salida 2 3 4 2 9" xfId="37397"/>
    <cellStyle name="Salida 2 3 4 2 9 2" xfId="37398"/>
    <cellStyle name="Salida 2 3 4 3" xfId="37399"/>
    <cellStyle name="Salida 2 3 4 3 10" xfId="37400"/>
    <cellStyle name="Salida 2 3 4 3 10 2" xfId="37401"/>
    <cellStyle name="Salida 2 3 4 3 11" xfId="37402"/>
    <cellStyle name="Salida 2 3 4 3 2" xfId="37403"/>
    <cellStyle name="Salida 2 3 4 3 2 2" xfId="37404"/>
    <cellStyle name="Salida 2 3 4 3 3" xfId="37405"/>
    <cellStyle name="Salida 2 3 4 3 3 2" xfId="37406"/>
    <cellStyle name="Salida 2 3 4 3 4" xfId="37407"/>
    <cellStyle name="Salida 2 3 4 3 4 2" xfId="37408"/>
    <cellStyle name="Salida 2 3 4 3 5" xfId="37409"/>
    <cellStyle name="Salida 2 3 4 3 5 2" xfId="37410"/>
    <cellStyle name="Salida 2 3 4 3 6" xfId="37411"/>
    <cellStyle name="Salida 2 3 4 3 6 2" xfId="37412"/>
    <cellStyle name="Salida 2 3 4 3 7" xfId="37413"/>
    <cellStyle name="Salida 2 3 4 3 7 2" xfId="37414"/>
    <cellStyle name="Salida 2 3 4 3 8" xfId="37415"/>
    <cellStyle name="Salida 2 3 4 3 8 2" xfId="37416"/>
    <cellStyle name="Salida 2 3 4 3 9" xfId="37417"/>
    <cellStyle name="Salida 2 3 4 3 9 2" xfId="37418"/>
    <cellStyle name="Salida 2 3 4 4" xfId="37419"/>
    <cellStyle name="Salida 2 3 4 4 2" xfId="37420"/>
    <cellStyle name="Salida 2 3 4 5" xfId="37421"/>
    <cellStyle name="Salida 2 3 4 5 2" xfId="37422"/>
    <cellStyle name="Salida 2 3 4 6" xfId="37423"/>
    <cellStyle name="Salida 2 3 4 6 2" xfId="37424"/>
    <cellStyle name="Salida 2 3 4 7" xfId="37425"/>
    <cellStyle name="Salida 2 3 4 7 2" xfId="37426"/>
    <cellStyle name="Salida 2 3 4 8" xfId="37427"/>
    <cellStyle name="Salida 2 3 4 8 2" xfId="37428"/>
    <cellStyle name="Salida 2 3 4 9" xfId="37429"/>
    <cellStyle name="Salida 2 3 4 9 2" xfId="37430"/>
    <cellStyle name="Salida 2 3 5" xfId="37431"/>
    <cellStyle name="Salida 2 3 5 10" xfId="37432"/>
    <cellStyle name="Salida 2 3 5 10 2" xfId="37433"/>
    <cellStyle name="Salida 2 3 5 11" xfId="37434"/>
    <cellStyle name="Salida 2 3 5 11 2" xfId="37435"/>
    <cellStyle name="Salida 2 3 5 12" xfId="37436"/>
    <cellStyle name="Salida 2 3 5 12 2" xfId="37437"/>
    <cellStyle name="Salida 2 3 5 13" xfId="37438"/>
    <cellStyle name="Salida 2 3 5 2" xfId="37439"/>
    <cellStyle name="Salida 2 3 5 2 10" xfId="37440"/>
    <cellStyle name="Salida 2 3 5 2 10 2" xfId="37441"/>
    <cellStyle name="Salida 2 3 5 2 11" xfId="37442"/>
    <cellStyle name="Salida 2 3 5 2 2" xfId="37443"/>
    <cellStyle name="Salida 2 3 5 2 2 2" xfId="37444"/>
    <cellStyle name="Salida 2 3 5 2 3" xfId="37445"/>
    <cellStyle name="Salida 2 3 5 2 3 2" xfId="37446"/>
    <cellStyle name="Salida 2 3 5 2 4" xfId="37447"/>
    <cellStyle name="Salida 2 3 5 2 4 2" xfId="37448"/>
    <cellStyle name="Salida 2 3 5 2 5" xfId="37449"/>
    <cellStyle name="Salida 2 3 5 2 5 2" xfId="37450"/>
    <cellStyle name="Salida 2 3 5 2 6" xfId="37451"/>
    <cellStyle name="Salida 2 3 5 2 6 2" xfId="37452"/>
    <cellStyle name="Salida 2 3 5 2 7" xfId="37453"/>
    <cellStyle name="Salida 2 3 5 2 7 2" xfId="37454"/>
    <cellStyle name="Salida 2 3 5 2 8" xfId="37455"/>
    <cellStyle name="Salida 2 3 5 2 8 2" xfId="37456"/>
    <cellStyle name="Salida 2 3 5 2 9" xfId="37457"/>
    <cellStyle name="Salida 2 3 5 2 9 2" xfId="37458"/>
    <cellStyle name="Salida 2 3 5 3" xfId="37459"/>
    <cellStyle name="Salida 2 3 5 3 10" xfId="37460"/>
    <cellStyle name="Salida 2 3 5 3 10 2" xfId="37461"/>
    <cellStyle name="Salida 2 3 5 3 11" xfId="37462"/>
    <cellStyle name="Salida 2 3 5 3 2" xfId="37463"/>
    <cellStyle name="Salida 2 3 5 3 2 2" xfId="37464"/>
    <cellStyle name="Salida 2 3 5 3 3" xfId="37465"/>
    <cellStyle name="Salida 2 3 5 3 3 2" xfId="37466"/>
    <cellStyle name="Salida 2 3 5 3 4" xfId="37467"/>
    <cellStyle name="Salida 2 3 5 3 4 2" xfId="37468"/>
    <cellStyle name="Salida 2 3 5 3 5" xfId="37469"/>
    <cellStyle name="Salida 2 3 5 3 5 2" xfId="37470"/>
    <cellStyle name="Salida 2 3 5 3 6" xfId="37471"/>
    <cellStyle name="Salida 2 3 5 3 6 2" xfId="37472"/>
    <cellStyle name="Salida 2 3 5 3 7" xfId="37473"/>
    <cellStyle name="Salida 2 3 5 3 7 2" xfId="37474"/>
    <cellStyle name="Salida 2 3 5 3 8" xfId="37475"/>
    <cellStyle name="Salida 2 3 5 3 8 2" xfId="37476"/>
    <cellStyle name="Salida 2 3 5 3 9" xfId="37477"/>
    <cellStyle name="Salida 2 3 5 3 9 2" xfId="37478"/>
    <cellStyle name="Salida 2 3 5 4" xfId="37479"/>
    <cellStyle name="Salida 2 3 5 4 2" xfId="37480"/>
    <cellStyle name="Salida 2 3 5 5" xfId="37481"/>
    <cellStyle name="Salida 2 3 5 5 2" xfId="37482"/>
    <cellStyle name="Salida 2 3 5 6" xfId="37483"/>
    <cellStyle name="Salida 2 3 5 6 2" xfId="37484"/>
    <cellStyle name="Salida 2 3 5 7" xfId="37485"/>
    <cellStyle name="Salida 2 3 5 7 2" xfId="37486"/>
    <cellStyle name="Salida 2 3 5 8" xfId="37487"/>
    <cellStyle name="Salida 2 3 5 8 2" xfId="37488"/>
    <cellStyle name="Salida 2 3 5 9" xfId="37489"/>
    <cellStyle name="Salida 2 3 5 9 2" xfId="37490"/>
    <cellStyle name="Salida 2 3 6" xfId="37491"/>
    <cellStyle name="Salida 2 3 6 2" xfId="37492"/>
    <cellStyle name="Salida 2 3 7" xfId="37493"/>
    <cellStyle name="Salida 2 3 7 2" xfId="37494"/>
    <cellStyle name="Salida 2 3 8" xfId="37495"/>
    <cellStyle name="Salida 2 3 8 2" xfId="37496"/>
    <cellStyle name="Salida 2 3 9" xfId="37497"/>
    <cellStyle name="Salida 2 3 9 2" xfId="37498"/>
    <cellStyle name="Salida 2 4" xfId="37499"/>
    <cellStyle name="Salida 2 4 10" xfId="37500"/>
    <cellStyle name="Salida 2 4 10 2" xfId="37501"/>
    <cellStyle name="Salida 2 4 11" xfId="37502"/>
    <cellStyle name="Salida 2 4 11 2" xfId="37503"/>
    <cellStyle name="Salida 2 4 12" xfId="37504"/>
    <cellStyle name="Salida 2 4 12 2" xfId="37505"/>
    <cellStyle name="Salida 2 4 13" xfId="37506"/>
    <cellStyle name="Salida 2 4 13 2" xfId="37507"/>
    <cellStyle name="Salida 2 4 14" xfId="37508"/>
    <cellStyle name="Salida 2 4 14 2" xfId="37509"/>
    <cellStyle name="Salida 2 4 15" xfId="37510"/>
    <cellStyle name="Salida 2 4 2" xfId="37511"/>
    <cellStyle name="Salida 2 4 2 10" xfId="37512"/>
    <cellStyle name="Salida 2 4 2 10 2" xfId="37513"/>
    <cellStyle name="Salida 2 4 2 11" xfId="37514"/>
    <cellStyle name="Salida 2 4 2 11 2" xfId="37515"/>
    <cellStyle name="Salida 2 4 2 12" xfId="37516"/>
    <cellStyle name="Salida 2 4 2 12 2" xfId="37517"/>
    <cellStyle name="Salida 2 4 2 13" xfId="37518"/>
    <cellStyle name="Salida 2 4 2 2" xfId="37519"/>
    <cellStyle name="Salida 2 4 2 2 10" xfId="37520"/>
    <cellStyle name="Salida 2 4 2 2 10 2" xfId="37521"/>
    <cellStyle name="Salida 2 4 2 2 11" xfId="37522"/>
    <cellStyle name="Salida 2 4 2 2 2" xfId="37523"/>
    <cellStyle name="Salida 2 4 2 2 2 2" xfId="37524"/>
    <cellStyle name="Salida 2 4 2 2 3" xfId="37525"/>
    <cellStyle name="Salida 2 4 2 2 3 2" xfId="37526"/>
    <cellStyle name="Salida 2 4 2 2 4" xfId="37527"/>
    <cellStyle name="Salida 2 4 2 2 4 2" xfId="37528"/>
    <cellStyle name="Salida 2 4 2 2 5" xfId="37529"/>
    <cellStyle name="Salida 2 4 2 2 5 2" xfId="37530"/>
    <cellStyle name="Salida 2 4 2 2 6" xfId="37531"/>
    <cellStyle name="Salida 2 4 2 2 6 2" xfId="37532"/>
    <cellStyle name="Salida 2 4 2 2 7" xfId="37533"/>
    <cellStyle name="Salida 2 4 2 2 7 2" xfId="37534"/>
    <cellStyle name="Salida 2 4 2 2 8" xfId="37535"/>
    <cellStyle name="Salida 2 4 2 2 8 2" xfId="37536"/>
    <cellStyle name="Salida 2 4 2 2 9" xfId="37537"/>
    <cellStyle name="Salida 2 4 2 2 9 2" xfId="37538"/>
    <cellStyle name="Salida 2 4 2 3" xfId="37539"/>
    <cellStyle name="Salida 2 4 2 3 10" xfId="37540"/>
    <cellStyle name="Salida 2 4 2 3 10 2" xfId="37541"/>
    <cellStyle name="Salida 2 4 2 3 11" xfId="37542"/>
    <cellStyle name="Salida 2 4 2 3 2" xfId="37543"/>
    <cellStyle name="Salida 2 4 2 3 2 2" xfId="37544"/>
    <cellStyle name="Salida 2 4 2 3 3" xfId="37545"/>
    <cellStyle name="Salida 2 4 2 3 3 2" xfId="37546"/>
    <cellStyle name="Salida 2 4 2 3 4" xfId="37547"/>
    <cellStyle name="Salida 2 4 2 3 4 2" xfId="37548"/>
    <cellStyle name="Salida 2 4 2 3 5" xfId="37549"/>
    <cellStyle name="Salida 2 4 2 3 5 2" xfId="37550"/>
    <cellStyle name="Salida 2 4 2 3 6" xfId="37551"/>
    <cellStyle name="Salida 2 4 2 3 6 2" xfId="37552"/>
    <cellStyle name="Salida 2 4 2 3 7" xfId="37553"/>
    <cellStyle name="Salida 2 4 2 3 7 2" xfId="37554"/>
    <cellStyle name="Salida 2 4 2 3 8" xfId="37555"/>
    <cellStyle name="Salida 2 4 2 3 8 2" xfId="37556"/>
    <cellStyle name="Salida 2 4 2 3 9" xfId="37557"/>
    <cellStyle name="Salida 2 4 2 3 9 2" xfId="37558"/>
    <cellStyle name="Salida 2 4 2 4" xfId="37559"/>
    <cellStyle name="Salida 2 4 2 4 2" xfId="37560"/>
    <cellStyle name="Salida 2 4 2 5" xfId="37561"/>
    <cellStyle name="Salida 2 4 2 5 2" xfId="37562"/>
    <cellStyle name="Salida 2 4 2 6" xfId="37563"/>
    <cellStyle name="Salida 2 4 2 6 2" xfId="37564"/>
    <cellStyle name="Salida 2 4 2 7" xfId="37565"/>
    <cellStyle name="Salida 2 4 2 7 2" xfId="37566"/>
    <cellStyle name="Salida 2 4 2 8" xfId="37567"/>
    <cellStyle name="Salida 2 4 2 8 2" xfId="37568"/>
    <cellStyle name="Salida 2 4 2 9" xfId="37569"/>
    <cellStyle name="Salida 2 4 2 9 2" xfId="37570"/>
    <cellStyle name="Salida 2 4 3" xfId="37571"/>
    <cellStyle name="Salida 2 4 3 10" xfId="37572"/>
    <cellStyle name="Salida 2 4 3 10 2" xfId="37573"/>
    <cellStyle name="Salida 2 4 3 11" xfId="37574"/>
    <cellStyle name="Salida 2 4 3 11 2" xfId="37575"/>
    <cellStyle name="Salida 2 4 3 12" xfId="37576"/>
    <cellStyle name="Salida 2 4 3 12 2" xfId="37577"/>
    <cellStyle name="Salida 2 4 3 13" xfId="37578"/>
    <cellStyle name="Salida 2 4 3 2" xfId="37579"/>
    <cellStyle name="Salida 2 4 3 2 10" xfId="37580"/>
    <cellStyle name="Salida 2 4 3 2 10 2" xfId="37581"/>
    <cellStyle name="Salida 2 4 3 2 11" xfId="37582"/>
    <cellStyle name="Salida 2 4 3 2 2" xfId="37583"/>
    <cellStyle name="Salida 2 4 3 2 2 2" xfId="37584"/>
    <cellStyle name="Salida 2 4 3 2 3" xfId="37585"/>
    <cellStyle name="Salida 2 4 3 2 3 2" xfId="37586"/>
    <cellStyle name="Salida 2 4 3 2 4" xfId="37587"/>
    <cellStyle name="Salida 2 4 3 2 4 2" xfId="37588"/>
    <cellStyle name="Salida 2 4 3 2 5" xfId="37589"/>
    <cellStyle name="Salida 2 4 3 2 5 2" xfId="37590"/>
    <cellStyle name="Salida 2 4 3 2 6" xfId="37591"/>
    <cellStyle name="Salida 2 4 3 2 6 2" xfId="37592"/>
    <cellStyle name="Salida 2 4 3 2 7" xfId="37593"/>
    <cellStyle name="Salida 2 4 3 2 7 2" xfId="37594"/>
    <cellStyle name="Salida 2 4 3 2 8" xfId="37595"/>
    <cellStyle name="Salida 2 4 3 2 8 2" xfId="37596"/>
    <cellStyle name="Salida 2 4 3 2 9" xfId="37597"/>
    <cellStyle name="Salida 2 4 3 2 9 2" xfId="37598"/>
    <cellStyle name="Salida 2 4 3 3" xfId="37599"/>
    <cellStyle name="Salida 2 4 3 3 10" xfId="37600"/>
    <cellStyle name="Salida 2 4 3 3 10 2" xfId="37601"/>
    <cellStyle name="Salida 2 4 3 3 11" xfId="37602"/>
    <cellStyle name="Salida 2 4 3 3 2" xfId="37603"/>
    <cellStyle name="Salida 2 4 3 3 2 2" xfId="37604"/>
    <cellStyle name="Salida 2 4 3 3 3" xfId="37605"/>
    <cellStyle name="Salida 2 4 3 3 3 2" xfId="37606"/>
    <cellStyle name="Salida 2 4 3 3 4" xfId="37607"/>
    <cellStyle name="Salida 2 4 3 3 4 2" xfId="37608"/>
    <cellStyle name="Salida 2 4 3 3 5" xfId="37609"/>
    <cellStyle name="Salida 2 4 3 3 5 2" xfId="37610"/>
    <cellStyle name="Salida 2 4 3 3 6" xfId="37611"/>
    <cellStyle name="Salida 2 4 3 3 6 2" xfId="37612"/>
    <cellStyle name="Salida 2 4 3 3 7" xfId="37613"/>
    <cellStyle name="Salida 2 4 3 3 7 2" xfId="37614"/>
    <cellStyle name="Salida 2 4 3 3 8" xfId="37615"/>
    <cellStyle name="Salida 2 4 3 3 8 2" xfId="37616"/>
    <cellStyle name="Salida 2 4 3 3 9" xfId="37617"/>
    <cellStyle name="Salida 2 4 3 3 9 2" xfId="37618"/>
    <cellStyle name="Salida 2 4 3 4" xfId="37619"/>
    <cellStyle name="Salida 2 4 3 4 2" xfId="37620"/>
    <cellStyle name="Salida 2 4 3 5" xfId="37621"/>
    <cellStyle name="Salida 2 4 3 5 2" xfId="37622"/>
    <cellStyle name="Salida 2 4 3 6" xfId="37623"/>
    <cellStyle name="Salida 2 4 3 6 2" xfId="37624"/>
    <cellStyle name="Salida 2 4 3 7" xfId="37625"/>
    <cellStyle name="Salida 2 4 3 7 2" xfId="37626"/>
    <cellStyle name="Salida 2 4 3 8" xfId="37627"/>
    <cellStyle name="Salida 2 4 3 8 2" xfId="37628"/>
    <cellStyle name="Salida 2 4 3 9" xfId="37629"/>
    <cellStyle name="Salida 2 4 3 9 2" xfId="37630"/>
    <cellStyle name="Salida 2 4 4" xfId="37631"/>
    <cellStyle name="Salida 2 4 4 10" xfId="37632"/>
    <cellStyle name="Salida 2 4 4 10 2" xfId="37633"/>
    <cellStyle name="Salida 2 4 4 11" xfId="37634"/>
    <cellStyle name="Salida 2 4 4 2" xfId="37635"/>
    <cellStyle name="Salida 2 4 4 2 2" xfId="37636"/>
    <cellStyle name="Salida 2 4 4 3" xfId="37637"/>
    <cellStyle name="Salida 2 4 4 3 2" xfId="37638"/>
    <cellStyle name="Salida 2 4 4 4" xfId="37639"/>
    <cellStyle name="Salida 2 4 4 4 2" xfId="37640"/>
    <cellStyle name="Salida 2 4 4 5" xfId="37641"/>
    <cellStyle name="Salida 2 4 4 5 2" xfId="37642"/>
    <cellStyle name="Salida 2 4 4 6" xfId="37643"/>
    <cellStyle name="Salida 2 4 4 6 2" xfId="37644"/>
    <cellStyle name="Salida 2 4 4 7" xfId="37645"/>
    <cellStyle name="Salida 2 4 4 7 2" xfId="37646"/>
    <cellStyle name="Salida 2 4 4 8" xfId="37647"/>
    <cellStyle name="Salida 2 4 4 8 2" xfId="37648"/>
    <cellStyle name="Salida 2 4 4 9" xfId="37649"/>
    <cellStyle name="Salida 2 4 4 9 2" xfId="37650"/>
    <cellStyle name="Salida 2 4 5" xfId="37651"/>
    <cellStyle name="Salida 2 4 5 10" xfId="37652"/>
    <cellStyle name="Salida 2 4 5 10 2" xfId="37653"/>
    <cellStyle name="Salida 2 4 5 11" xfId="37654"/>
    <cellStyle name="Salida 2 4 5 2" xfId="37655"/>
    <cellStyle name="Salida 2 4 5 2 2" xfId="37656"/>
    <cellStyle name="Salida 2 4 5 3" xfId="37657"/>
    <cellStyle name="Salida 2 4 5 3 2" xfId="37658"/>
    <cellStyle name="Salida 2 4 5 4" xfId="37659"/>
    <cellStyle name="Salida 2 4 5 4 2" xfId="37660"/>
    <cellStyle name="Salida 2 4 5 5" xfId="37661"/>
    <cellStyle name="Salida 2 4 5 5 2" xfId="37662"/>
    <cellStyle name="Salida 2 4 5 6" xfId="37663"/>
    <cellStyle name="Salida 2 4 5 6 2" xfId="37664"/>
    <cellStyle name="Salida 2 4 5 7" xfId="37665"/>
    <cellStyle name="Salida 2 4 5 7 2" xfId="37666"/>
    <cellStyle name="Salida 2 4 5 8" xfId="37667"/>
    <cellStyle name="Salida 2 4 5 8 2" xfId="37668"/>
    <cellStyle name="Salida 2 4 5 9" xfId="37669"/>
    <cellStyle name="Salida 2 4 5 9 2" xfId="37670"/>
    <cellStyle name="Salida 2 4 6" xfId="37671"/>
    <cellStyle name="Salida 2 4 6 2" xfId="37672"/>
    <cellStyle name="Salida 2 4 7" xfId="37673"/>
    <cellStyle name="Salida 2 4 7 2" xfId="37674"/>
    <cellStyle name="Salida 2 4 8" xfId="37675"/>
    <cellStyle name="Salida 2 4 8 2" xfId="37676"/>
    <cellStyle name="Salida 2 4 9" xfId="37677"/>
    <cellStyle name="Salida 2 4 9 2" xfId="37678"/>
    <cellStyle name="Salida 2 5" xfId="37679"/>
    <cellStyle name="Salida 2 5 10" xfId="37680"/>
    <cellStyle name="Salida 2 5 10 2" xfId="37681"/>
    <cellStyle name="Salida 2 5 11" xfId="37682"/>
    <cellStyle name="Salida 2 5 11 2" xfId="37683"/>
    <cellStyle name="Salida 2 5 12" xfId="37684"/>
    <cellStyle name="Salida 2 5 12 2" xfId="37685"/>
    <cellStyle name="Salida 2 5 13" xfId="37686"/>
    <cellStyle name="Salida 2 5 13 2" xfId="37687"/>
    <cellStyle name="Salida 2 5 14" xfId="37688"/>
    <cellStyle name="Salida 2 5 14 2" xfId="37689"/>
    <cellStyle name="Salida 2 5 15" xfId="37690"/>
    <cellStyle name="Salida 2 5 2" xfId="37691"/>
    <cellStyle name="Salida 2 5 2 10" xfId="37692"/>
    <cellStyle name="Salida 2 5 2 10 2" xfId="37693"/>
    <cellStyle name="Salida 2 5 2 11" xfId="37694"/>
    <cellStyle name="Salida 2 5 2 11 2" xfId="37695"/>
    <cellStyle name="Salida 2 5 2 12" xfId="37696"/>
    <cellStyle name="Salida 2 5 2 12 2" xfId="37697"/>
    <cellStyle name="Salida 2 5 2 13" xfId="37698"/>
    <cellStyle name="Salida 2 5 2 2" xfId="37699"/>
    <cellStyle name="Salida 2 5 2 2 10" xfId="37700"/>
    <cellStyle name="Salida 2 5 2 2 10 2" xfId="37701"/>
    <cellStyle name="Salida 2 5 2 2 11" xfId="37702"/>
    <cellStyle name="Salida 2 5 2 2 2" xfId="37703"/>
    <cellStyle name="Salida 2 5 2 2 2 2" xfId="37704"/>
    <cellStyle name="Salida 2 5 2 2 3" xfId="37705"/>
    <cellStyle name="Salida 2 5 2 2 3 2" xfId="37706"/>
    <cellStyle name="Salida 2 5 2 2 4" xfId="37707"/>
    <cellStyle name="Salida 2 5 2 2 4 2" xfId="37708"/>
    <cellStyle name="Salida 2 5 2 2 5" xfId="37709"/>
    <cellStyle name="Salida 2 5 2 2 5 2" xfId="37710"/>
    <cellStyle name="Salida 2 5 2 2 6" xfId="37711"/>
    <cellStyle name="Salida 2 5 2 2 6 2" xfId="37712"/>
    <cellStyle name="Salida 2 5 2 2 7" xfId="37713"/>
    <cellStyle name="Salida 2 5 2 2 7 2" xfId="37714"/>
    <cellStyle name="Salida 2 5 2 2 8" xfId="37715"/>
    <cellStyle name="Salida 2 5 2 2 8 2" xfId="37716"/>
    <cellStyle name="Salida 2 5 2 2 9" xfId="37717"/>
    <cellStyle name="Salida 2 5 2 2 9 2" xfId="37718"/>
    <cellStyle name="Salida 2 5 2 3" xfId="37719"/>
    <cellStyle name="Salida 2 5 2 3 10" xfId="37720"/>
    <cellStyle name="Salida 2 5 2 3 10 2" xfId="37721"/>
    <cellStyle name="Salida 2 5 2 3 11" xfId="37722"/>
    <cellStyle name="Salida 2 5 2 3 2" xfId="37723"/>
    <cellStyle name="Salida 2 5 2 3 2 2" xfId="37724"/>
    <cellStyle name="Salida 2 5 2 3 3" xfId="37725"/>
    <cellStyle name="Salida 2 5 2 3 3 2" xfId="37726"/>
    <cellStyle name="Salida 2 5 2 3 4" xfId="37727"/>
    <cellStyle name="Salida 2 5 2 3 4 2" xfId="37728"/>
    <cellStyle name="Salida 2 5 2 3 5" xfId="37729"/>
    <cellStyle name="Salida 2 5 2 3 5 2" xfId="37730"/>
    <cellStyle name="Salida 2 5 2 3 6" xfId="37731"/>
    <cellStyle name="Salida 2 5 2 3 6 2" xfId="37732"/>
    <cellStyle name="Salida 2 5 2 3 7" xfId="37733"/>
    <cellStyle name="Salida 2 5 2 3 7 2" xfId="37734"/>
    <cellStyle name="Salida 2 5 2 3 8" xfId="37735"/>
    <cellStyle name="Salida 2 5 2 3 8 2" xfId="37736"/>
    <cellStyle name="Salida 2 5 2 3 9" xfId="37737"/>
    <cellStyle name="Salida 2 5 2 3 9 2" xfId="37738"/>
    <cellStyle name="Salida 2 5 2 4" xfId="37739"/>
    <cellStyle name="Salida 2 5 2 4 2" xfId="37740"/>
    <cellStyle name="Salida 2 5 2 5" xfId="37741"/>
    <cellStyle name="Salida 2 5 2 5 2" xfId="37742"/>
    <cellStyle name="Salida 2 5 2 6" xfId="37743"/>
    <cellStyle name="Salida 2 5 2 6 2" xfId="37744"/>
    <cellStyle name="Salida 2 5 2 7" xfId="37745"/>
    <cellStyle name="Salida 2 5 2 7 2" xfId="37746"/>
    <cellStyle name="Salida 2 5 2 8" xfId="37747"/>
    <cellStyle name="Salida 2 5 2 8 2" xfId="37748"/>
    <cellStyle name="Salida 2 5 2 9" xfId="37749"/>
    <cellStyle name="Salida 2 5 2 9 2" xfId="37750"/>
    <cellStyle name="Salida 2 5 3" xfId="37751"/>
    <cellStyle name="Salida 2 5 3 10" xfId="37752"/>
    <cellStyle name="Salida 2 5 3 10 2" xfId="37753"/>
    <cellStyle name="Salida 2 5 3 11" xfId="37754"/>
    <cellStyle name="Salida 2 5 3 11 2" xfId="37755"/>
    <cellStyle name="Salida 2 5 3 12" xfId="37756"/>
    <cellStyle name="Salida 2 5 3 12 2" xfId="37757"/>
    <cellStyle name="Salida 2 5 3 13" xfId="37758"/>
    <cellStyle name="Salida 2 5 3 2" xfId="37759"/>
    <cellStyle name="Salida 2 5 3 2 10" xfId="37760"/>
    <cellStyle name="Salida 2 5 3 2 10 2" xfId="37761"/>
    <cellStyle name="Salida 2 5 3 2 11" xfId="37762"/>
    <cellStyle name="Salida 2 5 3 2 2" xfId="37763"/>
    <cellStyle name="Salida 2 5 3 2 2 2" xfId="37764"/>
    <cellStyle name="Salida 2 5 3 2 3" xfId="37765"/>
    <cellStyle name="Salida 2 5 3 2 3 2" xfId="37766"/>
    <cellStyle name="Salida 2 5 3 2 4" xfId="37767"/>
    <cellStyle name="Salida 2 5 3 2 4 2" xfId="37768"/>
    <cellStyle name="Salida 2 5 3 2 5" xfId="37769"/>
    <cellStyle name="Salida 2 5 3 2 5 2" xfId="37770"/>
    <cellStyle name="Salida 2 5 3 2 6" xfId="37771"/>
    <cellStyle name="Salida 2 5 3 2 6 2" xfId="37772"/>
    <cellStyle name="Salida 2 5 3 2 7" xfId="37773"/>
    <cellStyle name="Salida 2 5 3 2 7 2" xfId="37774"/>
    <cellStyle name="Salida 2 5 3 2 8" xfId="37775"/>
    <cellStyle name="Salida 2 5 3 2 8 2" xfId="37776"/>
    <cellStyle name="Salida 2 5 3 2 9" xfId="37777"/>
    <cellStyle name="Salida 2 5 3 2 9 2" xfId="37778"/>
    <cellStyle name="Salida 2 5 3 3" xfId="37779"/>
    <cellStyle name="Salida 2 5 3 3 10" xfId="37780"/>
    <cellStyle name="Salida 2 5 3 3 10 2" xfId="37781"/>
    <cellStyle name="Salida 2 5 3 3 11" xfId="37782"/>
    <cellStyle name="Salida 2 5 3 3 2" xfId="37783"/>
    <cellStyle name="Salida 2 5 3 3 2 2" xfId="37784"/>
    <cellStyle name="Salida 2 5 3 3 3" xfId="37785"/>
    <cellStyle name="Salida 2 5 3 3 3 2" xfId="37786"/>
    <cellStyle name="Salida 2 5 3 3 4" xfId="37787"/>
    <cellStyle name="Salida 2 5 3 3 4 2" xfId="37788"/>
    <cellStyle name="Salida 2 5 3 3 5" xfId="37789"/>
    <cellStyle name="Salida 2 5 3 3 5 2" xfId="37790"/>
    <cellStyle name="Salida 2 5 3 3 6" xfId="37791"/>
    <cellStyle name="Salida 2 5 3 3 6 2" xfId="37792"/>
    <cellStyle name="Salida 2 5 3 3 7" xfId="37793"/>
    <cellStyle name="Salida 2 5 3 3 7 2" xfId="37794"/>
    <cellStyle name="Salida 2 5 3 3 8" xfId="37795"/>
    <cellStyle name="Salida 2 5 3 3 8 2" xfId="37796"/>
    <cellStyle name="Salida 2 5 3 3 9" xfId="37797"/>
    <cellStyle name="Salida 2 5 3 3 9 2" xfId="37798"/>
    <cellStyle name="Salida 2 5 3 4" xfId="37799"/>
    <cellStyle name="Salida 2 5 3 4 2" xfId="37800"/>
    <cellStyle name="Salida 2 5 3 5" xfId="37801"/>
    <cellStyle name="Salida 2 5 3 5 2" xfId="37802"/>
    <cellStyle name="Salida 2 5 3 6" xfId="37803"/>
    <cellStyle name="Salida 2 5 3 6 2" xfId="37804"/>
    <cellStyle name="Salida 2 5 3 7" xfId="37805"/>
    <cellStyle name="Salida 2 5 3 7 2" xfId="37806"/>
    <cellStyle name="Salida 2 5 3 8" xfId="37807"/>
    <cellStyle name="Salida 2 5 3 8 2" xfId="37808"/>
    <cellStyle name="Salida 2 5 3 9" xfId="37809"/>
    <cellStyle name="Salida 2 5 3 9 2" xfId="37810"/>
    <cellStyle name="Salida 2 5 4" xfId="37811"/>
    <cellStyle name="Salida 2 5 4 10" xfId="37812"/>
    <cellStyle name="Salida 2 5 4 10 2" xfId="37813"/>
    <cellStyle name="Salida 2 5 4 11" xfId="37814"/>
    <cellStyle name="Salida 2 5 4 2" xfId="37815"/>
    <cellStyle name="Salida 2 5 4 2 2" xfId="37816"/>
    <cellStyle name="Salida 2 5 4 3" xfId="37817"/>
    <cellStyle name="Salida 2 5 4 3 2" xfId="37818"/>
    <cellStyle name="Salida 2 5 4 4" xfId="37819"/>
    <cellStyle name="Salida 2 5 4 4 2" xfId="37820"/>
    <cellStyle name="Salida 2 5 4 5" xfId="37821"/>
    <cellStyle name="Salida 2 5 4 5 2" xfId="37822"/>
    <cellStyle name="Salida 2 5 4 6" xfId="37823"/>
    <cellStyle name="Salida 2 5 4 6 2" xfId="37824"/>
    <cellStyle name="Salida 2 5 4 7" xfId="37825"/>
    <cellStyle name="Salida 2 5 4 7 2" xfId="37826"/>
    <cellStyle name="Salida 2 5 4 8" xfId="37827"/>
    <cellStyle name="Salida 2 5 4 8 2" xfId="37828"/>
    <cellStyle name="Salida 2 5 4 9" xfId="37829"/>
    <cellStyle name="Salida 2 5 4 9 2" xfId="37830"/>
    <cellStyle name="Salida 2 5 5" xfId="37831"/>
    <cellStyle name="Salida 2 5 5 10" xfId="37832"/>
    <cellStyle name="Salida 2 5 5 10 2" xfId="37833"/>
    <cellStyle name="Salida 2 5 5 11" xfId="37834"/>
    <cellStyle name="Salida 2 5 5 2" xfId="37835"/>
    <cellStyle name="Salida 2 5 5 2 2" xfId="37836"/>
    <cellStyle name="Salida 2 5 5 3" xfId="37837"/>
    <cellStyle name="Salida 2 5 5 3 2" xfId="37838"/>
    <cellStyle name="Salida 2 5 5 4" xfId="37839"/>
    <cellStyle name="Salida 2 5 5 4 2" xfId="37840"/>
    <cellStyle name="Salida 2 5 5 5" xfId="37841"/>
    <cellStyle name="Salida 2 5 5 5 2" xfId="37842"/>
    <cellStyle name="Salida 2 5 5 6" xfId="37843"/>
    <cellStyle name="Salida 2 5 5 6 2" xfId="37844"/>
    <cellStyle name="Salida 2 5 5 7" xfId="37845"/>
    <cellStyle name="Salida 2 5 5 7 2" xfId="37846"/>
    <cellStyle name="Salida 2 5 5 8" xfId="37847"/>
    <cellStyle name="Salida 2 5 5 8 2" xfId="37848"/>
    <cellStyle name="Salida 2 5 5 9" xfId="37849"/>
    <cellStyle name="Salida 2 5 5 9 2" xfId="37850"/>
    <cellStyle name="Salida 2 5 6" xfId="37851"/>
    <cellStyle name="Salida 2 5 6 2" xfId="37852"/>
    <cellStyle name="Salida 2 5 7" xfId="37853"/>
    <cellStyle name="Salida 2 5 7 2" xfId="37854"/>
    <cellStyle name="Salida 2 5 8" xfId="37855"/>
    <cellStyle name="Salida 2 5 8 2" xfId="37856"/>
    <cellStyle name="Salida 2 5 9" xfId="37857"/>
    <cellStyle name="Salida 2 5 9 2" xfId="37858"/>
    <cellStyle name="Salida 2 6" xfId="37859"/>
    <cellStyle name="Salida 2 6 10" xfId="37860"/>
    <cellStyle name="Salida 2 6 10 2" xfId="37861"/>
    <cellStyle name="Salida 2 6 11" xfId="37862"/>
    <cellStyle name="Salida 2 6 11 2" xfId="37863"/>
    <cellStyle name="Salida 2 6 12" xfId="37864"/>
    <cellStyle name="Salida 2 6 12 2" xfId="37865"/>
    <cellStyle name="Salida 2 6 13" xfId="37866"/>
    <cellStyle name="Salida 2 6 13 2" xfId="37867"/>
    <cellStyle name="Salida 2 6 14" xfId="37868"/>
    <cellStyle name="Salida 2 6 14 2" xfId="37869"/>
    <cellStyle name="Salida 2 6 15" xfId="37870"/>
    <cellStyle name="Salida 2 6 2" xfId="37871"/>
    <cellStyle name="Salida 2 6 2 10" xfId="37872"/>
    <cellStyle name="Salida 2 6 2 10 2" xfId="37873"/>
    <cellStyle name="Salida 2 6 2 11" xfId="37874"/>
    <cellStyle name="Salida 2 6 2 11 2" xfId="37875"/>
    <cellStyle name="Salida 2 6 2 12" xfId="37876"/>
    <cellStyle name="Salida 2 6 2 12 2" xfId="37877"/>
    <cellStyle name="Salida 2 6 2 13" xfId="37878"/>
    <cellStyle name="Salida 2 6 2 2" xfId="37879"/>
    <cellStyle name="Salida 2 6 2 2 10" xfId="37880"/>
    <cellStyle name="Salida 2 6 2 2 10 2" xfId="37881"/>
    <cellStyle name="Salida 2 6 2 2 11" xfId="37882"/>
    <cellStyle name="Salida 2 6 2 2 2" xfId="37883"/>
    <cellStyle name="Salida 2 6 2 2 2 2" xfId="37884"/>
    <cellStyle name="Salida 2 6 2 2 3" xfId="37885"/>
    <cellStyle name="Salida 2 6 2 2 3 2" xfId="37886"/>
    <cellStyle name="Salida 2 6 2 2 4" xfId="37887"/>
    <cellStyle name="Salida 2 6 2 2 4 2" xfId="37888"/>
    <cellStyle name="Salida 2 6 2 2 5" xfId="37889"/>
    <cellStyle name="Salida 2 6 2 2 5 2" xfId="37890"/>
    <cellStyle name="Salida 2 6 2 2 6" xfId="37891"/>
    <cellStyle name="Salida 2 6 2 2 6 2" xfId="37892"/>
    <cellStyle name="Salida 2 6 2 2 7" xfId="37893"/>
    <cellStyle name="Salida 2 6 2 2 7 2" xfId="37894"/>
    <cellStyle name="Salida 2 6 2 2 8" xfId="37895"/>
    <cellStyle name="Salida 2 6 2 2 8 2" xfId="37896"/>
    <cellStyle name="Salida 2 6 2 2 9" xfId="37897"/>
    <cellStyle name="Salida 2 6 2 2 9 2" xfId="37898"/>
    <cellStyle name="Salida 2 6 2 3" xfId="37899"/>
    <cellStyle name="Salida 2 6 2 3 10" xfId="37900"/>
    <cellStyle name="Salida 2 6 2 3 10 2" xfId="37901"/>
    <cellStyle name="Salida 2 6 2 3 11" xfId="37902"/>
    <cellStyle name="Salida 2 6 2 3 2" xfId="37903"/>
    <cellStyle name="Salida 2 6 2 3 2 2" xfId="37904"/>
    <cellStyle name="Salida 2 6 2 3 3" xfId="37905"/>
    <cellStyle name="Salida 2 6 2 3 3 2" xfId="37906"/>
    <cellStyle name="Salida 2 6 2 3 4" xfId="37907"/>
    <cellStyle name="Salida 2 6 2 3 4 2" xfId="37908"/>
    <cellStyle name="Salida 2 6 2 3 5" xfId="37909"/>
    <cellStyle name="Salida 2 6 2 3 5 2" xfId="37910"/>
    <cellStyle name="Salida 2 6 2 3 6" xfId="37911"/>
    <cellStyle name="Salida 2 6 2 3 6 2" xfId="37912"/>
    <cellStyle name="Salida 2 6 2 3 7" xfId="37913"/>
    <cellStyle name="Salida 2 6 2 3 7 2" xfId="37914"/>
    <cellStyle name="Salida 2 6 2 3 8" xfId="37915"/>
    <cellStyle name="Salida 2 6 2 3 8 2" xfId="37916"/>
    <cellStyle name="Salida 2 6 2 3 9" xfId="37917"/>
    <cellStyle name="Salida 2 6 2 3 9 2" xfId="37918"/>
    <cellStyle name="Salida 2 6 2 4" xfId="37919"/>
    <cellStyle name="Salida 2 6 2 4 2" xfId="37920"/>
    <cellStyle name="Salida 2 6 2 5" xfId="37921"/>
    <cellStyle name="Salida 2 6 2 5 2" xfId="37922"/>
    <cellStyle name="Salida 2 6 2 6" xfId="37923"/>
    <cellStyle name="Salida 2 6 2 6 2" xfId="37924"/>
    <cellStyle name="Salida 2 6 2 7" xfId="37925"/>
    <cellStyle name="Salida 2 6 2 7 2" xfId="37926"/>
    <cellStyle name="Salida 2 6 2 8" xfId="37927"/>
    <cellStyle name="Salida 2 6 2 8 2" xfId="37928"/>
    <cellStyle name="Salida 2 6 2 9" xfId="37929"/>
    <cellStyle name="Salida 2 6 2 9 2" xfId="37930"/>
    <cellStyle name="Salida 2 6 3" xfId="37931"/>
    <cellStyle name="Salida 2 6 3 10" xfId="37932"/>
    <cellStyle name="Salida 2 6 3 10 2" xfId="37933"/>
    <cellStyle name="Salida 2 6 3 11" xfId="37934"/>
    <cellStyle name="Salida 2 6 3 11 2" xfId="37935"/>
    <cellStyle name="Salida 2 6 3 12" xfId="37936"/>
    <cellStyle name="Salida 2 6 3 12 2" xfId="37937"/>
    <cellStyle name="Salida 2 6 3 13" xfId="37938"/>
    <cellStyle name="Salida 2 6 3 2" xfId="37939"/>
    <cellStyle name="Salida 2 6 3 2 10" xfId="37940"/>
    <cellStyle name="Salida 2 6 3 2 10 2" xfId="37941"/>
    <cellStyle name="Salida 2 6 3 2 11" xfId="37942"/>
    <cellStyle name="Salida 2 6 3 2 2" xfId="37943"/>
    <cellStyle name="Salida 2 6 3 2 2 2" xfId="37944"/>
    <cellStyle name="Salida 2 6 3 2 3" xfId="37945"/>
    <cellStyle name="Salida 2 6 3 2 3 2" xfId="37946"/>
    <cellStyle name="Salida 2 6 3 2 4" xfId="37947"/>
    <cellStyle name="Salida 2 6 3 2 4 2" xfId="37948"/>
    <cellStyle name="Salida 2 6 3 2 5" xfId="37949"/>
    <cellStyle name="Salida 2 6 3 2 5 2" xfId="37950"/>
    <cellStyle name="Salida 2 6 3 2 6" xfId="37951"/>
    <cellStyle name="Salida 2 6 3 2 6 2" xfId="37952"/>
    <cellStyle name="Salida 2 6 3 2 7" xfId="37953"/>
    <cellStyle name="Salida 2 6 3 2 7 2" xfId="37954"/>
    <cellStyle name="Salida 2 6 3 2 8" xfId="37955"/>
    <cellStyle name="Salida 2 6 3 2 8 2" xfId="37956"/>
    <cellStyle name="Salida 2 6 3 2 9" xfId="37957"/>
    <cellStyle name="Salida 2 6 3 2 9 2" xfId="37958"/>
    <cellStyle name="Salida 2 6 3 3" xfId="37959"/>
    <cellStyle name="Salida 2 6 3 3 10" xfId="37960"/>
    <cellStyle name="Salida 2 6 3 3 10 2" xfId="37961"/>
    <cellStyle name="Salida 2 6 3 3 11" xfId="37962"/>
    <cellStyle name="Salida 2 6 3 3 2" xfId="37963"/>
    <cellStyle name="Salida 2 6 3 3 2 2" xfId="37964"/>
    <cellStyle name="Salida 2 6 3 3 3" xfId="37965"/>
    <cellStyle name="Salida 2 6 3 3 3 2" xfId="37966"/>
    <cellStyle name="Salida 2 6 3 3 4" xfId="37967"/>
    <cellStyle name="Salida 2 6 3 3 4 2" xfId="37968"/>
    <cellStyle name="Salida 2 6 3 3 5" xfId="37969"/>
    <cellStyle name="Salida 2 6 3 3 5 2" xfId="37970"/>
    <cellStyle name="Salida 2 6 3 3 6" xfId="37971"/>
    <cellStyle name="Salida 2 6 3 3 6 2" xfId="37972"/>
    <cellStyle name="Salida 2 6 3 3 7" xfId="37973"/>
    <cellStyle name="Salida 2 6 3 3 7 2" xfId="37974"/>
    <cellStyle name="Salida 2 6 3 3 8" xfId="37975"/>
    <cellStyle name="Salida 2 6 3 3 8 2" xfId="37976"/>
    <cellStyle name="Salida 2 6 3 3 9" xfId="37977"/>
    <cellStyle name="Salida 2 6 3 3 9 2" xfId="37978"/>
    <cellStyle name="Salida 2 6 3 4" xfId="37979"/>
    <cellStyle name="Salida 2 6 3 4 2" xfId="37980"/>
    <cellStyle name="Salida 2 6 3 5" xfId="37981"/>
    <cellStyle name="Salida 2 6 3 5 2" xfId="37982"/>
    <cellStyle name="Salida 2 6 3 6" xfId="37983"/>
    <cellStyle name="Salida 2 6 3 6 2" xfId="37984"/>
    <cellStyle name="Salida 2 6 3 7" xfId="37985"/>
    <cellStyle name="Salida 2 6 3 7 2" xfId="37986"/>
    <cellStyle name="Salida 2 6 3 8" xfId="37987"/>
    <cellStyle name="Salida 2 6 3 8 2" xfId="37988"/>
    <cellStyle name="Salida 2 6 3 9" xfId="37989"/>
    <cellStyle name="Salida 2 6 3 9 2" xfId="37990"/>
    <cellStyle name="Salida 2 6 4" xfId="37991"/>
    <cellStyle name="Salida 2 6 4 10" xfId="37992"/>
    <cellStyle name="Salida 2 6 4 10 2" xfId="37993"/>
    <cellStyle name="Salida 2 6 4 11" xfId="37994"/>
    <cellStyle name="Salida 2 6 4 2" xfId="37995"/>
    <cellStyle name="Salida 2 6 4 2 2" xfId="37996"/>
    <cellStyle name="Salida 2 6 4 3" xfId="37997"/>
    <cellStyle name="Salida 2 6 4 3 2" xfId="37998"/>
    <cellStyle name="Salida 2 6 4 4" xfId="37999"/>
    <cellStyle name="Salida 2 6 4 4 2" xfId="38000"/>
    <cellStyle name="Salida 2 6 4 5" xfId="38001"/>
    <cellStyle name="Salida 2 6 4 5 2" xfId="38002"/>
    <cellStyle name="Salida 2 6 4 6" xfId="38003"/>
    <cellStyle name="Salida 2 6 4 6 2" xfId="38004"/>
    <cellStyle name="Salida 2 6 4 7" xfId="38005"/>
    <cellStyle name="Salida 2 6 4 7 2" xfId="38006"/>
    <cellStyle name="Salida 2 6 4 8" xfId="38007"/>
    <cellStyle name="Salida 2 6 4 8 2" xfId="38008"/>
    <cellStyle name="Salida 2 6 4 9" xfId="38009"/>
    <cellStyle name="Salida 2 6 4 9 2" xfId="38010"/>
    <cellStyle name="Salida 2 6 5" xfId="38011"/>
    <cellStyle name="Salida 2 6 5 10" xfId="38012"/>
    <cellStyle name="Salida 2 6 5 10 2" xfId="38013"/>
    <cellStyle name="Salida 2 6 5 11" xfId="38014"/>
    <cellStyle name="Salida 2 6 5 2" xfId="38015"/>
    <cellStyle name="Salida 2 6 5 2 2" xfId="38016"/>
    <cellStyle name="Salida 2 6 5 3" xfId="38017"/>
    <cellStyle name="Salida 2 6 5 3 2" xfId="38018"/>
    <cellStyle name="Salida 2 6 5 4" xfId="38019"/>
    <cellStyle name="Salida 2 6 5 4 2" xfId="38020"/>
    <cellStyle name="Salida 2 6 5 5" xfId="38021"/>
    <cellStyle name="Salida 2 6 5 5 2" xfId="38022"/>
    <cellStyle name="Salida 2 6 5 6" xfId="38023"/>
    <cellStyle name="Salida 2 6 5 6 2" xfId="38024"/>
    <cellStyle name="Salida 2 6 5 7" xfId="38025"/>
    <cellStyle name="Salida 2 6 5 7 2" xfId="38026"/>
    <cellStyle name="Salida 2 6 5 8" xfId="38027"/>
    <cellStyle name="Salida 2 6 5 8 2" xfId="38028"/>
    <cellStyle name="Salida 2 6 5 9" xfId="38029"/>
    <cellStyle name="Salida 2 6 5 9 2" xfId="38030"/>
    <cellStyle name="Salida 2 6 6" xfId="38031"/>
    <cellStyle name="Salida 2 6 6 2" xfId="38032"/>
    <cellStyle name="Salida 2 6 7" xfId="38033"/>
    <cellStyle name="Salida 2 6 7 2" xfId="38034"/>
    <cellStyle name="Salida 2 6 8" xfId="38035"/>
    <cellStyle name="Salida 2 6 8 2" xfId="38036"/>
    <cellStyle name="Salida 2 6 9" xfId="38037"/>
    <cellStyle name="Salida 2 6 9 2" xfId="38038"/>
    <cellStyle name="Salida 2 7" xfId="38039"/>
    <cellStyle name="Salida 2 7 10" xfId="38040"/>
    <cellStyle name="Salida 2 7 10 2" xfId="38041"/>
    <cellStyle name="Salida 2 7 11" xfId="38042"/>
    <cellStyle name="Salida 2 7 11 2" xfId="38043"/>
    <cellStyle name="Salida 2 7 12" xfId="38044"/>
    <cellStyle name="Salida 2 7 12 2" xfId="38045"/>
    <cellStyle name="Salida 2 7 13" xfId="38046"/>
    <cellStyle name="Salida 2 7 2" xfId="38047"/>
    <cellStyle name="Salida 2 7 2 10" xfId="38048"/>
    <cellStyle name="Salida 2 7 2 10 2" xfId="38049"/>
    <cellStyle name="Salida 2 7 2 11" xfId="38050"/>
    <cellStyle name="Salida 2 7 2 2" xfId="38051"/>
    <cellStyle name="Salida 2 7 2 2 2" xfId="38052"/>
    <cellStyle name="Salida 2 7 2 3" xfId="38053"/>
    <cellStyle name="Salida 2 7 2 3 2" xfId="38054"/>
    <cellStyle name="Salida 2 7 2 4" xfId="38055"/>
    <cellStyle name="Salida 2 7 2 4 2" xfId="38056"/>
    <cellStyle name="Salida 2 7 2 5" xfId="38057"/>
    <cellStyle name="Salida 2 7 2 5 2" xfId="38058"/>
    <cellStyle name="Salida 2 7 2 6" xfId="38059"/>
    <cellStyle name="Salida 2 7 2 6 2" xfId="38060"/>
    <cellStyle name="Salida 2 7 2 7" xfId="38061"/>
    <cellStyle name="Salida 2 7 2 7 2" xfId="38062"/>
    <cellStyle name="Salida 2 7 2 8" xfId="38063"/>
    <cellStyle name="Salida 2 7 2 8 2" xfId="38064"/>
    <cellStyle name="Salida 2 7 2 9" xfId="38065"/>
    <cellStyle name="Salida 2 7 2 9 2" xfId="38066"/>
    <cellStyle name="Salida 2 7 3" xfId="38067"/>
    <cellStyle name="Salida 2 7 3 10" xfId="38068"/>
    <cellStyle name="Salida 2 7 3 10 2" xfId="38069"/>
    <cellStyle name="Salida 2 7 3 11" xfId="38070"/>
    <cellStyle name="Salida 2 7 3 2" xfId="38071"/>
    <cellStyle name="Salida 2 7 3 2 2" xfId="38072"/>
    <cellStyle name="Salida 2 7 3 3" xfId="38073"/>
    <cellStyle name="Salida 2 7 3 3 2" xfId="38074"/>
    <cellStyle name="Salida 2 7 3 4" xfId="38075"/>
    <cellStyle name="Salida 2 7 3 4 2" xfId="38076"/>
    <cellStyle name="Salida 2 7 3 5" xfId="38077"/>
    <cellStyle name="Salida 2 7 3 5 2" xfId="38078"/>
    <cellStyle name="Salida 2 7 3 6" xfId="38079"/>
    <cellStyle name="Salida 2 7 3 6 2" xfId="38080"/>
    <cellStyle name="Salida 2 7 3 7" xfId="38081"/>
    <cellStyle name="Salida 2 7 3 7 2" xfId="38082"/>
    <cellStyle name="Salida 2 7 3 8" xfId="38083"/>
    <cellStyle name="Salida 2 7 3 8 2" xfId="38084"/>
    <cellStyle name="Salida 2 7 3 9" xfId="38085"/>
    <cellStyle name="Salida 2 7 3 9 2" xfId="38086"/>
    <cellStyle name="Salida 2 7 4" xfId="38087"/>
    <cellStyle name="Salida 2 7 4 2" xfId="38088"/>
    <cellStyle name="Salida 2 7 5" xfId="38089"/>
    <cellStyle name="Salida 2 7 5 2" xfId="38090"/>
    <cellStyle name="Salida 2 7 6" xfId="38091"/>
    <cellStyle name="Salida 2 7 6 2" xfId="38092"/>
    <cellStyle name="Salida 2 7 7" xfId="38093"/>
    <cellStyle name="Salida 2 7 7 2" xfId="38094"/>
    <cellStyle name="Salida 2 7 8" xfId="38095"/>
    <cellStyle name="Salida 2 7 8 2" xfId="38096"/>
    <cellStyle name="Salida 2 7 9" xfId="38097"/>
    <cellStyle name="Salida 2 7 9 2" xfId="38098"/>
    <cellStyle name="Salida 2 8" xfId="38099"/>
    <cellStyle name="Salida 2 8 10" xfId="38100"/>
    <cellStyle name="Salida 2 8 10 2" xfId="38101"/>
    <cellStyle name="Salida 2 8 11" xfId="38102"/>
    <cellStyle name="Salida 2 8 11 2" xfId="38103"/>
    <cellStyle name="Salida 2 8 12" xfId="38104"/>
    <cellStyle name="Salida 2 8 12 2" xfId="38105"/>
    <cellStyle name="Salida 2 8 13" xfId="38106"/>
    <cellStyle name="Salida 2 8 2" xfId="38107"/>
    <cellStyle name="Salida 2 8 2 10" xfId="38108"/>
    <cellStyle name="Salida 2 8 2 10 2" xfId="38109"/>
    <cellStyle name="Salida 2 8 2 11" xfId="38110"/>
    <cellStyle name="Salida 2 8 2 2" xfId="38111"/>
    <cellStyle name="Salida 2 8 2 2 2" xfId="38112"/>
    <cellStyle name="Salida 2 8 2 3" xfId="38113"/>
    <cellStyle name="Salida 2 8 2 3 2" xfId="38114"/>
    <cellStyle name="Salida 2 8 2 4" xfId="38115"/>
    <cellStyle name="Salida 2 8 2 4 2" xfId="38116"/>
    <cellStyle name="Salida 2 8 2 5" xfId="38117"/>
    <cellStyle name="Salida 2 8 2 5 2" xfId="38118"/>
    <cellStyle name="Salida 2 8 2 6" xfId="38119"/>
    <cellStyle name="Salida 2 8 2 6 2" xfId="38120"/>
    <cellStyle name="Salida 2 8 2 7" xfId="38121"/>
    <cellStyle name="Salida 2 8 2 7 2" xfId="38122"/>
    <cellStyle name="Salida 2 8 2 8" xfId="38123"/>
    <cellStyle name="Salida 2 8 2 8 2" xfId="38124"/>
    <cellStyle name="Salida 2 8 2 9" xfId="38125"/>
    <cellStyle name="Salida 2 8 2 9 2" xfId="38126"/>
    <cellStyle name="Salida 2 8 3" xfId="38127"/>
    <cellStyle name="Salida 2 8 3 10" xfId="38128"/>
    <cellStyle name="Salida 2 8 3 10 2" xfId="38129"/>
    <cellStyle name="Salida 2 8 3 11" xfId="38130"/>
    <cellStyle name="Salida 2 8 3 2" xfId="38131"/>
    <cellStyle name="Salida 2 8 3 2 2" xfId="38132"/>
    <cellStyle name="Salida 2 8 3 3" xfId="38133"/>
    <cellStyle name="Salida 2 8 3 3 2" xfId="38134"/>
    <cellStyle name="Salida 2 8 3 4" xfId="38135"/>
    <cellStyle name="Salida 2 8 3 4 2" xfId="38136"/>
    <cellStyle name="Salida 2 8 3 5" xfId="38137"/>
    <cellStyle name="Salida 2 8 3 5 2" xfId="38138"/>
    <cellStyle name="Salida 2 8 3 6" xfId="38139"/>
    <cellStyle name="Salida 2 8 3 6 2" xfId="38140"/>
    <cellStyle name="Salida 2 8 3 7" xfId="38141"/>
    <cellStyle name="Salida 2 8 3 7 2" xfId="38142"/>
    <cellStyle name="Salida 2 8 3 8" xfId="38143"/>
    <cellStyle name="Salida 2 8 3 8 2" xfId="38144"/>
    <cellStyle name="Salida 2 8 3 9" xfId="38145"/>
    <cellStyle name="Salida 2 8 3 9 2" xfId="38146"/>
    <cellStyle name="Salida 2 8 4" xfId="38147"/>
    <cellStyle name="Salida 2 8 4 2" xfId="38148"/>
    <cellStyle name="Salida 2 8 5" xfId="38149"/>
    <cellStyle name="Salida 2 8 5 2" xfId="38150"/>
    <cellStyle name="Salida 2 8 6" xfId="38151"/>
    <cellStyle name="Salida 2 8 6 2" xfId="38152"/>
    <cellStyle name="Salida 2 8 7" xfId="38153"/>
    <cellStyle name="Salida 2 8 7 2" xfId="38154"/>
    <cellStyle name="Salida 2 8 8" xfId="38155"/>
    <cellStyle name="Salida 2 8 8 2" xfId="38156"/>
    <cellStyle name="Salida 2 8 9" xfId="38157"/>
    <cellStyle name="Salida 2 8 9 2" xfId="38158"/>
    <cellStyle name="Salida 2 9" xfId="38159"/>
    <cellStyle name="Salida 2 9 2" xfId="38160"/>
    <cellStyle name="Salida 3" xfId="1138"/>
    <cellStyle name="Salida 3 10" xfId="38161"/>
    <cellStyle name="Salida 3 10 2" xfId="38162"/>
    <cellStyle name="Salida 3 11" xfId="38163"/>
    <cellStyle name="Salida 3 11 2" xfId="38164"/>
    <cellStyle name="Salida 3 12" xfId="38165"/>
    <cellStyle name="Salida 3 12 2" xfId="38166"/>
    <cellStyle name="Salida 3 13" xfId="38167"/>
    <cellStyle name="Salida 3 13 2" xfId="38168"/>
    <cellStyle name="Salida 3 14" xfId="38169"/>
    <cellStyle name="Salida 3 14 2" xfId="38170"/>
    <cellStyle name="Salida 3 15" xfId="38171"/>
    <cellStyle name="Salida 3 16" xfId="38172"/>
    <cellStyle name="Salida 3 17" xfId="38173"/>
    <cellStyle name="Salida 3 2" xfId="38174"/>
    <cellStyle name="Salida 3 2 10" xfId="38175"/>
    <cellStyle name="Salida 3 2 10 2" xfId="38176"/>
    <cellStyle name="Salida 3 2 11" xfId="38177"/>
    <cellStyle name="Salida 3 2 11 2" xfId="38178"/>
    <cellStyle name="Salida 3 2 12" xfId="38179"/>
    <cellStyle name="Salida 3 2 12 2" xfId="38180"/>
    <cellStyle name="Salida 3 2 13" xfId="38181"/>
    <cellStyle name="Salida 3 2 13 2" xfId="38182"/>
    <cellStyle name="Salida 3 2 14" xfId="38183"/>
    <cellStyle name="Salida 3 2 14 2" xfId="38184"/>
    <cellStyle name="Salida 3 2 15" xfId="38185"/>
    <cellStyle name="Salida 3 2 2" xfId="38186"/>
    <cellStyle name="Salida 3 2 2 10" xfId="38187"/>
    <cellStyle name="Salida 3 2 2 10 2" xfId="38188"/>
    <cellStyle name="Salida 3 2 2 11" xfId="38189"/>
    <cellStyle name="Salida 3 2 2 11 2" xfId="38190"/>
    <cellStyle name="Salida 3 2 2 12" xfId="38191"/>
    <cellStyle name="Salida 3 2 2 12 2" xfId="38192"/>
    <cellStyle name="Salida 3 2 2 13" xfId="38193"/>
    <cellStyle name="Salida 3 2 2 2" xfId="38194"/>
    <cellStyle name="Salida 3 2 2 2 10" xfId="38195"/>
    <cellStyle name="Salida 3 2 2 2 10 2" xfId="38196"/>
    <cellStyle name="Salida 3 2 2 2 11" xfId="38197"/>
    <cellStyle name="Salida 3 2 2 2 2" xfId="38198"/>
    <cellStyle name="Salida 3 2 2 2 2 2" xfId="38199"/>
    <cellStyle name="Salida 3 2 2 2 3" xfId="38200"/>
    <cellStyle name="Salida 3 2 2 2 3 2" xfId="38201"/>
    <cellStyle name="Salida 3 2 2 2 4" xfId="38202"/>
    <cellStyle name="Salida 3 2 2 2 4 2" xfId="38203"/>
    <cellStyle name="Salida 3 2 2 2 5" xfId="38204"/>
    <cellStyle name="Salida 3 2 2 2 5 2" xfId="38205"/>
    <cellStyle name="Salida 3 2 2 2 6" xfId="38206"/>
    <cellStyle name="Salida 3 2 2 2 6 2" xfId="38207"/>
    <cellStyle name="Salida 3 2 2 2 7" xfId="38208"/>
    <cellStyle name="Salida 3 2 2 2 7 2" xfId="38209"/>
    <cellStyle name="Salida 3 2 2 2 8" xfId="38210"/>
    <cellStyle name="Salida 3 2 2 2 8 2" xfId="38211"/>
    <cellStyle name="Salida 3 2 2 2 9" xfId="38212"/>
    <cellStyle name="Salida 3 2 2 2 9 2" xfId="38213"/>
    <cellStyle name="Salida 3 2 2 3" xfId="38214"/>
    <cellStyle name="Salida 3 2 2 3 10" xfId="38215"/>
    <cellStyle name="Salida 3 2 2 3 10 2" xfId="38216"/>
    <cellStyle name="Salida 3 2 2 3 11" xfId="38217"/>
    <cellStyle name="Salida 3 2 2 3 2" xfId="38218"/>
    <cellStyle name="Salida 3 2 2 3 2 2" xfId="38219"/>
    <cellStyle name="Salida 3 2 2 3 3" xfId="38220"/>
    <cellStyle name="Salida 3 2 2 3 3 2" xfId="38221"/>
    <cellStyle name="Salida 3 2 2 3 4" xfId="38222"/>
    <cellStyle name="Salida 3 2 2 3 4 2" xfId="38223"/>
    <cellStyle name="Salida 3 2 2 3 5" xfId="38224"/>
    <cellStyle name="Salida 3 2 2 3 5 2" xfId="38225"/>
    <cellStyle name="Salida 3 2 2 3 6" xfId="38226"/>
    <cellStyle name="Salida 3 2 2 3 6 2" xfId="38227"/>
    <cellStyle name="Salida 3 2 2 3 7" xfId="38228"/>
    <cellStyle name="Salida 3 2 2 3 7 2" xfId="38229"/>
    <cellStyle name="Salida 3 2 2 3 8" xfId="38230"/>
    <cellStyle name="Salida 3 2 2 3 8 2" xfId="38231"/>
    <cellStyle name="Salida 3 2 2 3 9" xfId="38232"/>
    <cellStyle name="Salida 3 2 2 3 9 2" xfId="38233"/>
    <cellStyle name="Salida 3 2 2 4" xfId="38234"/>
    <cellStyle name="Salida 3 2 2 4 2" xfId="38235"/>
    <cellStyle name="Salida 3 2 2 5" xfId="38236"/>
    <cellStyle name="Salida 3 2 2 5 2" xfId="38237"/>
    <cellStyle name="Salida 3 2 2 6" xfId="38238"/>
    <cellStyle name="Salida 3 2 2 6 2" xfId="38239"/>
    <cellStyle name="Salida 3 2 2 7" xfId="38240"/>
    <cellStyle name="Salida 3 2 2 7 2" xfId="38241"/>
    <cellStyle name="Salida 3 2 2 8" xfId="38242"/>
    <cellStyle name="Salida 3 2 2 8 2" xfId="38243"/>
    <cellStyle name="Salida 3 2 2 9" xfId="38244"/>
    <cellStyle name="Salida 3 2 2 9 2" xfId="38245"/>
    <cellStyle name="Salida 3 2 3" xfId="38246"/>
    <cellStyle name="Salida 3 2 3 10" xfId="38247"/>
    <cellStyle name="Salida 3 2 3 10 2" xfId="38248"/>
    <cellStyle name="Salida 3 2 3 11" xfId="38249"/>
    <cellStyle name="Salida 3 2 3 11 2" xfId="38250"/>
    <cellStyle name="Salida 3 2 3 12" xfId="38251"/>
    <cellStyle name="Salida 3 2 3 12 2" xfId="38252"/>
    <cellStyle name="Salida 3 2 3 13" xfId="38253"/>
    <cellStyle name="Salida 3 2 3 2" xfId="38254"/>
    <cellStyle name="Salida 3 2 3 2 10" xfId="38255"/>
    <cellStyle name="Salida 3 2 3 2 10 2" xfId="38256"/>
    <cellStyle name="Salida 3 2 3 2 11" xfId="38257"/>
    <cellStyle name="Salida 3 2 3 2 2" xfId="38258"/>
    <cellStyle name="Salida 3 2 3 2 2 2" xfId="38259"/>
    <cellStyle name="Salida 3 2 3 2 3" xfId="38260"/>
    <cellStyle name="Salida 3 2 3 2 3 2" xfId="38261"/>
    <cellStyle name="Salida 3 2 3 2 4" xfId="38262"/>
    <cellStyle name="Salida 3 2 3 2 4 2" xfId="38263"/>
    <cellStyle name="Salida 3 2 3 2 5" xfId="38264"/>
    <cellStyle name="Salida 3 2 3 2 5 2" xfId="38265"/>
    <cellStyle name="Salida 3 2 3 2 6" xfId="38266"/>
    <cellStyle name="Salida 3 2 3 2 6 2" xfId="38267"/>
    <cellStyle name="Salida 3 2 3 2 7" xfId="38268"/>
    <cellStyle name="Salida 3 2 3 2 7 2" xfId="38269"/>
    <cellStyle name="Salida 3 2 3 2 8" xfId="38270"/>
    <cellStyle name="Salida 3 2 3 2 8 2" xfId="38271"/>
    <cellStyle name="Salida 3 2 3 2 9" xfId="38272"/>
    <cellStyle name="Salida 3 2 3 2 9 2" xfId="38273"/>
    <cellStyle name="Salida 3 2 3 3" xfId="38274"/>
    <cellStyle name="Salida 3 2 3 3 10" xfId="38275"/>
    <cellStyle name="Salida 3 2 3 3 10 2" xfId="38276"/>
    <cellStyle name="Salida 3 2 3 3 11" xfId="38277"/>
    <cellStyle name="Salida 3 2 3 3 2" xfId="38278"/>
    <cellStyle name="Salida 3 2 3 3 2 2" xfId="38279"/>
    <cellStyle name="Salida 3 2 3 3 3" xfId="38280"/>
    <cellStyle name="Salida 3 2 3 3 3 2" xfId="38281"/>
    <cellStyle name="Salida 3 2 3 3 4" xfId="38282"/>
    <cellStyle name="Salida 3 2 3 3 4 2" xfId="38283"/>
    <cellStyle name="Salida 3 2 3 3 5" xfId="38284"/>
    <cellStyle name="Salida 3 2 3 3 5 2" xfId="38285"/>
    <cellStyle name="Salida 3 2 3 3 6" xfId="38286"/>
    <cellStyle name="Salida 3 2 3 3 6 2" xfId="38287"/>
    <cellStyle name="Salida 3 2 3 3 7" xfId="38288"/>
    <cellStyle name="Salida 3 2 3 3 7 2" xfId="38289"/>
    <cellStyle name="Salida 3 2 3 3 8" xfId="38290"/>
    <cellStyle name="Salida 3 2 3 3 8 2" xfId="38291"/>
    <cellStyle name="Salida 3 2 3 3 9" xfId="38292"/>
    <cellStyle name="Salida 3 2 3 3 9 2" xfId="38293"/>
    <cellStyle name="Salida 3 2 3 4" xfId="38294"/>
    <cellStyle name="Salida 3 2 3 4 2" xfId="38295"/>
    <cellStyle name="Salida 3 2 3 5" xfId="38296"/>
    <cellStyle name="Salida 3 2 3 5 2" xfId="38297"/>
    <cellStyle name="Salida 3 2 3 6" xfId="38298"/>
    <cellStyle name="Salida 3 2 3 6 2" xfId="38299"/>
    <cellStyle name="Salida 3 2 3 7" xfId="38300"/>
    <cellStyle name="Salida 3 2 3 7 2" xfId="38301"/>
    <cellStyle name="Salida 3 2 3 8" xfId="38302"/>
    <cellStyle name="Salida 3 2 3 8 2" xfId="38303"/>
    <cellStyle name="Salida 3 2 3 9" xfId="38304"/>
    <cellStyle name="Salida 3 2 3 9 2" xfId="38305"/>
    <cellStyle name="Salida 3 2 4" xfId="38306"/>
    <cellStyle name="Salida 3 2 4 10" xfId="38307"/>
    <cellStyle name="Salida 3 2 4 10 2" xfId="38308"/>
    <cellStyle name="Salida 3 2 4 11" xfId="38309"/>
    <cellStyle name="Salida 3 2 4 2" xfId="38310"/>
    <cellStyle name="Salida 3 2 4 2 2" xfId="38311"/>
    <cellStyle name="Salida 3 2 4 3" xfId="38312"/>
    <cellStyle name="Salida 3 2 4 3 2" xfId="38313"/>
    <cellStyle name="Salida 3 2 4 4" xfId="38314"/>
    <cellStyle name="Salida 3 2 4 4 2" xfId="38315"/>
    <cellStyle name="Salida 3 2 4 5" xfId="38316"/>
    <cellStyle name="Salida 3 2 4 5 2" xfId="38317"/>
    <cellStyle name="Salida 3 2 4 6" xfId="38318"/>
    <cellStyle name="Salida 3 2 4 6 2" xfId="38319"/>
    <cellStyle name="Salida 3 2 4 7" xfId="38320"/>
    <cellStyle name="Salida 3 2 4 7 2" xfId="38321"/>
    <cellStyle name="Salida 3 2 4 8" xfId="38322"/>
    <cellStyle name="Salida 3 2 4 8 2" xfId="38323"/>
    <cellStyle name="Salida 3 2 4 9" xfId="38324"/>
    <cellStyle name="Salida 3 2 4 9 2" xfId="38325"/>
    <cellStyle name="Salida 3 2 5" xfId="38326"/>
    <cellStyle name="Salida 3 2 5 10" xfId="38327"/>
    <cellStyle name="Salida 3 2 5 10 2" xfId="38328"/>
    <cellStyle name="Salida 3 2 5 11" xfId="38329"/>
    <cellStyle name="Salida 3 2 5 2" xfId="38330"/>
    <cellStyle name="Salida 3 2 5 2 2" xfId="38331"/>
    <cellStyle name="Salida 3 2 5 3" xfId="38332"/>
    <cellStyle name="Salida 3 2 5 3 2" xfId="38333"/>
    <cellStyle name="Salida 3 2 5 4" xfId="38334"/>
    <cellStyle name="Salida 3 2 5 4 2" xfId="38335"/>
    <cellStyle name="Salida 3 2 5 5" xfId="38336"/>
    <cellStyle name="Salida 3 2 5 5 2" xfId="38337"/>
    <cellStyle name="Salida 3 2 5 6" xfId="38338"/>
    <cellStyle name="Salida 3 2 5 6 2" xfId="38339"/>
    <cellStyle name="Salida 3 2 5 7" xfId="38340"/>
    <cellStyle name="Salida 3 2 5 7 2" xfId="38341"/>
    <cellStyle name="Salida 3 2 5 8" xfId="38342"/>
    <cellStyle name="Salida 3 2 5 8 2" xfId="38343"/>
    <cellStyle name="Salida 3 2 5 9" xfId="38344"/>
    <cellStyle name="Salida 3 2 5 9 2" xfId="38345"/>
    <cellStyle name="Salida 3 2 6" xfId="38346"/>
    <cellStyle name="Salida 3 2 6 2" xfId="38347"/>
    <cellStyle name="Salida 3 2 7" xfId="38348"/>
    <cellStyle name="Salida 3 2 7 2" xfId="38349"/>
    <cellStyle name="Salida 3 2 8" xfId="38350"/>
    <cellStyle name="Salida 3 2 8 2" xfId="38351"/>
    <cellStyle name="Salida 3 2 9" xfId="38352"/>
    <cellStyle name="Salida 3 2 9 2" xfId="38353"/>
    <cellStyle name="Salida 3 3" xfId="38354"/>
    <cellStyle name="Salida 3 3 10" xfId="38355"/>
    <cellStyle name="Salida 3 3 10 2" xfId="38356"/>
    <cellStyle name="Salida 3 3 11" xfId="38357"/>
    <cellStyle name="Salida 3 3 11 2" xfId="38358"/>
    <cellStyle name="Salida 3 3 12" xfId="38359"/>
    <cellStyle name="Salida 3 3 12 2" xfId="38360"/>
    <cellStyle name="Salida 3 3 13" xfId="38361"/>
    <cellStyle name="Salida 3 3 13 2" xfId="38362"/>
    <cellStyle name="Salida 3 3 14" xfId="38363"/>
    <cellStyle name="Salida 3 3 14 2" xfId="38364"/>
    <cellStyle name="Salida 3 3 15" xfId="38365"/>
    <cellStyle name="Salida 3 3 2" xfId="38366"/>
    <cellStyle name="Salida 3 3 2 10" xfId="38367"/>
    <cellStyle name="Salida 3 3 2 10 2" xfId="38368"/>
    <cellStyle name="Salida 3 3 2 11" xfId="38369"/>
    <cellStyle name="Salida 3 3 2 11 2" xfId="38370"/>
    <cellStyle name="Salida 3 3 2 12" xfId="38371"/>
    <cellStyle name="Salida 3 3 2 12 2" xfId="38372"/>
    <cellStyle name="Salida 3 3 2 13" xfId="38373"/>
    <cellStyle name="Salida 3 3 2 2" xfId="38374"/>
    <cellStyle name="Salida 3 3 2 2 10" xfId="38375"/>
    <cellStyle name="Salida 3 3 2 2 10 2" xfId="38376"/>
    <cellStyle name="Salida 3 3 2 2 11" xfId="38377"/>
    <cellStyle name="Salida 3 3 2 2 2" xfId="38378"/>
    <cellStyle name="Salida 3 3 2 2 2 2" xfId="38379"/>
    <cellStyle name="Salida 3 3 2 2 3" xfId="38380"/>
    <cellStyle name="Salida 3 3 2 2 3 2" xfId="38381"/>
    <cellStyle name="Salida 3 3 2 2 4" xfId="38382"/>
    <cellStyle name="Salida 3 3 2 2 4 2" xfId="38383"/>
    <cellStyle name="Salida 3 3 2 2 5" xfId="38384"/>
    <cellStyle name="Salida 3 3 2 2 5 2" xfId="38385"/>
    <cellStyle name="Salida 3 3 2 2 6" xfId="38386"/>
    <cellStyle name="Salida 3 3 2 2 6 2" xfId="38387"/>
    <cellStyle name="Salida 3 3 2 2 7" xfId="38388"/>
    <cellStyle name="Salida 3 3 2 2 7 2" xfId="38389"/>
    <cellStyle name="Salida 3 3 2 2 8" xfId="38390"/>
    <cellStyle name="Salida 3 3 2 2 8 2" xfId="38391"/>
    <cellStyle name="Salida 3 3 2 2 9" xfId="38392"/>
    <cellStyle name="Salida 3 3 2 2 9 2" xfId="38393"/>
    <cellStyle name="Salida 3 3 2 3" xfId="38394"/>
    <cellStyle name="Salida 3 3 2 3 10" xfId="38395"/>
    <cellStyle name="Salida 3 3 2 3 10 2" xfId="38396"/>
    <cellStyle name="Salida 3 3 2 3 11" xfId="38397"/>
    <cellStyle name="Salida 3 3 2 3 2" xfId="38398"/>
    <cellStyle name="Salida 3 3 2 3 2 2" xfId="38399"/>
    <cellStyle name="Salida 3 3 2 3 3" xfId="38400"/>
    <cellStyle name="Salida 3 3 2 3 3 2" xfId="38401"/>
    <cellStyle name="Salida 3 3 2 3 4" xfId="38402"/>
    <cellStyle name="Salida 3 3 2 3 4 2" xfId="38403"/>
    <cellStyle name="Salida 3 3 2 3 5" xfId="38404"/>
    <cellStyle name="Salida 3 3 2 3 5 2" xfId="38405"/>
    <cellStyle name="Salida 3 3 2 3 6" xfId="38406"/>
    <cellStyle name="Salida 3 3 2 3 6 2" xfId="38407"/>
    <cellStyle name="Salida 3 3 2 3 7" xfId="38408"/>
    <cellStyle name="Salida 3 3 2 3 7 2" xfId="38409"/>
    <cellStyle name="Salida 3 3 2 3 8" xfId="38410"/>
    <cellStyle name="Salida 3 3 2 3 8 2" xfId="38411"/>
    <cellStyle name="Salida 3 3 2 3 9" xfId="38412"/>
    <cellStyle name="Salida 3 3 2 3 9 2" xfId="38413"/>
    <cellStyle name="Salida 3 3 2 4" xfId="38414"/>
    <cellStyle name="Salida 3 3 2 4 2" xfId="38415"/>
    <cellStyle name="Salida 3 3 2 5" xfId="38416"/>
    <cellStyle name="Salida 3 3 2 5 2" xfId="38417"/>
    <cellStyle name="Salida 3 3 2 6" xfId="38418"/>
    <cellStyle name="Salida 3 3 2 6 2" xfId="38419"/>
    <cellStyle name="Salida 3 3 2 7" xfId="38420"/>
    <cellStyle name="Salida 3 3 2 7 2" xfId="38421"/>
    <cellStyle name="Salida 3 3 2 8" xfId="38422"/>
    <cellStyle name="Salida 3 3 2 8 2" xfId="38423"/>
    <cellStyle name="Salida 3 3 2 9" xfId="38424"/>
    <cellStyle name="Salida 3 3 2 9 2" xfId="38425"/>
    <cellStyle name="Salida 3 3 3" xfId="38426"/>
    <cellStyle name="Salida 3 3 3 10" xfId="38427"/>
    <cellStyle name="Salida 3 3 3 10 2" xfId="38428"/>
    <cellStyle name="Salida 3 3 3 11" xfId="38429"/>
    <cellStyle name="Salida 3 3 3 11 2" xfId="38430"/>
    <cellStyle name="Salida 3 3 3 12" xfId="38431"/>
    <cellStyle name="Salida 3 3 3 12 2" xfId="38432"/>
    <cellStyle name="Salida 3 3 3 13" xfId="38433"/>
    <cellStyle name="Salida 3 3 3 2" xfId="38434"/>
    <cellStyle name="Salida 3 3 3 2 10" xfId="38435"/>
    <cellStyle name="Salida 3 3 3 2 10 2" xfId="38436"/>
    <cellStyle name="Salida 3 3 3 2 11" xfId="38437"/>
    <cellStyle name="Salida 3 3 3 2 2" xfId="38438"/>
    <cellStyle name="Salida 3 3 3 2 2 2" xfId="38439"/>
    <cellStyle name="Salida 3 3 3 2 3" xfId="38440"/>
    <cellStyle name="Salida 3 3 3 2 3 2" xfId="38441"/>
    <cellStyle name="Salida 3 3 3 2 4" xfId="38442"/>
    <cellStyle name="Salida 3 3 3 2 4 2" xfId="38443"/>
    <cellStyle name="Salida 3 3 3 2 5" xfId="38444"/>
    <cellStyle name="Salida 3 3 3 2 5 2" xfId="38445"/>
    <cellStyle name="Salida 3 3 3 2 6" xfId="38446"/>
    <cellStyle name="Salida 3 3 3 2 6 2" xfId="38447"/>
    <cellStyle name="Salida 3 3 3 2 7" xfId="38448"/>
    <cellStyle name="Salida 3 3 3 2 7 2" xfId="38449"/>
    <cellStyle name="Salida 3 3 3 2 8" xfId="38450"/>
    <cellStyle name="Salida 3 3 3 2 8 2" xfId="38451"/>
    <cellStyle name="Salida 3 3 3 2 9" xfId="38452"/>
    <cellStyle name="Salida 3 3 3 2 9 2" xfId="38453"/>
    <cellStyle name="Salida 3 3 3 3" xfId="38454"/>
    <cellStyle name="Salida 3 3 3 3 10" xfId="38455"/>
    <cellStyle name="Salida 3 3 3 3 10 2" xfId="38456"/>
    <cellStyle name="Salida 3 3 3 3 11" xfId="38457"/>
    <cellStyle name="Salida 3 3 3 3 2" xfId="38458"/>
    <cellStyle name="Salida 3 3 3 3 2 2" xfId="38459"/>
    <cellStyle name="Salida 3 3 3 3 3" xfId="38460"/>
    <cellStyle name="Salida 3 3 3 3 3 2" xfId="38461"/>
    <cellStyle name="Salida 3 3 3 3 4" xfId="38462"/>
    <cellStyle name="Salida 3 3 3 3 4 2" xfId="38463"/>
    <cellStyle name="Salida 3 3 3 3 5" xfId="38464"/>
    <cellStyle name="Salida 3 3 3 3 5 2" xfId="38465"/>
    <cellStyle name="Salida 3 3 3 3 6" xfId="38466"/>
    <cellStyle name="Salida 3 3 3 3 6 2" xfId="38467"/>
    <cellStyle name="Salida 3 3 3 3 7" xfId="38468"/>
    <cellStyle name="Salida 3 3 3 3 7 2" xfId="38469"/>
    <cellStyle name="Salida 3 3 3 3 8" xfId="38470"/>
    <cellStyle name="Salida 3 3 3 3 8 2" xfId="38471"/>
    <cellStyle name="Salida 3 3 3 3 9" xfId="38472"/>
    <cellStyle name="Salida 3 3 3 3 9 2" xfId="38473"/>
    <cellStyle name="Salida 3 3 3 4" xfId="38474"/>
    <cellStyle name="Salida 3 3 3 4 2" xfId="38475"/>
    <cellStyle name="Salida 3 3 3 5" xfId="38476"/>
    <cellStyle name="Salida 3 3 3 5 2" xfId="38477"/>
    <cellStyle name="Salida 3 3 3 6" xfId="38478"/>
    <cellStyle name="Salida 3 3 3 6 2" xfId="38479"/>
    <cellStyle name="Salida 3 3 3 7" xfId="38480"/>
    <cellStyle name="Salida 3 3 3 7 2" xfId="38481"/>
    <cellStyle name="Salida 3 3 3 8" xfId="38482"/>
    <cellStyle name="Salida 3 3 3 8 2" xfId="38483"/>
    <cellStyle name="Salida 3 3 3 9" xfId="38484"/>
    <cellStyle name="Salida 3 3 3 9 2" xfId="38485"/>
    <cellStyle name="Salida 3 3 4" xfId="38486"/>
    <cellStyle name="Salida 3 3 4 10" xfId="38487"/>
    <cellStyle name="Salida 3 3 4 10 2" xfId="38488"/>
    <cellStyle name="Salida 3 3 4 11" xfId="38489"/>
    <cellStyle name="Salida 3 3 4 2" xfId="38490"/>
    <cellStyle name="Salida 3 3 4 2 2" xfId="38491"/>
    <cellStyle name="Salida 3 3 4 3" xfId="38492"/>
    <cellStyle name="Salida 3 3 4 3 2" xfId="38493"/>
    <cellStyle name="Salida 3 3 4 4" xfId="38494"/>
    <cellStyle name="Salida 3 3 4 4 2" xfId="38495"/>
    <cellStyle name="Salida 3 3 4 5" xfId="38496"/>
    <cellStyle name="Salida 3 3 4 5 2" xfId="38497"/>
    <cellStyle name="Salida 3 3 4 6" xfId="38498"/>
    <cellStyle name="Salida 3 3 4 6 2" xfId="38499"/>
    <cellStyle name="Salida 3 3 4 7" xfId="38500"/>
    <cellStyle name="Salida 3 3 4 7 2" xfId="38501"/>
    <cellStyle name="Salida 3 3 4 8" xfId="38502"/>
    <cellStyle name="Salida 3 3 4 8 2" xfId="38503"/>
    <cellStyle name="Salida 3 3 4 9" xfId="38504"/>
    <cellStyle name="Salida 3 3 4 9 2" xfId="38505"/>
    <cellStyle name="Salida 3 3 5" xfId="38506"/>
    <cellStyle name="Salida 3 3 5 10" xfId="38507"/>
    <cellStyle name="Salida 3 3 5 10 2" xfId="38508"/>
    <cellStyle name="Salida 3 3 5 11" xfId="38509"/>
    <cellStyle name="Salida 3 3 5 2" xfId="38510"/>
    <cellStyle name="Salida 3 3 5 2 2" xfId="38511"/>
    <cellStyle name="Salida 3 3 5 3" xfId="38512"/>
    <cellStyle name="Salida 3 3 5 3 2" xfId="38513"/>
    <cellStyle name="Salida 3 3 5 4" xfId="38514"/>
    <cellStyle name="Salida 3 3 5 4 2" xfId="38515"/>
    <cellStyle name="Salida 3 3 5 5" xfId="38516"/>
    <cellStyle name="Salida 3 3 5 5 2" xfId="38517"/>
    <cellStyle name="Salida 3 3 5 6" xfId="38518"/>
    <cellStyle name="Salida 3 3 5 6 2" xfId="38519"/>
    <cellStyle name="Salida 3 3 5 7" xfId="38520"/>
    <cellStyle name="Salida 3 3 5 7 2" xfId="38521"/>
    <cellStyle name="Salida 3 3 5 8" xfId="38522"/>
    <cellStyle name="Salida 3 3 5 8 2" xfId="38523"/>
    <cellStyle name="Salida 3 3 5 9" xfId="38524"/>
    <cellStyle name="Salida 3 3 5 9 2" xfId="38525"/>
    <cellStyle name="Salida 3 3 6" xfId="38526"/>
    <cellStyle name="Salida 3 3 6 2" xfId="38527"/>
    <cellStyle name="Salida 3 3 7" xfId="38528"/>
    <cellStyle name="Salida 3 3 7 2" xfId="38529"/>
    <cellStyle name="Salida 3 3 8" xfId="38530"/>
    <cellStyle name="Salida 3 3 8 2" xfId="38531"/>
    <cellStyle name="Salida 3 3 9" xfId="38532"/>
    <cellStyle name="Salida 3 3 9 2" xfId="38533"/>
    <cellStyle name="Salida 3 4" xfId="38534"/>
    <cellStyle name="Salida 3 4 10" xfId="38535"/>
    <cellStyle name="Salida 3 4 10 2" xfId="38536"/>
    <cellStyle name="Salida 3 4 11" xfId="38537"/>
    <cellStyle name="Salida 3 4 11 2" xfId="38538"/>
    <cellStyle name="Salida 3 4 12" xfId="38539"/>
    <cellStyle name="Salida 3 4 12 2" xfId="38540"/>
    <cellStyle name="Salida 3 4 13" xfId="38541"/>
    <cellStyle name="Salida 3 4 2" xfId="38542"/>
    <cellStyle name="Salida 3 4 2 10" xfId="38543"/>
    <cellStyle name="Salida 3 4 2 10 2" xfId="38544"/>
    <cellStyle name="Salida 3 4 2 11" xfId="38545"/>
    <cellStyle name="Salida 3 4 2 2" xfId="38546"/>
    <cellStyle name="Salida 3 4 2 2 2" xfId="38547"/>
    <cellStyle name="Salida 3 4 2 3" xfId="38548"/>
    <cellStyle name="Salida 3 4 2 3 2" xfId="38549"/>
    <cellStyle name="Salida 3 4 2 4" xfId="38550"/>
    <cellStyle name="Salida 3 4 2 4 2" xfId="38551"/>
    <cellStyle name="Salida 3 4 2 5" xfId="38552"/>
    <cellStyle name="Salida 3 4 2 5 2" xfId="38553"/>
    <cellStyle name="Salida 3 4 2 6" xfId="38554"/>
    <cellStyle name="Salida 3 4 2 6 2" xfId="38555"/>
    <cellStyle name="Salida 3 4 2 7" xfId="38556"/>
    <cellStyle name="Salida 3 4 2 7 2" xfId="38557"/>
    <cellStyle name="Salida 3 4 2 8" xfId="38558"/>
    <cellStyle name="Salida 3 4 2 8 2" xfId="38559"/>
    <cellStyle name="Salida 3 4 2 9" xfId="38560"/>
    <cellStyle name="Salida 3 4 2 9 2" xfId="38561"/>
    <cellStyle name="Salida 3 4 3" xfId="38562"/>
    <cellStyle name="Salida 3 4 3 10" xfId="38563"/>
    <cellStyle name="Salida 3 4 3 10 2" xfId="38564"/>
    <cellStyle name="Salida 3 4 3 11" xfId="38565"/>
    <cellStyle name="Salida 3 4 3 2" xfId="38566"/>
    <cellStyle name="Salida 3 4 3 2 2" xfId="38567"/>
    <cellStyle name="Salida 3 4 3 3" xfId="38568"/>
    <cellStyle name="Salida 3 4 3 3 2" xfId="38569"/>
    <cellStyle name="Salida 3 4 3 4" xfId="38570"/>
    <cellStyle name="Salida 3 4 3 4 2" xfId="38571"/>
    <cellStyle name="Salida 3 4 3 5" xfId="38572"/>
    <cellStyle name="Salida 3 4 3 5 2" xfId="38573"/>
    <cellStyle name="Salida 3 4 3 6" xfId="38574"/>
    <cellStyle name="Salida 3 4 3 6 2" xfId="38575"/>
    <cellStyle name="Salida 3 4 3 7" xfId="38576"/>
    <cellStyle name="Salida 3 4 3 7 2" xfId="38577"/>
    <cellStyle name="Salida 3 4 3 8" xfId="38578"/>
    <cellStyle name="Salida 3 4 3 8 2" xfId="38579"/>
    <cellStyle name="Salida 3 4 3 9" xfId="38580"/>
    <cellStyle name="Salida 3 4 3 9 2" xfId="38581"/>
    <cellStyle name="Salida 3 4 4" xfId="38582"/>
    <cellStyle name="Salida 3 4 4 2" xfId="38583"/>
    <cellStyle name="Salida 3 4 5" xfId="38584"/>
    <cellStyle name="Salida 3 4 5 2" xfId="38585"/>
    <cellStyle name="Salida 3 4 6" xfId="38586"/>
    <cellStyle name="Salida 3 4 6 2" xfId="38587"/>
    <cellStyle name="Salida 3 4 7" xfId="38588"/>
    <cellStyle name="Salida 3 4 7 2" xfId="38589"/>
    <cellStyle name="Salida 3 4 8" xfId="38590"/>
    <cellStyle name="Salida 3 4 8 2" xfId="38591"/>
    <cellStyle name="Salida 3 4 9" xfId="38592"/>
    <cellStyle name="Salida 3 4 9 2" xfId="38593"/>
    <cellStyle name="Salida 3 5" xfId="38594"/>
    <cellStyle name="Salida 3 5 10" xfId="38595"/>
    <cellStyle name="Salida 3 5 10 2" xfId="38596"/>
    <cellStyle name="Salida 3 5 11" xfId="38597"/>
    <cellStyle name="Salida 3 5 11 2" xfId="38598"/>
    <cellStyle name="Salida 3 5 12" xfId="38599"/>
    <cellStyle name="Salida 3 5 12 2" xfId="38600"/>
    <cellStyle name="Salida 3 5 13" xfId="38601"/>
    <cellStyle name="Salida 3 5 2" xfId="38602"/>
    <cellStyle name="Salida 3 5 2 10" xfId="38603"/>
    <cellStyle name="Salida 3 5 2 10 2" xfId="38604"/>
    <cellStyle name="Salida 3 5 2 11" xfId="38605"/>
    <cellStyle name="Salida 3 5 2 2" xfId="38606"/>
    <cellStyle name="Salida 3 5 2 2 2" xfId="38607"/>
    <cellStyle name="Salida 3 5 2 3" xfId="38608"/>
    <cellStyle name="Salida 3 5 2 3 2" xfId="38609"/>
    <cellStyle name="Salida 3 5 2 4" xfId="38610"/>
    <cellStyle name="Salida 3 5 2 4 2" xfId="38611"/>
    <cellStyle name="Salida 3 5 2 5" xfId="38612"/>
    <cellStyle name="Salida 3 5 2 5 2" xfId="38613"/>
    <cellStyle name="Salida 3 5 2 6" xfId="38614"/>
    <cellStyle name="Salida 3 5 2 6 2" xfId="38615"/>
    <cellStyle name="Salida 3 5 2 7" xfId="38616"/>
    <cellStyle name="Salida 3 5 2 7 2" xfId="38617"/>
    <cellStyle name="Salida 3 5 2 8" xfId="38618"/>
    <cellStyle name="Salida 3 5 2 8 2" xfId="38619"/>
    <cellStyle name="Salida 3 5 2 9" xfId="38620"/>
    <cellStyle name="Salida 3 5 2 9 2" xfId="38621"/>
    <cellStyle name="Salida 3 5 3" xfId="38622"/>
    <cellStyle name="Salida 3 5 3 10" xfId="38623"/>
    <cellStyle name="Salida 3 5 3 10 2" xfId="38624"/>
    <cellStyle name="Salida 3 5 3 11" xfId="38625"/>
    <cellStyle name="Salida 3 5 3 2" xfId="38626"/>
    <cellStyle name="Salida 3 5 3 2 2" xfId="38627"/>
    <cellStyle name="Salida 3 5 3 3" xfId="38628"/>
    <cellStyle name="Salida 3 5 3 3 2" xfId="38629"/>
    <cellStyle name="Salida 3 5 3 4" xfId="38630"/>
    <cellStyle name="Salida 3 5 3 4 2" xfId="38631"/>
    <cellStyle name="Salida 3 5 3 5" xfId="38632"/>
    <cellStyle name="Salida 3 5 3 5 2" xfId="38633"/>
    <cellStyle name="Salida 3 5 3 6" xfId="38634"/>
    <cellStyle name="Salida 3 5 3 6 2" xfId="38635"/>
    <cellStyle name="Salida 3 5 3 7" xfId="38636"/>
    <cellStyle name="Salida 3 5 3 7 2" xfId="38637"/>
    <cellStyle name="Salida 3 5 3 8" xfId="38638"/>
    <cellStyle name="Salida 3 5 3 8 2" xfId="38639"/>
    <cellStyle name="Salida 3 5 3 9" xfId="38640"/>
    <cellStyle name="Salida 3 5 3 9 2" xfId="38641"/>
    <cellStyle name="Salida 3 5 4" xfId="38642"/>
    <cellStyle name="Salida 3 5 4 2" xfId="38643"/>
    <cellStyle name="Salida 3 5 5" xfId="38644"/>
    <cellStyle name="Salida 3 5 5 2" xfId="38645"/>
    <cellStyle name="Salida 3 5 6" xfId="38646"/>
    <cellStyle name="Salida 3 5 6 2" xfId="38647"/>
    <cellStyle name="Salida 3 5 7" xfId="38648"/>
    <cellStyle name="Salida 3 5 7 2" xfId="38649"/>
    <cellStyle name="Salida 3 5 8" xfId="38650"/>
    <cellStyle name="Salida 3 5 8 2" xfId="38651"/>
    <cellStyle name="Salida 3 5 9" xfId="38652"/>
    <cellStyle name="Salida 3 5 9 2" xfId="38653"/>
    <cellStyle name="Salida 3 6" xfId="38654"/>
    <cellStyle name="Salida 3 6 2" xfId="38655"/>
    <cellStyle name="Salida 3 7" xfId="38656"/>
    <cellStyle name="Salida 3 7 2" xfId="38657"/>
    <cellStyle name="Salida 3 8" xfId="38658"/>
    <cellStyle name="Salida 3 8 2" xfId="38659"/>
    <cellStyle name="Salida 3 9" xfId="38660"/>
    <cellStyle name="Salida 3 9 2" xfId="38661"/>
    <cellStyle name="Salida 4" xfId="38662"/>
    <cellStyle name="Salida 4 10" xfId="38663"/>
    <cellStyle name="Salida 4 10 2" xfId="38664"/>
    <cellStyle name="Salida 4 11" xfId="38665"/>
    <cellStyle name="Salida 4 11 2" xfId="38666"/>
    <cellStyle name="Salida 4 12" xfId="38667"/>
    <cellStyle name="Salida 4 12 2" xfId="38668"/>
    <cellStyle name="Salida 4 13" xfId="38669"/>
    <cellStyle name="Salida 4 13 2" xfId="38670"/>
    <cellStyle name="Salida 4 14" xfId="38671"/>
    <cellStyle name="Salida 4 14 2" xfId="38672"/>
    <cellStyle name="Salida 4 15" xfId="38673"/>
    <cellStyle name="Salida 4 15 2" xfId="38674"/>
    <cellStyle name="Salida 4 16" xfId="38675"/>
    <cellStyle name="Salida 4 17" xfId="38676"/>
    <cellStyle name="Salida 4 18" xfId="38677"/>
    <cellStyle name="Salida 4 2" xfId="38678"/>
    <cellStyle name="Salida 4 2 10" xfId="38679"/>
    <cellStyle name="Salida 4 2 10 2" xfId="38680"/>
    <cellStyle name="Salida 4 2 11" xfId="38681"/>
    <cellStyle name="Salida 4 2 11 2" xfId="38682"/>
    <cellStyle name="Salida 4 2 12" xfId="38683"/>
    <cellStyle name="Salida 4 2 12 2" xfId="38684"/>
    <cellStyle name="Salida 4 2 13" xfId="38685"/>
    <cellStyle name="Salida 4 2 13 2" xfId="38686"/>
    <cellStyle name="Salida 4 2 14" xfId="38687"/>
    <cellStyle name="Salida 4 2 14 2" xfId="38688"/>
    <cellStyle name="Salida 4 2 15" xfId="38689"/>
    <cellStyle name="Salida 4 2 2" xfId="38690"/>
    <cellStyle name="Salida 4 2 2 10" xfId="38691"/>
    <cellStyle name="Salida 4 2 2 10 2" xfId="38692"/>
    <cellStyle name="Salida 4 2 2 11" xfId="38693"/>
    <cellStyle name="Salida 4 2 2 11 2" xfId="38694"/>
    <cellStyle name="Salida 4 2 2 12" xfId="38695"/>
    <cellStyle name="Salida 4 2 2 12 2" xfId="38696"/>
    <cellStyle name="Salida 4 2 2 13" xfId="38697"/>
    <cellStyle name="Salida 4 2 2 2" xfId="38698"/>
    <cellStyle name="Salida 4 2 2 2 10" xfId="38699"/>
    <cellStyle name="Salida 4 2 2 2 10 2" xfId="38700"/>
    <cellStyle name="Salida 4 2 2 2 11" xfId="38701"/>
    <cellStyle name="Salida 4 2 2 2 2" xfId="38702"/>
    <cellStyle name="Salida 4 2 2 2 2 2" xfId="38703"/>
    <cellStyle name="Salida 4 2 2 2 3" xfId="38704"/>
    <cellStyle name="Salida 4 2 2 2 3 2" xfId="38705"/>
    <cellStyle name="Salida 4 2 2 2 4" xfId="38706"/>
    <cellStyle name="Salida 4 2 2 2 4 2" xfId="38707"/>
    <cellStyle name="Salida 4 2 2 2 5" xfId="38708"/>
    <cellStyle name="Salida 4 2 2 2 5 2" xfId="38709"/>
    <cellStyle name="Salida 4 2 2 2 6" xfId="38710"/>
    <cellStyle name="Salida 4 2 2 2 6 2" xfId="38711"/>
    <cellStyle name="Salida 4 2 2 2 7" xfId="38712"/>
    <cellStyle name="Salida 4 2 2 2 7 2" xfId="38713"/>
    <cellStyle name="Salida 4 2 2 2 8" xfId="38714"/>
    <cellStyle name="Salida 4 2 2 2 8 2" xfId="38715"/>
    <cellStyle name="Salida 4 2 2 2 9" xfId="38716"/>
    <cellStyle name="Salida 4 2 2 2 9 2" xfId="38717"/>
    <cellStyle name="Salida 4 2 2 3" xfId="38718"/>
    <cellStyle name="Salida 4 2 2 3 10" xfId="38719"/>
    <cellStyle name="Salida 4 2 2 3 10 2" xfId="38720"/>
    <cellStyle name="Salida 4 2 2 3 11" xfId="38721"/>
    <cellStyle name="Salida 4 2 2 3 2" xfId="38722"/>
    <cellStyle name="Salida 4 2 2 3 2 2" xfId="38723"/>
    <cellStyle name="Salida 4 2 2 3 3" xfId="38724"/>
    <cellStyle name="Salida 4 2 2 3 3 2" xfId="38725"/>
    <cellStyle name="Salida 4 2 2 3 4" xfId="38726"/>
    <cellStyle name="Salida 4 2 2 3 4 2" xfId="38727"/>
    <cellStyle name="Salida 4 2 2 3 5" xfId="38728"/>
    <cellStyle name="Salida 4 2 2 3 5 2" xfId="38729"/>
    <cellStyle name="Salida 4 2 2 3 6" xfId="38730"/>
    <cellStyle name="Salida 4 2 2 3 6 2" xfId="38731"/>
    <cellStyle name="Salida 4 2 2 3 7" xfId="38732"/>
    <cellStyle name="Salida 4 2 2 3 7 2" xfId="38733"/>
    <cellStyle name="Salida 4 2 2 3 8" xfId="38734"/>
    <cellStyle name="Salida 4 2 2 3 8 2" xfId="38735"/>
    <cellStyle name="Salida 4 2 2 3 9" xfId="38736"/>
    <cellStyle name="Salida 4 2 2 3 9 2" xfId="38737"/>
    <cellStyle name="Salida 4 2 2 4" xfId="38738"/>
    <cellStyle name="Salida 4 2 2 4 2" xfId="38739"/>
    <cellStyle name="Salida 4 2 2 5" xfId="38740"/>
    <cellStyle name="Salida 4 2 2 5 2" xfId="38741"/>
    <cellStyle name="Salida 4 2 2 6" xfId="38742"/>
    <cellStyle name="Salida 4 2 2 6 2" xfId="38743"/>
    <cellStyle name="Salida 4 2 2 7" xfId="38744"/>
    <cellStyle name="Salida 4 2 2 7 2" xfId="38745"/>
    <cellStyle name="Salida 4 2 2 8" xfId="38746"/>
    <cellStyle name="Salida 4 2 2 8 2" xfId="38747"/>
    <cellStyle name="Salida 4 2 2 9" xfId="38748"/>
    <cellStyle name="Salida 4 2 2 9 2" xfId="38749"/>
    <cellStyle name="Salida 4 2 3" xfId="38750"/>
    <cellStyle name="Salida 4 2 3 10" xfId="38751"/>
    <cellStyle name="Salida 4 2 3 10 2" xfId="38752"/>
    <cellStyle name="Salida 4 2 3 11" xfId="38753"/>
    <cellStyle name="Salida 4 2 3 11 2" xfId="38754"/>
    <cellStyle name="Salida 4 2 3 12" xfId="38755"/>
    <cellStyle name="Salida 4 2 3 12 2" xfId="38756"/>
    <cellStyle name="Salida 4 2 3 13" xfId="38757"/>
    <cellStyle name="Salida 4 2 3 2" xfId="38758"/>
    <cellStyle name="Salida 4 2 3 2 10" xfId="38759"/>
    <cellStyle name="Salida 4 2 3 2 10 2" xfId="38760"/>
    <cellStyle name="Salida 4 2 3 2 11" xfId="38761"/>
    <cellStyle name="Salida 4 2 3 2 2" xfId="38762"/>
    <cellStyle name="Salida 4 2 3 2 2 2" xfId="38763"/>
    <cellStyle name="Salida 4 2 3 2 3" xfId="38764"/>
    <cellStyle name="Salida 4 2 3 2 3 2" xfId="38765"/>
    <cellStyle name="Salida 4 2 3 2 4" xfId="38766"/>
    <cellStyle name="Salida 4 2 3 2 4 2" xfId="38767"/>
    <cellStyle name="Salida 4 2 3 2 5" xfId="38768"/>
    <cellStyle name="Salida 4 2 3 2 5 2" xfId="38769"/>
    <cellStyle name="Salida 4 2 3 2 6" xfId="38770"/>
    <cellStyle name="Salida 4 2 3 2 6 2" xfId="38771"/>
    <cellStyle name="Salida 4 2 3 2 7" xfId="38772"/>
    <cellStyle name="Salida 4 2 3 2 7 2" xfId="38773"/>
    <cellStyle name="Salida 4 2 3 2 8" xfId="38774"/>
    <cellStyle name="Salida 4 2 3 2 8 2" xfId="38775"/>
    <cellStyle name="Salida 4 2 3 2 9" xfId="38776"/>
    <cellStyle name="Salida 4 2 3 2 9 2" xfId="38777"/>
    <cellStyle name="Salida 4 2 3 3" xfId="38778"/>
    <cellStyle name="Salida 4 2 3 3 10" xfId="38779"/>
    <cellStyle name="Salida 4 2 3 3 10 2" xfId="38780"/>
    <cellStyle name="Salida 4 2 3 3 11" xfId="38781"/>
    <cellStyle name="Salida 4 2 3 3 2" xfId="38782"/>
    <cellStyle name="Salida 4 2 3 3 2 2" xfId="38783"/>
    <cellStyle name="Salida 4 2 3 3 3" xfId="38784"/>
    <cellStyle name="Salida 4 2 3 3 3 2" xfId="38785"/>
    <cellStyle name="Salida 4 2 3 3 4" xfId="38786"/>
    <cellStyle name="Salida 4 2 3 3 4 2" xfId="38787"/>
    <cellStyle name="Salida 4 2 3 3 5" xfId="38788"/>
    <cellStyle name="Salida 4 2 3 3 5 2" xfId="38789"/>
    <cellStyle name="Salida 4 2 3 3 6" xfId="38790"/>
    <cellStyle name="Salida 4 2 3 3 6 2" xfId="38791"/>
    <cellStyle name="Salida 4 2 3 3 7" xfId="38792"/>
    <cellStyle name="Salida 4 2 3 3 7 2" xfId="38793"/>
    <cellStyle name="Salida 4 2 3 3 8" xfId="38794"/>
    <cellStyle name="Salida 4 2 3 3 8 2" xfId="38795"/>
    <cellStyle name="Salida 4 2 3 3 9" xfId="38796"/>
    <cellStyle name="Salida 4 2 3 3 9 2" xfId="38797"/>
    <cellStyle name="Salida 4 2 3 4" xfId="38798"/>
    <cellStyle name="Salida 4 2 3 4 2" xfId="38799"/>
    <cellStyle name="Salida 4 2 3 5" xfId="38800"/>
    <cellStyle name="Salida 4 2 3 5 2" xfId="38801"/>
    <cellStyle name="Salida 4 2 3 6" xfId="38802"/>
    <cellStyle name="Salida 4 2 3 6 2" xfId="38803"/>
    <cellStyle name="Salida 4 2 3 7" xfId="38804"/>
    <cellStyle name="Salida 4 2 3 7 2" xfId="38805"/>
    <cellStyle name="Salida 4 2 3 8" xfId="38806"/>
    <cellStyle name="Salida 4 2 3 8 2" xfId="38807"/>
    <cellStyle name="Salida 4 2 3 9" xfId="38808"/>
    <cellStyle name="Salida 4 2 3 9 2" xfId="38809"/>
    <cellStyle name="Salida 4 2 4" xfId="38810"/>
    <cellStyle name="Salida 4 2 4 10" xfId="38811"/>
    <cellStyle name="Salida 4 2 4 10 2" xfId="38812"/>
    <cellStyle name="Salida 4 2 4 11" xfId="38813"/>
    <cellStyle name="Salida 4 2 4 2" xfId="38814"/>
    <cellStyle name="Salida 4 2 4 2 2" xfId="38815"/>
    <cellStyle name="Salida 4 2 4 3" xfId="38816"/>
    <cellStyle name="Salida 4 2 4 3 2" xfId="38817"/>
    <cellStyle name="Salida 4 2 4 4" xfId="38818"/>
    <cellStyle name="Salida 4 2 4 4 2" xfId="38819"/>
    <cellStyle name="Salida 4 2 4 5" xfId="38820"/>
    <cellStyle name="Salida 4 2 4 5 2" xfId="38821"/>
    <cellStyle name="Salida 4 2 4 6" xfId="38822"/>
    <cellStyle name="Salida 4 2 4 6 2" xfId="38823"/>
    <cellStyle name="Salida 4 2 4 7" xfId="38824"/>
    <cellStyle name="Salida 4 2 4 7 2" xfId="38825"/>
    <cellStyle name="Salida 4 2 4 8" xfId="38826"/>
    <cellStyle name="Salida 4 2 4 8 2" xfId="38827"/>
    <cellStyle name="Salida 4 2 4 9" xfId="38828"/>
    <cellStyle name="Salida 4 2 4 9 2" xfId="38829"/>
    <cellStyle name="Salida 4 2 5" xfId="38830"/>
    <cellStyle name="Salida 4 2 5 10" xfId="38831"/>
    <cellStyle name="Salida 4 2 5 10 2" xfId="38832"/>
    <cellStyle name="Salida 4 2 5 11" xfId="38833"/>
    <cellStyle name="Salida 4 2 5 2" xfId="38834"/>
    <cellStyle name="Salida 4 2 5 2 2" xfId="38835"/>
    <cellStyle name="Salida 4 2 5 3" xfId="38836"/>
    <cellStyle name="Salida 4 2 5 3 2" xfId="38837"/>
    <cellStyle name="Salida 4 2 5 4" xfId="38838"/>
    <cellStyle name="Salida 4 2 5 4 2" xfId="38839"/>
    <cellStyle name="Salida 4 2 5 5" xfId="38840"/>
    <cellStyle name="Salida 4 2 5 5 2" xfId="38841"/>
    <cellStyle name="Salida 4 2 5 6" xfId="38842"/>
    <cellStyle name="Salida 4 2 5 6 2" xfId="38843"/>
    <cellStyle name="Salida 4 2 5 7" xfId="38844"/>
    <cellStyle name="Salida 4 2 5 7 2" xfId="38845"/>
    <cellStyle name="Salida 4 2 5 8" xfId="38846"/>
    <cellStyle name="Salida 4 2 5 8 2" xfId="38847"/>
    <cellStyle name="Salida 4 2 5 9" xfId="38848"/>
    <cellStyle name="Salida 4 2 5 9 2" xfId="38849"/>
    <cellStyle name="Salida 4 2 6" xfId="38850"/>
    <cellStyle name="Salida 4 2 6 2" xfId="38851"/>
    <cellStyle name="Salida 4 2 7" xfId="38852"/>
    <cellStyle name="Salida 4 2 7 2" xfId="38853"/>
    <cellStyle name="Salida 4 2 8" xfId="38854"/>
    <cellStyle name="Salida 4 2 8 2" xfId="38855"/>
    <cellStyle name="Salida 4 2 9" xfId="38856"/>
    <cellStyle name="Salida 4 2 9 2" xfId="38857"/>
    <cellStyle name="Salida 4 3" xfId="38858"/>
    <cellStyle name="Salida 4 3 10" xfId="38859"/>
    <cellStyle name="Salida 4 3 10 2" xfId="38860"/>
    <cellStyle name="Salida 4 3 11" xfId="38861"/>
    <cellStyle name="Salida 4 3 11 2" xfId="38862"/>
    <cellStyle name="Salida 4 3 12" xfId="38863"/>
    <cellStyle name="Salida 4 3 12 2" xfId="38864"/>
    <cellStyle name="Salida 4 3 13" xfId="38865"/>
    <cellStyle name="Salida 4 3 2" xfId="38866"/>
    <cellStyle name="Salida 4 3 2 10" xfId="38867"/>
    <cellStyle name="Salida 4 3 2 10 2" xfId="38868"/>
    <cellStyle name="Salida 4 3 2 11" xfId="38869"/>
    <cellStyle name="Salida 4 3 2 2" xfId="38870"/>
    <cellStyle name="Salida 4 3 2 2 2" xfId="38871"/>
    <cellStyle name="Salida 4 3 2 3" xfId="38872"/>
    <cellStyle name="Salida 4 3 2 3 2" xfId="38873"/>
    <cellStyle name="Salida 4 3 2 4" xfId="38874"/>
    <cellStyle name="Salida 4 3 2 4 2" xfId="38875"/>
    <cellStyle name="Salida 4 3 2 5" xfId="38876"/>
    <cellStyle name="Salida 4 3 2 5 2" xfId="38877"/>
    <cellStyle name="Salida 4 3 2 6" xfId="38878"/>
    <cellStyle name="Salida 4 3 2 6 2" xfId="38879"/>
    <cellStyle name="Salida 4 3 2 7" xfId="38880"/>
    <cellStyle name="Salida 4 3 2 7 2" xfId="38881"/>
    <cellStyle name="Salida 4 3 2 8" xfId="38882"/>
    <cellStyle name="Salida 4 3 2 8 2" xfId="38883"/>
    <cellStyle name="Salida 4 3 2 9" xfId="38884"/>
    <cellStyle name="Salida 4 3 2 9 2" xfId="38885"/>
    <cellStyle name="Salida 4 3 3" xfId="38886"/>
    <cellStyle name="Salida 4 3 3 10" xfId="38887"/>
    <cellStyle name="Salida 4 3 3 10 2" xfId="38888"/>
    <cellStyle name="Salida 4 3 3 11" xfId="38889"/>
    <cellStyle name="Salida 4 3 3 2" xfId="38890"/>
    <cellStyle name="Salida 4 3 3 2 2" xfId="38891"/>
    <cellStyle name="Salida 4 3 3 3" xfId="38892"/>
    <cellStyle name="Salida 4 3 3 3 2" xfId="38893"/>
    <cellStyle name="Salida 4 3 3 4" xfId="38894"/>
    <cellStyle name="Salida 4 3 3 4 2" xfId="38895"/>
    <cellStyle name="Salida 4 3 3 5" xfId="38896"/>
    <cellStyle name="Salida 4 3 3 5 2" xfId="38897"/>
    <cellStyle name="Salida 4 3 3 6" xfId="38898"/>
    <cellStyle name="Salida 4 3 3 6 2" xfId="38899"/>
    <cellStyle name="Salida 4 3 3 7" xfId="38900"/>
    <cellStyle name="Salida 4 3 3 7 2" xfId="38901"/>
    <cellStyle name="Salida 4 3 3 8" xfId="38902"/>
    <cellStyle name="Salida 4 3 3 8 2" xfId="38903"/>
    <cellStyle name="Salida 4 3 3 9" xfId="38904"/>
    <cellStyle name="Salida 4 3 3 9 2" xfId="38905"/>
    <cellStyle name="Salida 4 3 4" xfId="38906"/>
    <cellStyle name="Salida 4 3 4 2" xfId="38907"/>
    <cellStyle name="Salida 4 3 5" xfId="38908"/>
    <cellStyle name="Salida 4 3 5 2" xfId="38909"/>
    <cellStyle name="Salida 4 3 6" xfId="38910"/>
    <cellStyle name="Salida 4 3 6 2" xfId="38911"/>
    <cellStyle name="Salida 4 3 7" xfId="38912"/>
    <cellStyle name="Salida 4 3 7 2" xfId="38913"/>
    <cellStyle name="Salida 4 3 8" xfId="38914"/>
    <cellStyle name="Salida 4 3 8 2" xfId="38915"/>
    <cellStyle name="Salida 4 3 9" xfId="38916"/>
    <cellStyle name="Salida 4 3 9 2" xfId="38917"/>
    <cellStyle name="Salida 4 4" xfId="38918"/>
    <cellStyle name="Salida 4 4 10" xfId="38919"/>
    <cellStyle name="Salida 4 4 10 2" xfId="38920"/>
    <cellStyle name="Salida 4 4 11" xfId="38921"/>
    <cellStyle name="Salida 4 4 11 2" xfId="38922"/>
    <cellStyle name="Salida 4 4 12" xfId="38923"/>
    <cellStyle name="Salida 4 4 12 2" xfId="38924"/>
    <cellStyle name="Salida 4 4 13" xfId="38925"/>
    <cellStyle name="Salida 4 4 2" xfId="38926"/>
    <cellStyle name="Salida 4 4 2 10" xfId="38927"/>
    <cellStyle name="Salida 4 4 2 10 2" xfId="38928"/>
    <cellStyle name="Salida 4 4 2 11" xfId="38929"/>
    <cellStyle name="Salida 4 4 2 2" xfId="38930"/>
    <cellStyle name="Salida 4 4 2 2 2" xfId="38931"/>
    <cellStyle name="Salida 4 4 2 3" xfId="38932"/>
    <cellStyle name="Salida 4 4 2 3 2" xfId="38933"/>
    <cellStyle name="Salida 4 4 2 4" xfId="38934"/>
    <cellStyle name="Salida 4 4 2 4 2" xfId="38935"/>
    <cellStyle name="Salida 4 4 2 5" xfId="38936"/>
    <cellStyle name="Salida 4 4 2 5 2" xfId="38937"/>
    <cellStyle name="Salida 4 4 2 6" xfId="38938"/>
    <cellStyle name="Salida 4 4 2 6 2" xfId="38939"/>
    <cellStyle name="Salida 4 4 2 7" xfId="38940"/>
    <cellStyle name="Salida 4 4 2 7 2" xfId="38941"/>
    <cellStyle name="Salida 4 4 2 8" xfId="38942"/>
    <cellStyle name="Salida 4 4 2 8 2" xfId="38943"/>
    <cellStyle name="Salida 4 4 2 9" xfId="38944"/>
    <cellStyle name="Salida 4 4 2 9 2" xfId="38945"/>
    <cellStyle name="Salida 4 4 3" xfId="38946"/>
    <cellStyle name="Salida 4 4 3 10" xfId="38947"/>
    <cellStyle name="Salida 4 4 3 10 2" xfId="38948"/>
    <cellStyle name="Salida 4 4 3 11" xfId="38949"/>
    <cellStyle name="Salida 4 4 3 2" xfId="38950"/>
    <cellStyle name="Salida 4 4 3 2 2" xfId="38951"/>
    <cellStyle name="Salida 4 4 3 3" xfId="38952"/>
    <cellStyle name="Salida 4 4 3 3 2" xfId="38953"/>
    <cellStyle name="Salida 4 4 3 4" xfId="38954"/>
    <cellStyle name="Salida 4 4 3 4 2" xfId="38955"/>
    <cellStyle name="Salida 4 4 3 5" xfId="38956"/>
    <cellStyle name="Salida 4 4 3 5 2" xfId="38957"/>
    <cellStyle name="Salida 4 4 3 6" xfId="38958"/>
    <cellStyle name="Salida 4 4 3 6 2" xfId="38959"/>
    <cellStyle name="Salida 4 4 3 7" xfId="38960"/>
    <cellStyle name="Salida 4 4 3 7 2" xfId="38961"/>
    <cellStyle name="Salida 4 4 3 8" xfId="38962"/>
    <cellStyle name="Salida 4 4 3 8 2" xfId="38963"/>
    <cellStyle name="Salida 4 4 3 9" xfId="38964"/>
    <cellStyle name="Salida 4 4 3 9 2" xfId="38965"/>
    <cellStyle name="Salida 4 4 4" xfId="38966"/>
    <cellStyle name="Salida 4 4 4 2" xfId="38967"/>
    <cellStyle name="Salida 4 4 5" xfId="38968"/>
    <cellStyle name="Salida 4 4 5 2" xfId="38969"/>
    <cellStyle name="Salida 4 4 6" xfId="38970"/>
    <cellStyle name="Salida 4 4 6 2" xfId="38971"/>
    <cellStyle name="Salida 4 4 7" xfId="38972"/>
    <cellStyle name="Salida 4 4 7 2" xfId="38973"/>
    <cellStyle name="Salida 4 4 8" xfId="38974"/>
    <cellStyle name="Salida 4 4 8 2" xfId="38975"/>
    <cellStyle name="Salida 4 4 9" xfId="38976"/>
    <cellStyle name="Salida 4 4 9 2" xfId="38977"/>
    <cellStyle name="Salida 4 5" xfId="38978"/>
    <cellStyle name="Salida 4 5 10" xfId="38979"/>
    <cellStyle name="Salida 4 5 10 2" xfId="38980"/>
    <cellStyle name="Salida 4 5 11" xfId="38981"/>
    <cellStyle name="Salida 4 5 2" xfId="38982"/>
    <cellStyle name="Salida 4 5 2 2" xfId="38983"/>
    <cellStyle name="Salida 4 5 3" xfId="38984"/>
    <cellStyle name="Salida 4 5 3 2" xfId="38985"/>
    <cellStyle name="Salida 4 5 4" xfId="38986"/>
    <cellStyle name="Salida 4 5 4 2" xfId="38987"/>
    <cellStyle name="Salida 4 5 5" xfId="38988"/>
    <cellStyle name="Salida 4 5 5 2" xfId="38989"/>
    <cellStyle name="Salida 4 5 6" xfId="38990"/>
    <cellStyle name="Salida 4 5 6 2" xfId="38991"/>
    <cellStyle name="Salida 4 5 7" xfId="38992"/>
    <cellStyle name="Salida 4 5 7 2" xfId="38993"/>
    <cellStyle name="Salida 4 5 8" xfId="38994"/>
    <cellStyle name="Salida 4 5 8 2" xfId="38995"/>
    <cellStyle name="Salida 4 5 9" xfId="38996"/>
    <cellStyle name="Salida 4 5 9 2" xfId="38997"/>
    <cellStyle name="Salida 4 6" xfId="38998"/>
    <cellStyle name="Salida 4 6 10" xfId="38999"/>
    <cellStyle name="Salida 4 6 10 2" xfId="39000"/>
    <cellStyle name="Salida 4 6 11" xfId="39001"/>
    <cellStyle name="Salida 4 6 2" xfId="39002"/>
    <cellStyle name="Salida 4 6 2 2" xfId="39003"/>
    <cellStyle name="Salida 4 6 3" xfId="39004"/>
    <cellStyle name="Salida 4 6 3 2" xfId="39005"/>
    <cellStyle name="Salida 4 6 4" xfId="39006"/>
    <cellStyle name="Salida 4 6 4 2" xfId="39007"/>
    <cellStyle name="Salida 4 6 5" xfId="39008"/>
    <cellStyle name="Salida 4 6 5 2" xfId="39009"/>
    <cellStyle name="Salida 4 6 6" xfId="39010"/>
    <cellStyle name="Salida 4 6 6 2" xfId="39011"/>
    <cellStyle name="Salida 4 6 7" xfId="39012"/>
    <cellStyle name="Salida 4 6 7 2" xfId="39013"/>
    <cellStyle name="Salida 4 6 8" xfId="39014"/>
    <cellStyle name="Salida 4 6 8 2" xfId="39015"/>
    <cellStyle name="Salida 4 6 9" xfId="39016"/>
    <cellStyle name="Salida 4 6 9 2" xfId="39017"/>
    <cellStyle name="Salida 4 7" xfId="39018"/>
    <cellStyle name="Salida 4 7 2" xfId="39019"/>
    <cellStyle name="Salida 4 8" xfId="39020"/>
    <cellStyle name="Salida 4 8 2" xfId="39021"/>
    <cellStyle name="Salida 4 9" xfId="39022"/>
    <cellStyle name="Salida 4 9 2" xfId="39023"/>
    <cellStyle name="Salida 5" xfId="39024"/>
    <cellStyle name="Salida 5 10" xfId="39025"/>
    <cellStyle name="Salida 5 10 2" xfId="39026"/>
    <cellStyle name="Salida 5 11" xfId="39027"/>
    <cellStyle name="Salida 5 11 2" xfId="39028"/>
    <cellStyle name="Salida 5 12" xfId="39029"/>
    <cellStyle name="Salida 5 12 2" xfId="39030"/>
    <cellStyle name="Salida 5 13" xfId="39031"/>
    <cellStyle name="Salida 5 2" xfId="39032"/>
    <cellStyle name="Salida 5 2 10" xfId="39033"/>
    <cellStyle name="Salida 5 2 10 2" xfId="39034"/>
    <cellStyle name="Salida 5 2 11" xfId="39035"/>
    <cellStyle name="Salida 5 2 2" xfId="39036"/>
    <cellStyle name="Salida 5 2 2 2" xfId="39037"/>
    <cellStyle name="Salida 5 2 3" xfId="39038"/>
    <cellStyle name="Salida 5 2 3 2" xfId="39039"/>
    <cellStyle name="Salida 5 2 4" xfId="39040"/>
    <cellStyle name="Salida 5 2 4 2" xfId="39041"/>
    <cellStyle name="Salida 5 2 5" xfId="39042"/>
    <cellStyle name="Salida 5 2 5 2" xfId="39043"/>
    <cellStyle name="Salida 5 2 6" xfId="39044"/>
    <cellStyle name="Salida 5 2 6 2" xfId="39045"/>
    <cellStyle name="Salida 5 2 7" xfId="39046"/>
    <cellStyle name="Salida 5 2 7 2" xfId="39047"/>
    <cellStyle name="Salida 5 2 8" xfId="39048"/>
    <cellStyle name="Salida 5 2 8 2" xfId="39049"/>
    <cellStyle name="Salida 5 2 9" xfId="39050"/>
    <cellStyle name="Salida 5 2 9 2" xfId="39051"/>
    <cellStyle name="Salida 5 3" xfId="39052"/>
    <cellStyle name="Salida 5 3 10" xfId="39053"/>
    <cellStyle name="Salida 5 3 10 2" xfId="39054"/>
    <cellStyle name="Salida 5 3 11" xfId="39055"/>
    <cellStyle name="Salida 5 3 2" xfId="39056"/>
    <cellStyle name="Salida 5 3 2 2" xfId="39057"/>
    <cellStyle name="Salida 5 3 3" xfId="39058"/>
    <cellStyle name="Salida 5 3 3 2" xfId="39059"/>
    <cellStyle name="Salida 5 3 4" xfId="39060"/>
    <cellStyle name="Salida 5 3 4 2" xfId="39061"/>
    <cellStyle name="Salida 5 3 5" xfId="39062"/>
    <cellStyle name="Salida 5 3 5 2" xfId="39063"/>
    <cellStyle name="Salida 5 3 6" xfId="39064"/>
    <cellStyle name="Salida 5 3 6 2" xfId="39065"/>
    <cellStyle name="Salida 5 3 7" xfId="39066"/>
    <cellStyle name="Salida 5 3 7 2" xfId="39067"/>
    <cellStyle name="Salida 5 3 8" xfId="39068"/>
    <cellStyle name="Salida 5 3 8 2" xfId="39069"/>
    <cellStyle name="Salida 5 3 9" xfId="39070"/>
    <cellStyle name="Salida 5 3 9 2" xfId="39071"/>
    <cellStyle name="Salida 5 4" xfId="39072"/>
    <cellStyle name="Salida 5 4 2" xfId="39073"/>
    <cellStyle name="Salida 5 5" xfId="39074"/>
    <cellStyle name="Salida 5 5 2" xfId="39075"/>
    <cellStyle name="Salida 5 6" xfId="39076"/>
    <cellStyle name="Salida 5 6 2" xfId="39077"/>
    <cellStyle name="Salida 5 7" xfId="39078"/>
    <cellStyle name="Salida 5 7 2" xfId="39079"/>
    <cellStyle name="Salida 5 8" xfId="39080"/>
    <cellStyle name="Salida 5 8 2" xfId="39081"/>
    <cellStyle name="Salida 5 9" xfId="39082"/>
    <cellStyle name="Salida 5 9 2" xfId="39083"/>
    <cellStyle name="Salida 6" xfId="39084"/>
    <cellStyle name="Salida 6 10" xfId="39085"/>
    <cellStyle name="Salida 6 10 2" xfId="39086"/>
    <cellStyle name="Salida 6 11" xfId="39087"/>
    <cellStyle name="Salida 6 11 2" xfId="39088"/>
    <cellStyle name="Salida 6 12" xfId="39089"/>
    <cellStyle name="Salida 6 12 2" xfId="39090"/>
    <cellStyle name="Salida 6 13" xfId="39091"/>
    <cellStyle name="Salida 6 2" xfId="39092"/>
    <cellStyle name="Salida 6 2 10" xfId="39093"/>
    <cellStyle name="Salida 6 2 10 2" xfId="39094"/>
    <cellStyle name="Salida 6 2 11" xfId="39095"/>
    <cellStyle name="Salida 6 2 2" xfId="39096"/>
    <cellStyle name="Salida 6 2 2 2" xfId="39097"/>
    <cellStyle name="Salida 6 2 3" xfId="39098"/>
    <cellStyle name="Salida 6 2 3 2" xfId="39099"/>
    <cellStyle name="Salida 6 2 4" xfId="39100"/>
    <cellStyle name="Salida 6 2 4 2" xfId="39101"/>
    <cellStyle name="Salida 6 2 5" xfId="39102"/>
    <cellStyle name="Salida 6 2 5 2" xfId="39103"/>
    <cellStyle name="Salida 6 2 6" xfId="39104"/>
    <cellStyle name="Salida 6 2 6 2" xfId="39105"/>
    <cellStyle name="Salida 6 2 7" xfId="39106"/>
    <cellStyle name="Salida 6 2 7 2" xfId="39107"/>
    <cellStyle name="Salida 6 2 8" xfId="39108"/>
    <cellStyle name="Salida 6 2 8 2" xfId="39109"/>
    <cellStyle name="Salida 6 2 9" xfId="39110"/>
    <cellStyle name="Salida 6 2 9 2" xfId="39111"/>
    <cellStyle name="Salida 6 3" xfId="39112"/>
    <cellStyle name="Salida 6 3 10" xfId="39113"/>
    <cellStyle name="Salida 6 3 10 2" xfId="39114"/>
    <cellStyle name="Salida 6 3 11" xfId="39115"/>
    <cellStyle name="Salida 6 3 2" xfId="39116"/>
    <cellStyle name="Salida 6 3 2 2" xfId="39117"/>
    <cellStyle name="Salida 6 3 3" xfId="39118"/>
    <cellStyle name="Salida 6 3 3 2" xfId="39119"/>
    <cellStyle name="Salida 6 3 4" xfId="39120"/>
    <cellStyle name="Salida 6 3 4 2" xfId="39121"/>
    <cellStyle name="Salida 6 3 5" xfId="39122"/>
    <cellStyle name="Salida 6 3 5 2" xfId="39123"/>
    <cellStyle name="Salida 6 3 6" xfId="39124"/>
    <cellStyle name="Salida 6 3 6 2" xfId="39125"/>
    <cellStyle name="Salida 6 3 7" xfId="39126"/>
    <cellStyle name="Salida 6 3 7 2" xfId="39127"/>
    <cellStyle name="Salida 6 3 8" xfId="39128"/>
    <cellStyle name="Salida 6 3 8 2" xfId="39129"/>
    <cellStyle name="Salida 6 3 9" xfId="39130"/>
    <cellStyle name="Salida 6 3 9 2" xfId="39131"/>
    <cellStyle name="Salida 6 4" xfId="39132"/>
    <cellStyle name="Salida 6 4 2" xfId="39133"/>
    <cellStyle name="Salida 6 5" xfId="39134"/>
    <cellStyle name="Salida 6 5 2" xfId="39135"/>
    <cellStyle name="Salida 6 6" xfId="39136"/>
    <cellStyle name="Salida 6 6 2" xfId="39137"/>
    <cellStyle name="Salida 6 7" xfId="39138"/>
    <cellStyle name="Salida 6 7 2" xfId="39139"/>
    <cellStyle name="Salida 6 8" xfId="39140"/>
    <cellStyle name="Salida 6 8 2" xfId="39141"/>
    <cellStyle name="Salida 6 9" xfId="39142"/>
    <cellStyle name="Salida 6 9 2" xfId="39143"/>
    <cellStyle name="Salida 7" xfId="39144"/>
    <cellStyle name="Salida 7 10" xfId="39145"/>
    <cellStyle name="Salida 7 10 2" xfId="39146"/>
    <cellStyle name="Salida 7 11" xfId="39147"/>
    <cellStyle name="Salida 7 11 2" xfId="39148"/>
    <cellStyle name="Salida 7 12" xfId="39149"/>
    <cellStyle name="Salida 7 12 2" xfId="39150"/>
    <cellStyle name="Salida 7 13" xfId="39151"/>
    <cellStyle name="Salida 7 2" xfId="39152"/>
    <cellStyle name="Salida 7 2 10" xfId="39153"/>
    <cellStyle name="Salida 7 2 10 2" xfId="39154"/>
    <cellStyle name="Salida 7 2 11" xfId="39155"/>
    <cellStyle name="Salida 7 2 2" xfId="39156"/>
    <cellStyle name="Salida 7 2 2 2" xfId="39157"/>
    <cellStyle name="Salida 7 2 3" xfId="39158"/>
    <cellStyle name="Salida 7 2 3 2" xfId="39159"/>
    <cellStyle name="Salida 7 2 4" xfId="39160"/>
    <cellStyle name="Salida 7 2 4 2" xfId="39161"/>
    <cellStyle name="Salida 7 2 5" xfId="39162"/>
    <cellStyle name="Salida 7 2 5 2" xfId="39163"/>
    <cellStyle name="Salida 7 2 6" xfId="39164"/>
    <cellStyle name="Salida 7 2 6 2" xfId="39165"/>
    <cellStyle name="Salida 7 2 7" xfId="39166"/>
    <cellStyle name="Salida 7 2 7 2" xfId="39167"/>
    <cellStyle name="Salida 7 2 8" xfId="39168"/>
    <cellStyle name="Salida 7 2 8 2" xfId="39169"/>
    <cellStyle name="Salida 7 2 9" xfId="39170"/>
    <cellStyle name="Salida 7 2 9 2" xfId="39171"/>
    <cellStyle name="Salida 7 3" xfId="39172"/>
    <cellStyle name="Salida 7 3 10" xfId="39173"/>
    <cellStyle name="Salida 7 3 10 2" xfId="39174"/>
    <cellStyle name="Salida 7 3 11" xfId="39175"/>
    <cellStyle name="Salida 7 3 2" xfId="39176"/>
    <cellStyle name="Salida 7 3 2 2" xfId="39177"/>
    <cellStyle name="Salida 7 3 3" xfId="39178"/>
    <cellStyle name="Salida 7 3 3 2" xfId="39179"/>
    <cellStyle name="Salida 7 3 4" xfId="39180"/>
    <cellStyle name="Salida 7 3 4 2" xfId="39181"/>
    <cellStyle name="Salida 7 3 5" xfId="39182"/>
    <cellStyle name="Salida 7 3 5 2" xfId="39183"/>
    <cellStyle name="Salida 7 3 6" xfId="39184"/>
    <cellStyle name="Salida 7 3 6 2" xfId="39185"/>
    <cellStyle name="Salida 7 3 7" xfId="39186"/>
    <cellStyle name="Salida 7 3 7 2" xfId="39187"/>
    <cellStyle name="Salida 7 3 8" xfId="39188"/>
    <cellStyle name="Salida 7 3 8 2" xfId="39189"/>
    <cellStyle name="Salida 7 3 9" xfId="39190"/>
    <cellStyle name="Salida 7 3 9 2" xfId="39191"/>
    <cellStyle name="Salida 7 4" xfId="39192"/>
    <cellStyle name="Salida 7 4 2" xfId="39193"/>
    <cellStyle name="Salida 7 5" xfId="39194"/>
    <cellStyle name="Salida 7 5 2" xfId="39195"/>
    <cellStyle name="Salida 7 6" xfId="39196"/>
    <cellStyle name="Salida 7 6 2" xfId="39197"/>
    <cellStyle name="Salida 7 7" xfId="39198"/>
    <cellStyle name="Salida 7 7 2" xfId="39199"/>
    <cellStyle name="Salida 7 8" xfId="39200"/>
    <cellStyle name="Salida 7 8 2" xfId="39201"/>
    <cellStyle name="Salida 7 9" xfId="39202"/>
    <cellStyle name="Salida 7 9 2" xfId="39203"/>
    <cellStyle name="Salida 8" xfId="39204"/>
    <cellStyle name="Salida 9" xfId="1134"/>
    <cellStyle name="Texto de advertencia" xfId="15" builtinId="11" customBuiltin="1"/>
    <cellStyle name="Texto de advertencia 2" xfId="1140"/>
    <cellStyle name="Texto de advertencia 2 2" xfId="1141"/>
    <cellStyle name="Texto de advertencia 2 3" xfId="1142"/>
    <cellStyle name="Texto de advertencia 2 4" xfId="39205"/>
    <cellStyle name="Texto de advertencia 3" xfId="1143"/>
    <cellStyle name="Texto de advertencia 4" xfId="39206"/>
    <cellStyle name="Texto de advertencia 5" xfId="39207"/>
    <cellStyle name="Texto de advertencia 6" xfId="39208"/>
    <cellStyle name="Texto de advertencia 7" xfId="39209"/>
    <cellStyle name="Texto de advertencia 8" xfId="1139"/>
    <cellStyle name="Texto explicativo" xfId="17" builtinId="53" customBuiltin="1"/>
    <cellStyle name="Texto explicativo 2" xfId="1145"/>
    <cellStyle name="Texto explicativo 2 2" xfId="1146"/>
    <cellStyle name="Texto explicativo 2 3" xfId="1147"/>
    <cellStyle name="Texto explicativo 2 4" xfId="39210"/>
    <cellStyle name="Texto explicativo 3" xfId="1148"/>
    <cellStyle name="Texto explicativo 4" xfId="39211"/>
    <cellStyle name="Texto explicativo 5" xfId="39212"/>
    <cellStyle name="Texto explicativo 6" xfId="39213"/>
    <cellStyle name="Texto explicativo 7" xfId="39214"/>
    <cellStyle name="Texto explicativo 8" xfId="1144"/>
    <cellStyle name="Título" xfId="2" builtinId="15" customBuiltin="1"/>
    <cellStyle name="Título 1 2" xfId="1151"/>
    <cellStyle name="Título 1 2 2" xfId="1152"/>
    <cellStyle name="Título 1 2 3" xfId="1153"/>
    <cellStyle name="Título 1 2 4" xfId="39215"/>
    <cellStyle name="Título 1 3" xfId="1154"/>
    <cellStyle name="Título 1 4" xfId="39216"/>
    <cellStyle name="Título 1 5" xfId="39217"/>
    <cellStyle name="Título 1 6" xfId="39218"/>
    <cellStyle name="Título 1 7" xfId="39219"/>
    <cellStyle name="Título 1 8" xfId="1150"/>
    <cellStyle name="Título 10" xfId="1149"/>
    <cellStyle name="Título 2" xfId="4" builtinId="17" customBuiltin="1"/>
    <cellStyle name="Título 2 2" xfId="1156"/>
    <cellStyle name="Título 2 2 2" xfId="1157"/>
    <cellStyle name="Título 2 2 3" xfId="1158"/>
    <cellStyle name="Título 2 2 4" xfId="39220"/>
    <cellStyle name="Título 2 3" xfId="1159"/>
    <cellStyle name="Título 2 4" xfId="39221"/>
    <cellStyle name="Título 2 5" xfId="39222"/>
    <cellStyle name="Título 2 6" xfId="39223"/>
    <cellStyle name="Título 2 7" xfId="39224"/>
    <cellStyle name="Título 2 8" xfId="1155"/>
    <cellStyle name="Título 3" xfId="5" builtinId="18" customBuiltin="1"/>
    <cellStyle name="Título 3 2" xfId="1161"/>
    <cellStyle name="Título 3 2 10" xfId="39225"/>
    <cellStyle name="Título 3 2 10 2" xfId="39226"/>
    <cellStyle name="Título 3 2 11" xfId="39227"/>
    <cellStyle name="Título 3 2 11 2" xfId="39228"/>
    <cellStyle name="Título 3 2 12" xfId="39229"/>
    <cellStyle name="Título 3 2 12 2" xfId="39230"/>
    <cellStyle name="Título 3 2 13" xfId="39231"/>
    <cellStyle name="Título 3 2 13 2" xfId="39232"/>
    <cellStyle name="Título 3 2 14" xfId="39233"/>
    <cellStyle name="Título 3 2 14 2" xfId="39234"/>
    <cellStyle name="Título 3 2 15" xfId="39235"/>
    <cellStyle name="Título 3 2 15 2" xfId="39236"/>
    <cellStyle name="Título 3 2 16" xfId="39237"/>
    <cellStyle name="Título 3 2 17" xfId="39238"/>
    <cellStyle name="Título 3 2 18" xfId="39239"/>
    <cellStyle name="Título 3 2 2" xfId="1162"/>
    <cellStyle name="Título 3 2 2 10" xfId="39240"/>
    <cellStyle name="Título 3 2 2 10 2" xfId="39241"/>
    <cellStyle name="Título 3 2 2 11" xfId="39242"/>
    <cellStyle name="Título 3 2 2 11 2" xfId="39243"/>
    <cellStyle name="Título 3 2 2 12" xfId="39244"/>
    <cellStyle name="Título 3 2 2 12 2" xfId="39245"/>
    <cellStyle name="Título 3 2 2 13" xfId="39246"/>
    <cellStyle name="Título 3 2 2 14" xfId="39247"/>
    <cellStyle name="Título 3 2 2 15" xfId="39248"/>
    <cellStyle name="Título 3 2 2 2" xfId="39249"/>
    <cellStyle name="Título 3 2 2 2 2" xfId="39250"/>
    <cellStyle name="Título 3 2 2 2 2 2" xfId="39251"/>
    <cellStyle name="Título 3 2 2 2 2 2 2" xfId="39252"/>
    <cellStyle name="Título 3 2 2 2 2 3" xfId="39253"/>
    <cellStyle name="Título 3 2 2 2 3" xfId="39254"/>
    <cellStyle name="Título 3 2 2 2 3 2" xfId="39255"/>
    <cellStyle name="Título 3 2 2 2 4" xfId="39256"/>
    <cellStyle name="Título 3 2 2 3" xfId="39257"/>
    <cellStyle name="Título 3 2 2 3 2" xfId="39258"/>
    <cellStyle name="Título 3 2 2 4" xfId="39259"/>
    <cellStyle name="Título 3 2 2 4 2" xfId="39260"/>
    <cellStyle name="Título 3 2 2 5" xfId="39261"/>
    <cellStyle name="Título 3 2 2 5 2" xfId="39262"/>
    <cellStyle name="Título 3 2 2 6" xfId="39263"/>
    <cellStyle name="Título 3 2 2 6 2" xfId="39264"/>
    <cellStyle name="Título 3 2 2 7" xfId="39265"/>
    <cellStyle name="Título 3 2 2 7 2" xfId="39266"/>
    <cellStyle name="Título 3 2 2 8" xfId="39267"/>
    <cellStyle name="Título 3 2 2 8 2" xfId="39268"/>
    <cellStyle name="Título 3 2 2 9" xfId="39269"/>
    <cellStyle name="Título 3 2 2 9 2" xfId="39270"/>
    <cellStyle name="Título 3 2 3" xfId="1163"/>
    <cellStyle name="Título 3 2 3 10" xfId="39271"/>
    <cellStyle name="Título 3 2 3 10 2" xfId="39272"/>
    <cellStyle name="Título 3 2 3 11" xfId="39273"/>
    <cellStyle name="Título 3 2 3 11 2" xfId="39274"/>
    <cellStyle name="Título 3 2 3 12" xfId="39275"/>
    <cellStyle name="Título 3 2 3 13" xfId="39276"/>
    <cellStyle name="Título 3 2 3 14" xfId="39277"/>
    <cellStyle name="Título 3 2 3 2" xfId="39278"/>
    <cellStyle name="Título 3 2 3 2 2" xfId="39279"/>
    <cellStyle name="Título 3 2 3 2 2 2" xfId="39280"/>
    <cellStyle name="Título 3 2 3 2 2 2 2" xfId="39281"/>
    <cellStyle name="Título 3 2 3 2 2 3" xfId="39282"/>
    <cellStyle name="Título 3 2 3 2 3" xfId="39283"/>
    <cellStyle name="Título 3 2 3 2 3 2" xfId="39284"/>
    <cellStyle name="Título 3 2 3 2 4" xfId="39285"/>
    <cellStyle name="Título 3 2 3 3" xfId="39286"/>
    <cellStyle name="Título 3 2 3 3 2" xfId="39287"/>
    <cellStyle name="Título 3 2 3 4" xfId="39288"/>
    <cellStyle name="Título 3 2 3 4 2" xfId="39289"/>
    <cellStyle name="Título 3 2 3 5" xfId="39290"/>
    <cellStyle name="Título 3 2 3 5 2" xfId="39291"/>
    <cellStyle name="Título 3 2 3 6" xfId="39292"/>
    <cellStyle name="Título 3 2 3 6 2" xfId="39293"/>
    <cellStyle name="Título 3 2 3 7" xfId="39294"/>
    <cellStyle name="Título 3 2 3 7 2" xfId="39295"/>
    <cellStyle name="Título 3 2 3 8" xfId="39296"/>
    <cellStyle name="Título 3 2 3 8 2" xfId="39297"/>
    <cellStyle name="Título 3 2 3 9" xfId="39298"/>
    <cellStyle name="Título 3 2 3 9 2" xfId="39299"/>
    <cellStyle name="Título 3 2 4" xfId="39300"/>
    <cellStyle name="Título 3 2 4 2" xfId="39301"/>
    <cellStyle name="Título 3 2 4 2 2" xfId="39302"/>
    <cellStyle name="Título 3 2 4 2 2 2" xfId="39303"/>
    <cellStyle name="Título 3 2 4 2 3" xfId="39304"/>
    <cellStyle name="Título 3 2 4 3" xfId="39305"/>
    <cellStyle name="Título 3 2 4 3 2" xfId="39306"/>
    <cellStyle name="Título 3 2 4 4" xfId="39307"/>
    <cellStyle name="Título 3 2 5" xfId="39308"/>
    <cellStyle name="Título 3 2 5 2" xfId="39309"/>
    <cellStyle name="Título 3 2 5 2 2" xfId="39310"/>
    <cellStyle name="Título 3 2 5 2 2 2" xfId="39311"/>
    <cellStyle name="Título 3 2 5 2 3" xfId="39312"/>
    <cellStyle name="Título 3 2 5 3" xfId="39313"/>
    <cellStyle name="Título 3 2 5 3 2" xfId="39314"/>
    <cellStyle name="Título 3 2 5 4" xfId="39315"/>
    <cellStyle name="Título 3 2 6" xfId="39316"/>
    <cellStyle name="Título 3 2 6 2" xfId="39317"/>
    <cellStyle name="Título 3 2 7" xfId="39318"/>
    <cellStyle name="Título 3 2 7 2" xfId="39319"/>
    <cellStyle name="Título 3 2 8" xfId="39320"/>
    <cellStyle name="Título 3 2 8 2" xfId="39321"/>
    <cellStyle name="Título 3 2 9" xfId="39322"/>
    <cellStyle name="Título 3 2 9 2" xfId="39323"/>
    <cellStyle name="Título 3 3" xfId="1164"/>
    <cellStyle name="Título 3 3 10" xfId="39324"/>
    <cellStyle name="Título 3 3 10 2" xfId="39325"/>
    <cellStyle name="Título 3 3 11" xfId="39326"/>
    <cellStyle name="Título 3 3 11 2" xfId="39327"/>
    <cellStyle name="Título 3 3 12" xfId="39328"/>
    <cellStyle name="Título 3 3 13" xfId="39329"/>
    <cellStyle name="Título 3 3 14" xfId="39330"/>
    <cellStyle name="Título 3 3 2" xfId="39331"/>
    <cellStyle name="Título 3 3 2 2" xfId="39332"/>
    <cellStyle name="Título 3 3 2 2 2" xfId="39333"/>
    <cellStyle name="Título 3 3 2 2 2 2" xfId="39334"/>
    <cellStyle name="Título 3 3 2 2 3" xfId="39335"/>
    <cellStyle name="Título 3 3 2 3" xfId="39336"/>
    <cellStyle name="Título 3 3 2 3 2" xfId="39337"/>
    <cellStyle name="Título 3 3 2 4" xfId="39338"/>
    <cellStyle name="Título 3 3 3" xfId="39339"/>
    <cellStyle name="Título 3 3 3 2" xfId="39340"/>
    <cellStyle name="Título 3 3 4" xfId="39341"/>
    <cellStyle name="Título 3 3 4 2" xfId="39342"/>
    <cellStyle name="Título 3 3 5" xfId="39343"/>
    <cellStyle name="Título 3 3 5 2" xfId="39344"/>
    <cellStyle name="Título 3 3 6" xfId="39345"/>
    <cellStyle name="Título 3 3 6 2" xfId="39346"/>
    <cellStyle name="Título 3 3 7" xfId="39347"/>
    <cellStyle name="Título 3 3 7 2" xfId="39348"/>
    <cellStyle name="Título 3 3 8" xfId="39349"/>
    <cellStyle name="Título 3 3 8 2" xfId="39350"/>
    <cellStyle name="Título 3 3 9" xfId="39351"/>
    <cellStyle name="Título 3 3 9 2" xfId="39352"/>
    <cellStyle name="Título 3 4" xfId="39353"/>
    <cellStyle name="Título 3 4 2" xfId="39354"/>
    <cellStyle name="Título 3 4 2 2" xfId="39355"/>
    <cellStyle name="Título 3 4 2 2 2" xfId="39356"/>
    <cellStyle name="Título 3 4 2 3" xfId="39357"/>
    <cellStyle name="Título 3 4 3" xfId="39358"/>
    <cellStyle name="Título 3 4 3 2" xfId="39359"/>
    <cellStyle name="Título 3 4 4" xfId="39360"/>
    <cellStyle name="Título 3 5" xfId="39361"/>
    <cellStyle name="Título 3 5 2" xfId="39362"/>
    <cellStyle name="Título 3 5 2 2" xfId="39363"/>
    <cellStyle name="Título 3 5 3" xfId="39364"/>
    <cellStyle name="Título 3 6" xfId="39365"/>
    <cellStyle name="Título 3 6 2" xfId="39366"/>
    <cellStyle name="Título 3 7" xfId="39367"/>
    <cellStyle name="Título 3 8" xfId="1160"/>
    <cellStyle name="Título 4" xfId="1165"/>
    <cellStyle name="Título 4 2" xfId="1166"/>
    <cellStyle name="Título 4 3" xfId="1167"/>
    <cellStyle name="Título 4 4" xfId="39368"/>
    <cellStyle name="Título 5" xfId="1168"/>
    <cellStyle name="Título 6" xfId="39369"/>
    <cellStyle name="Título 7" xfId="39370"/>
    <cellStyle name="Título 8" xfId="39371"/>
    <cellStyle name="Título 9" xfId="39372"/>
    <cellStyle name="Total" xfId="18" builtinId="25" customBuiltin="1"/>
    <cellStyle name="Total 2" xfId="1170"/>
    <cellStyle name="Total 2 10" xfId="39373"/>
    <cellStyle name="Total 2 10 2" xfId="39374"/>
    <cellStyle name="Total 2 11" xfId="39375"/>
    <cellStyle name="Total 2 11 2" xfId="39376"/>
    <cellStyle name="Total 2 12" xfId="39377"/>
    <cellStyle name="Total 2 12 2" xfId="39378"/>
    <cellStyle name="Total 2 13" xfId="39379"/>
    <cellStyle name="Total 2 13 2" xfId="39380"/>
    <cellStyle name="Total 2 14" xfId="39381"/>
    <cellStyle name="Total 2 14 2" xfId="39382"/>
    <cellStyle name="Total 2 15" xfId="39383"/>
    <cellStyle name="Total 2 15 2" xfId="39384"/>
    <cellStyle name="Total 2 16" xfId="39385"/>
    <cellStyle name="Total 2 16 2" xfId="39386"/>
    <cellStyle name="Total 2 17" xfId="39387"/>
    <cellStyle name="Total 2 17 2" xfId="39388"/>
    <cellStyle name="Total 2 18" xfId="39389"/>
    <cellStyle name="Total 2 18 2" xfId="39390"/>
    <cellStyle name="Total 2 19" xfId="39391"/>
    <cellStyle name="Total 2 2" xfId="1171"/>
    <cellStyle name="Total 2 2 10" xfId="39392"/>
    <cellStyle name="Total 2 2 10 2" xfId="39393"/>
    <cellStyle name="Total 2 2 11" xfId="39394"/>
    <cellStyle name="Total 2 2 11 2" xfId="39395"/>
    <cellStyle name="Total 2 2 12" xfId="39396"/>
    <cellStyle name="Total 2 2 12 2" xfId="39397"/>
    <cellStyle name="Total 2 2 13" xfId="39398"/>
    <cellStyle name="Total 2 2 13 2" xfId="39399"/>
    <cellStyle name="Total 2 2 14" xfId="39400"/>
    <cellStyle name="Total 2 2 14 2" xfId="39401"/>
    <cellStyle name="Total 2 2 15" xfId="39402"/>
    <cellStyle name="Total 2 2 15 2" xfId="39403"/>
    <cellStyle name="Total 2 2 16" xfId="39404"/>
    <cellStyle name="Total 2 2 17" xfId="39405"/>
    <cellStyle name="Total 2 2 18" xfId="39406"/>
    <cellStyle name="Total 2 2 2" xfId="39407"/>
    <cellStyle name="Total 2 2 2 10" xfId="39408"/>
    <cellStyle name="Total 2 2 2 10 2" xfId="39409"/>
    <cellStyle name="Total 2 2 2 11" xfId="39410"/>
    <cellStyle name="Total 2 2 2 11 2" xfId="39411"/>
    <cellStyle name="Total 2 2 2 12" xfId="39412"/>
    <cellStyle name="Total 2 2 2 12 2" xfId="39413"/>
    <cellStyle name="Total 2 2 2 13" xfId="39414"/>
    <cellStyle name="Total 2 2 2 13 2" xfId="39415"/>
    <cellStyle name="Total 2 2 2 14" xfId="39416"/>
    <cellStyle name="Total 2 2 2 14 2" xfId="39417"/>
    <cellStyle name="Total 2 2 2 15" xfId="39418"/>
    <cellStyle name="Total 2 2 2 2" xfId="39419"/>
    <cellStyle name="Total 2 2 2 2 10" xfId="39420"/>
    <cellStyle name="Total 2 2 2 2 10 2" xfId="39421"/>
    <cellStyle name="Total 2 2 2 2 11" xfId="39422"/>
    <cellStyle name="Total 2 2 2 2 11 2" xfId="39423"/>
    <cellStyle name="Total 2 2 2 2 12" xfId="39424"/>
    <cellStyle name="Total 2 2 2 2 12 2" xfId="39425"/>
    <cellStyle name="Total 2 2 2 2 13" xfId="39426"/>
    <cellStyle name="Total 2 2 2 2 2" xfId="39427"/>
    <cellStyle name="Total 2 2 2 2 2 10" xfId="39428"/>
    <cellStyle name="Total 2 2 2 2 2 10 2" xfId="39429"/>
    <cellStyle name="Total 2 2 2 2 2 11" xfId="39430"/>
    <cellStyle name="Total 2 2 2 2 2 2" xfId="39431"/>
    <cellStyle name="Total 2 2 2 2 2 2 2" xfId="39432"/>
    <cellStyle name="Total 2 2 2 2 2 3" xfId="39433"/>
    <cellStyle name="Total 2 2 2 2 2 3 2" xfId="39434"/>
    <cellStyle name="Total 2 2 2 2 2 4" xfId="39435"/>
    <cellStyle name="Total 2 2 2 2 2 4 2" xfId="39436"/>
    <cellStyle name="Total 2 2 2 2 2 5" xfId="39437"/>
    <cellStyle name="Total 2 2 2 2 2 5 2" xfId="39438"/>
    <cellStyle name="Total 2 2 2 2 2 6" xfId="39439"/>
    <cellStyle name="Total 2 2 2 2 2 6 2" xfId="39440"/>
    <cellStyle name="Total 2 2 2 2 2 7" xfId="39441"/>
    <cellStyle name="Total 2 2 2 2 2 7 2" xfId="39442"/>
    <cellStyle name="Total 2 2 2 2 2 8" xfId="39443"/>
    <cellStyle name="Total 2 2 2 2 2 8 2" xfId="39444"/>
    <cellStyle name="Total 2 2 2 2 2 9" xfId="39445"/>
    <cellStyle name="Total 2 2 2 2 2 9 2" xfId="39446"/>
    <cellStyle name="Total 2 2 2 2 3" xfId="39447"/>
    <cellStyle name="Total 2 2 2 2 3 10" xfId="39448"/>
    <cellStyle name="Total 2 2 2 2 3 10 2" xfId="39449"/>
    <cellStyle name="Total 2 2 2 2 3 11" xfId="39450"/>
    <cellStyle name="Total 2 2 2 2 3 2" xfId="39451"/>
    <cellStyle name="Total 2 2 2 2 3 2 2" xfId="39452"/>
    <cellStyle name="Total 2 2 2 2 3 3" xfId="39453"/>
    <cellStyle name="Total 2 2 2 2 3 3 2" xfId="39454"/>
    <cellStyle name="Total 2 2 2 2 3 4" xfId="39455"/>
    <cellStyle name="Total 2 2 2 2 3 4 2" xfId="39456"/>
    <cellStyle name="Total 2 2 2 2 3 5" xfId="39457"/>
    <cellStyle name="Total 2 2 2 2 3 5 2" xfId="39458"/>
    <cellStyle name="Total 2 2 2 2 3 6" xfId="39459"/>
    <cellStyle name="Total 2 2 2 2 3 6 2" xfId="39460"/>
    <cellStyle name="Total 2 2 2 2 3 7" xfId="39461"/>
    <cellStyle name="Total 2 2 2 2 3 7 2" xfId="39462"/>
    <cellStyle name="Total 2 2 2 2 3 8" xfId="39463"/>
    <cellStyle name="Total 2 2 2 2 3 8 2" xfId="39464"/>
    <cellStyle name="Total 2 2 2 2 3 9" xfId="39465"/>
    <cellStyle name="Total 2 2 2 2 3 9 2" xfId="39466"/>
    <cellStyle name="Total 2 2 2 2 4" xfId="39467"/>
    <cellStyle name="Total 2 2 2 2 4 2" xfId="39468"/>
    <cellStyle name="Total 2 2 2 2 5" xfId="39469"/>
    <cellStyle name="Total 2 2 2 2 5 2" xfId="39470"/>
    <cellStyle name="Total 2 2 2 2 6" xfId="39471"/>
    <cellStyle name="Total 2 2 2 2 6 2" xfId="39472"/>
    <cellStyle name="Total 2 2 2 2 7" xfId="39473"/>
    <cellStyle name="Total 2 2 2 2 7 2" xfId="39474"/>
    <cellStyle name="Total 2 2 2 2 8" xfId="39475"/>
    <cellStyle name="Total 2 2 2 2 8 2" xfId="39476"/>
    <cellStyle name="Total 2 2 2 2 9" xfId="39477"/>
    <cellStyle name="Total 2 2 2 2 9 2" xfId="39478"/>
    <cellStyle name="Total 2 2 2 3" xfId="39479"/>
    <cellStyle name="Total 2 2 2 3 10" xfId="39480"/>
    <cellStyle name="Total 2 2 2 3 10 2" xfId="39481"/>
    <cellStyle name="Total 2 2 2 3 11" xfId="39482"/>
    <cellStyle name="Total 2 2 2 3 11 2" xfId="39483"/>
    <cellStyle name="Total 2 2 2 3 12" xfId="39484"/>
    <cellStyle name="Total 2 2 2 3 12 2" xfId="39485"/>
    <cellStyle name="Total 2 2 2 3 13" xfId="39486"/>
    <cellStyle name="Total 2 2 2 3 2" xfId="39487"/>
    <cellStyle name="Total 2 2 2 3 2 10" xfId="39488"/>
    <cellStyle name="Total 2 2 2 3 2 10 2" xfId="39489"/>
    <cellStyle name="Total 2 2 2 3 2 11" xfId="39490"/>
    <cellStyle name="Total 2 2 2 3 2 2" xfId="39491"/>
    <cellStyle name="Total 2 2 2 3 2 2 2" xfId="39492"/>
    <cellStyle name="Total 2 2 2 3 2 3" xfId="39493"/>
    <cellStyle name="Total 2 2 2 3 2 3 2" xfId="39494"/>
    <cellStyle name="Total 2 2 2 3 2 4" xfId="39495"/>
    <cellStyle name="Total 2 2 2 3 2 4 2" xfId="39496"/>
    <cellStyle name="Total 2 2 2 3 2 5" xfId="39497"/>
    <cellStyle name="Total 2 2 2 3 2 5 2" xfId="39498"/>
    <cellStyle name="Total 2 2 2 3 2 6" xfId="39499"/>
    <cellStyle name="Total 2 2 2 3 2 6 2" xfId="39500"/>
    <cellStyle name="Total 2 2 2 3 2 7" xfId="39501"/>
    <cellStyle name="Total 2 2 2 3 2 7 2" xfId="39502"/>
    <cellStyle name="Total 2 2 2 3 2 8" xfId="39503"/>
    <cellStyle name="Total 2 2 2 3 2 8 2" xfId="39504"/>
    <cellStyle name="Total 2 2 2 3 2 9" xfId="39505"/>
    <cellStyle name="Total 2 2 2 3 2 9 2" xfId="39506"/>
    <cellStyle name="Total 2 2 2 3 3" xfId="39507"/>
    <cellStyle name="Total 2 2 2 3 3 10" xfId="39508"/>
    <cellStyle name="Total 2 2 2 3 3 10 2" xfId="39509"/>
    <cellStyle name="Total 2 2 2 3 3 11" xfId="39510"/>
    <cellStyle name="Total 2 2 2 3 3 2" xfId="39511"/>
    <cellStyle name="Total 2 2 2 3 3 2 2" xfId="39512"/>
    <cellStyle name="Total 2 2 2 3 3 3" xfId="39513"/>
    <cellStyle name="Total 2 2 2 3 3 3 2" xfId="39514"/>
    <cellStyle name="Total 2 2 2 3 3 4" xfId="39515"/>
    <cellStyle name="Total 2 2 2 3 3 4 2" xfId="39516"/>
    <cellStyle name="Total 2 2 2 3 3 5" xfId="39517"/>
    <cellStyle name="Total 2 2 2 3 3 5 2" xfId="39518"/>
    <cellStyle name="Total 2 2 2 3 3 6" xfId="39519"/>
    <cellStyle name="Total 2 2 2 3 3 6 2" xfId="39520"/>
    <cellStyle name="Total 2 2 2 3 3 7" xfId="39521"/>
    <cellStyle name="Total 2 2 2 3 3 7 2" xfId="39522"/>
    <cellStyle name="Total 2 2 2 3 3 8" xfId="39523"/>
    <cellStyle name="Total 2 2 2 3 3 8 2" xfId="39524"/>
    <cellStyle name="Total 2 2 2 3 3 9" xfId="39525"/>
    <cellStyle name="Total 2 2 2 3 3 9 2" xfId="39526"/>
    <cellStyle name="Total 2 2 2 3 4" xfId="39527"/>
    <cellStyle name="Total 2 2 2 3 4 2" xfId="39528"/>
    <cellStyle name="Total 2 2 2 3 5" xfId="39529"/>
    <cellStyle name="Total 2 2 2 3 5 2" xfId="39530"/>
    <cellStyle name="Total 2 2 2 3 6" xfId="39531"/>
    <cellStyle name="Total 2 2 2 3 6 2" xfId="39532"/>
    <cellStyle name="Total 2 2 2 3 7" xfId="39533"/>
    <cellStyle name="Total 2 2 2 3 7 2" xfId="39534"/>
    <cellStyle name="Total 2 2 2 3 8" xfId="39535"/>
    <cellStyle name="Total 2 2 2 3 8 2" xfId="39536"/>
    <cellStyle name="Total 2 2 2 3 9" xfId="39537"/>
    <cellStyle name="Total 2 2 2 3 9 2" xfId="39538"/>
    <cellStyle name="Total 2 2 2 4" xfId="39539"/>
    <cellStyle name="Total 2 2 2 4 10" xfId="39540"/>
    <cellStyle name="Total 2 2 2 4 10 2" xfId="39541"/>
    <cellStyle name="Total 2 2 2 4 11" xfId="39542"/>
    <cellStyle name="Total 2 2 2 4 2" xfId="39543"/>
    <cellStyle name="Total 2 2 2 4 2 2" xfId="39544"/>
    <cellStyle name="Total 2 2 2 4 3" xfId="39545"/>
    <cellStyle name="Total 2 2 2 4 3 2" xfId="39546"/>
    <cellStyle name="Total 2 2 2 4 4" xfId="39547"/>
    <cellStyle name="Total 2 2 2 4 4 2" xfId="39548"/>
    <cellStyle name="Total 2 2 2 4 5" xfId="39549"/>
    <cellStyle name="Total 2 2 2 4 5 2" xfId="39550"/>
    <cellStyle name="Total 2 2 2 4 6" xfId="39551"/>
    <cellStyle name="Total 2 2 2 4 6 2" xfId="39552"/>
    <cellStyle name="Total 2 2 2 4 7" xfId="39553"/>
    <cellStyle name="Total 2 2 2 4 7 2" xfId="39554"/>
    <cellStyle name="Total 2 2 2 4 8" xfId="39555"/>
    <cellStyle name="Total 2 2 2 4 8 2" xfId="39556"/>
    <cellStyle name="Total 2 2 2 4 9" xfId="39557"/>
    <cellStyle name="Total 2 2 2 4 9 2" xfId="39558"/>
    <cellStyle name="Total 2 2 2 5" xfId="39559"/>
    <cellStyle name="Total 2 2 2 5 10" xfId="39560"/>
    <cellStyle name="Total 2 2 2 5 10 2" xfId="39561"/>
    <cellStyle name="Total 2 2 2 5 11" xfId="39562"/>
    <cellStyle name="Total 2 2 2 5 2" xfId="39563"/>
    <cellStyle name="Total 2 2 2 5 2 2" xfId="39564"/>
    <cellStyle name="Total 2 2 2 5 3" xfId="39565"/>
    <cellStyle name="Total 2 2 2 5 3 2" xfId="39566"/>
    <cellStyle name="Total 2 2 2 5 4" xfId="39567"/>
    <cellStyle name="Total 2 2 2 5 4 2" xfId="39568"/>
    <cellStyle name="Total 2 2 2 5 5" xfId="39569"/>
    <cellStyle name="Total 2 2 2 5 5 2" xfId="39570"/>
    <cellStyle name="Total 2 2 2 5 6" xfId="39571"/>
    <cellStyle name="Total 2 2 2 5 6 2" xfId="39572"/>
    <cellStyle name="Total 2 2 2 5 7" xfId="39573"/>
    <cellStyle name="Total 2 2 2 5 7 2" xfId="39574"/>
    <cellStyle name="Total 2 2 2 5 8" xfId="39575"/>
    <cellStyle name="Total 2 2 2 5 8 2" xfId="39576"/>
    <cellStyle name="Total 2 2 2 5 9" xfId="39577"/>
    <cellStyle name="Total 2 2 2 5 9 2" xfId="39578"/>
    <cellStyle name="Total 2 2 2 6" xfId="39579"/>
    <cellStyle name="Total 2 2 2 6 2" xfId="39580"/>
    <cellStyle name="Total 2 2 2 7" xfId="39581"/>
    <cellStyle name="Total 2 2 2 7 2" xfId="39582"/>
    <cellStyle name="Total 2 2 2 8" xfId="39583"/>
    <cellStyle name="Total 2 2 2 8 2" xfId="39584"/>
    <cellStyle name="Total 2 2 2 9" xfId="39585"/>
    <cellStyle name="Total 2 2 2 9 2" xfId="39586"/>
    <cellStyle name="Total 2 2 3" xfId="39587"/>
    <cellStyle name="Total 2 2 3 10" xfId="39588"/>
    <cellStyle name="Total 2 2 3 10 2" xfId="39589"/>
    <cellStyle name="Total 2 2 3 11" xfId="39590"/>
    <cellStyle name="Total 2 2 3 11 2" xfId="39591"/>
    <cellStyle name="Total 2 2 3 12" xfId="39592"/>
    <cellStyle name="Total 2 2 3 12 2" xfId="39593"/>
    <cellStyle name="Total 2 2 3 13" xfId="39594"/>
    <cellStyle name="Total 2 2 3 13 2" xfId="39595"/>
    <cellStyle name="Total 2 2 3 14" xfId="39596"/>
    <cellStyle name="Total 2 2 3 14 2" xfId="39597"/>
    <cellStyle name="Total 2 2 3 15" xfId="39598"/>
    <cellStyle name="Total 2 2 3 2" xfId="39599"/>
    <cellStyle name="Total 2 2 3 2 10" xfId="39600"/>
    <cellStyle name="Total 2 2 3 2 10 2" xfId="39601"/>
    <cellStyle name="Total 2 2 3 2 11" xfId="39602"/>
    <cellStyle name="Total 2 2 3 2 11 2" xfId="39603"/>
    <cellStyle name="Total 2 2 3 2 12" xfId="39604"/>
    <cellStyle name="Total 2 2 3 2 12 2" xfId="39605"/>
    <cellStyle name="Total 2 2 3 2 13" xfId="39606"/>
    <cellStyle name="Total 2 2 3 2 2" xfId="39607"/>
    <cellStyle name="Total 2 2 3 2 2 10" xfId="39608"/>
    <cellStyle name="Total 2 2 3 2 2 10 2" xfId="39609"/>
    <cellStyle name="Total 2 2 3 2 2 11" xfId="39610"/>
    <cellStyle name="Total 2 2 3 2 2 2" xfId="39611"/>
    <cellStyle name="Total 2 2 3 2 2 2 2" xfId="39612"/>
    <cellStyle name="Total 2 2 3 2 2 3" xfId="39613"/>
    <cellStyle name="Total 2 2 3 2 2 3 2" xfId="39614"/>
    <cellStyle name="Total 2 2 3 2 2 4" xfId="39615"/>
    <cellStyle name="Total 2 2 3 2 2 4 2" xfId="39616"/>
    <cellStyle name="Total 2 2 3 2 2 5" xfId="39617"/>
    <cellStyle name="Total 2 2 3 2 2 5 2" xfId="39618"/>
    <cellStyle name="Total 2 2 3 2 2 6" xfId="39619"/>
    <cellStyle name="Total 2 2 3 2 2 6 2" xfId="39620"/>
    <cellStyle name="Total 2 2 3 2 2 7" xfId="39621"/>
    <cellStyle name="Total 2 2 3 2 2 7 2" xfId="39622"/>
    <cellStyle name="Total 2 2 3 2 2 8" xfId="39623"/>
    <cellStyle name="Total 2 2 3 2 2 8 2" xfId="39624"/>
    <cellStyle name="Total 2 2 3 2 2 9" xfId="39625"/>
    <cellStyle name="Total 2 2 3 2 2 9 2" xfId="39626"/>
    <cellStyle name="Total 2 2 3 2 3" xfId="39627"/>
    <cellStyle name="Total 2 2 3 2 3 10" xfId="39628"/>
    <cellStyle name="Total 2 2 3 2 3 10 2" xfId="39629"/>
    <cellStyle name="Total 2 2 3 2 3 11" xfId="39630"/>
    <cellStyle name="Total 2 2 3 2 3 2" xfId="39631"/>
    <cellStyle name="Total 2 2 3 2 3 2 2" xfId="39632"/>
    <cellStyle name="Total 2 2 3 2 3 3" xfId="39633"/>
    <cellStyle name="Total 2 2 3 2 3 3 2" xfId="39634"/>
    <cellStyle name="Total 2 2 3 2 3 4" xfId="39635"/>
    <cellStyle name="Total 2 2 3 2 3 4 2" xfId="39636"/>
    <cellStyle name="Total 2 2 3 2 3 5" xfId="39637"/>
    <cellStyle name="Total 2 2 3 2 3 5 2" xfId="39638"/>
    <cellStyle name="Total 2 2 3 2 3 6" xfId="39639"/>
    <cellStyle name="Total 2 2 3 2 3 6 2" xfId="39640"/>
    <cellStyle name="Total 2 2 3 2 3 7" xfId="39641"/>
    <cellStyle name="Total 2 2 3 2 3 7 2" xfId="39642"/>
    <cellStyle name="Total 2 2 3 2 3 8" xfId="39643"/>
    <cellStyle name="Total 2 2 3 2 3 8 2" xfId="39644"/>
    <cellStyle name="Total 2 2 3 2 3 9" xfId="39645"/>
    <cellStyle name="Total 2 2 3 2 3 9 2" xfId="39646"/>
    <cellStyle name="Total 2 2 3 2 4" xfId="39647"/>
    <cellStyle name="Total 2 2 3 2 4 2" xfId="39648"/>
    <cellStyle name="Total 2 2 3 2 5" xfId="39649"/>
    <cellStyle name="Total 2 2 3 2 5 2" xfId="39650"/>
    <cellStyle name="Total 2 2 3 2 6" xfId="39651"/>
    <cellStyle name="Total 2 2 3 2 6 2" xfId="39652"/>
    <cellStyle name="Total 2 2 3 2 7" xfId="39653"/>
    <cellStyle name="Total 2 2 3 2 7 2" xfId="39654"/>
    <cellStyle name="Total 2 2 3 2 8" xfId="39655"/>
    <cellStyle name="Total 2 2 3 2 8 2" xfId="39656"/>
    <cellStyle name="Total 2 2 3 2 9" xfId="39657"/>
    <cellStyle name="Total 2 2 3 2 9 2" xfId="39658"/>
    <cellStyle name="Total 2 2 3 3" xfId="39659"/>
    <cellStyle name="Total 2 2 3 3 10" xfId="39660"/>
    <cellStyle name="Total 2 2 3 3 10 2" xfId="39661"/>
    <cellStyle name="Total 2 2 3 3 11" xfId="39662"/>
    <cellStyle name="Total 2 2 3 3 11 2" xfId="39663"/>
    <cellStyle name="Total 2 2 3 3 12" xfId="39664"/>
    <cellStyle name="Total 2 2 3 3 12 2" xfId="39665"/>
    <cellStyle name="Total 2 2 3 3 13" xfId="39666"/>
    <cellStyle name="Total 2 2 3 3 2" xfId="39667"/>
    <cellStyle name="Total 2 2 3 3 2 10" xfId="39668"/>
    <cellStyle name="Total 2 2 3 3 2 10 2" xfId="39669"/>
    <cellStyle name="Total 2 2 3 3 2 11" xfId="39670"/>
    <cellStyle name="Total 2 2 3 3 2 2" xfId="39671"/>
    <cellStyle name="Total 2 2 3 3 2 2 2" xfId="39672"/>
    <cellStyle name="Total 2 2 3 3 2 3" xfId="39673"/>
    <cellStyle name="Total 2 2 3 3 2 3 2" xfId="39674"/>
    <cellStyle name="Total 2 2 3 3 2 4" xfId="39675"/>
    <cellStyle name="Total 2 2 3 3 2 4 2" xfId="39676"/>
    <cellStyle name="Total 2 2 3 3 2 5" xfId="39677"/>
    <cellStyle name="Total 2 2 3 3 2 5 2" xfId="39678"/>
    <cellStyle name="Total 2 2 3 3 2 6" xfId="39679"/>
    <cellStyle name="Total 2 2 3 3 2 6 2" xfId="39680"/>
    <cellStyle name="Total 2 2 3 3 2 7" xfId="39681"/>
    <cellStyle name="Total 2 2 3 3 2 7 2" xfId="39682"/>
    <cellStyle name="Total 2 2 3 3 2 8" xfId="39683"/>
    <cellStyle name="Total 2 2 3 3 2 8 2" xfId="39684"/>
    <cellStyle name="Total 2 2 3 3 2 9" xfId="39685"/>
    <cellStyle name="Total 2 2 3 3 2 9 2" xfId="39686"/>
    <cellStyle name="Total 2 2 3 3 3" xfId="39687"/>
    <cellStyle name="Total 2 2 3 3 3 10" xfId="39688"/>
    <cellStyle name="Total 2 2 3 3 3 10 2" xfId="39689"/>
    <cellStyle name="Total 2 2 3 3 3 11" xfId="39690"/>
    <cellStyle name="Total 2 2 3 3 3 2" xfId="39691"/>
    <cellStyle name="Total 2 2 3 3 3 2 2" xfId="39692"/>
    <cellStyle name="Total 2 2 3 3 3 3" xfId="39693"/>
    <cellStyle name="Total 2 2 3 3 3 3 2" xfId="39694"/>
    <cellStyle name="Total 2 2 3 3 3 4" xfId="39695"/>
    <cellStyle name="Total 2 2 3 3 3 4 2" xfId="39696"/>
    <cellStyle name="Total 2 2 3 3 3 5" xfId="39697"/>
    <cellStyle name="Total 2 2 3 3 3 5 2" xfId="39698"/>
    <cellStyle name="Total 2 2 3 3 3 6" xfId="39699"/>
    <cellStyle name="Total 2 2 3 3 3 6 2" xfId="39700"/>
    <cellStyle name="Total 2 2 3 3 3 7" xfId="39701"/>
    <cellStyle name="Total 2 2 3 3 3 7 2" xfId="39702"/>
    <cellStyle name="Total 2 2 3 3 3 8" xfId="39703"/>
    <cellStyle name="Total 2 2 3 3 3 8 2" xfId="39704"/>
    <cellStyle name="Total 2 2 3 3 3 9" xfId="39705"/>
    <cellStyle name="Total 2 2 3 3 3 9 2" xfId="39706"/>
    <cellStyle name="Total 2 2 3 3 4" xfId="39707"/>
    <cellStyle name="Total 2 2 3 3 4 2" xfId="39708"/>
    <cellStyle name="Total 2 2 3 3 5" xfId="39709"/>
    <cellStyle name="Total 2 2 3 3 5 2" xfId="39710"/>
    <cellStyle name="Total 2 2 3 3 6" xfId="39711"/>
    <cellStyle name="Total 2 2 3 3 6 2" xfId="39712"/>
    <cellStyle name="Total 2 2 3 3 7" xfId="39713"/>
    <cellStyle name="Total 2 2 3 3 7 2" xfId="39714"/>
    <cellStyle name="Total 2 2 3 3 8" xfId="39715"/>
    <cellStyle name="Total 2 2 3 3 8 2" xfId="39716"/>
    <cellStyle name="Total 2 2 3 3 9" xfId="39717"/>
    <cellStyle name="Total 2 2 3 3 9 2" xfId="39718"/>
    <cellStyle name="Total 2 2 3 4" xfId="39719"/>
    <cellStyle name="Total 2 2 3 4 10" xfId="39720"/>
    <cellStyle name="Total 2 2 3 4 10 2" xfId="39721"/>
    <cellStyle name="Total 2 2 3 4 11" xfId="39722"/>
    <cellStyle name="Total 2 2 3 4 2" xfId="39723"/>
    <cellStyle name="Total 2 2 3 4 2 2" xfId="39724"/>
    <cellStyle name="Total 2 2 3 4 3" xfId="39725"/>
    <cellStyle name="Total 2 2 3 4 3 2" xfId="39726"/>
    <cellStyle name="Total 2 2 3 4 4" xfId="39727"/>
    <cellStyle name="Total 2 2 3 4 4 2" xfId="39728"/>
    <cellStyle name="Total 2 2 3 4 5" xfId="39729"/>
    <cellStyle name="Total 2 2 3 4 5 2" xfId="39730"/>
    <cellStyle name="Total 2 2 3 4 6" xfId="39731"/>
    <cellStyle name="Total 2 2 3 4 6 2" xfId="39732"/>
    <cellStyle name="Total 2 2 3 4 7" xfId="39733"/>
    <cellStyle name="Total 2 2 3 4 7 2" xfId="39734"/>
    <cellStyle name="Total 2 2 3 4 8" xfId="39735"/>
    <cellStyle name="Total 2 2 3 4 8 2" xfId="39736"/>
    <cellStyle name="Total 2 2 3 4 9" xfId="39737"/>
    <cellStyle name="Total 2 2 3 4 9 2" xfId="39738"/>
    <cellStyle name="Total 2 2 3 5" xfId="39739"/>
    <cellStyle name="Total 2 2 3 5 10" xfId="39740"/>
    <cellStyle name="Total 2 2 3 5 10 2" xfId="39741"/>
    <cellStyle name="Total 2 2 3 5 11" xfId="39742"/>
    <cellStyle name="Total 2 2 3 5 2" xfId="39743"/>
    <cellStyle name="Total 2 2 3 5 2 2" xfId="39744"/>
    <cellStyle name="Total 2 2 3 5 3" xfId="39745"/>
    <cellStyle name="Total 2 2 3 5 3 2" xfId="39746"/>
    <cellStyle name="Total 2 2 3 5 4" xfId="39747"/>
    <cellStyle name="Total 2 2 3 5 4 2" xfId="39748"/>
    <cellStyle name="Total 2 2 3 5 5" xfId="39749"/>
    <cellStyle name="Total 2 2 3 5 5 2" xfId="39750"/>
    <cellStyle name="Total 2 2 3 5 6" xfId="39751"/>
    <cellStyle name="Total 2 2 3 5 6 2" xfId="39752"/>
    <cellStyle name="Total 2 2 3 5 7" xfId="39753"/>
    <cellStyle name="Total 2 2 3 5 7 2" xfId="39754"/>
    <cellStyle name="Total 2 2 3 5 8" xfId="39755"/>
    <cellStyle name="Total 2 2 3 5 8 2" xfId="39756"/>
    <cellStyle name="Total 2 2 3 5 9" xfId="39757"/>
    <cellStyle name="Total 2 2 3 5 9 2" xfId="39758"/>
    <cellStyle name="Total 2 2 3 6" xfId="39759"/>
    <cellStyle name="Total 2 2 3 6 2" xfId="39760"/>
    <cellStyle name="Total 2 2 3 7" xfId="39761"/>
    <cellStyle name="Total 2 2 3 7 2" xfId="39762"/>
    <cellStyle name="Total 2 2 3 8" xfId="39763"/>
    <cellStyle name="Total 2 2 3 8 2" xfId="39764"/>
    <cellStyle name="Total 2 2 3 9" xfId="39765"/>
    <cellStyle name="Total 2 2 3 9 2" xfId="39766"/>
    <cellStyle name="Total 2 2 4" xfId="39767"/>
    <cellStyle name="Total 2 2 4 10" xfId="39768"/>
    <cellStyle name="Total 2 2 4 10 2" xfId="39769"/>
    <cellStyle name="Total 2 2 4 11" xfId="39770"/>
    <cellStyle name="Total 2 2 4 11 2" xfId="39771"/>
    <cellStyle name="Total 2 2 4 12" xfId="39772"/>
    <cellStyle name="Total 2 2 4 12 2" xfId="39773"/>
    <cellStyle name="Total 2 2 4 13" xfId="39774"/>
    <cellStyle name="Total 2 2 4 2" xfId="39775"/>
    <cellStyle name="Total 2 2 4 2 10" xfId="39776"/>
    <cellStyle name="Total 2 2 4 2 10 2" xfId="39777"/>
    <cellStyle name="Total 2 2 4 2 11" xfId="39778"/>
    <cellStyle name="Total 2 2 4 2 2" xfId="39779"/>
    <cellStyle name="Total 2 2 4 2 2 2" xfId="39780"/>
    <cellStyle name="Total 2 2 4 2 3" xfId="39781"/>
    <cellStyle name="Total 2 2 4 2 3 2" xfId="39782"/>
    <cellStyle name="Total 2 2 4 2 4" xfId="39783"/>
    <cellStyle name="Total 2 2 4 2 4 2" xfId="39784"/>
    <cellStyle name="Total 2 2 4 2 5" xfId="39785"/>
    <cellStyle name="Total 2 2 4 2 5 2" xfId="39786"/>
    <cellStyle name="Total 2 2 4 2 6" xfId="39787"/>
    <cellStyle name="Total 2 2 4 2 6 2" xfId="39788"/>
    <cellStyle name="Total 2 2 4 2 7" xfId="39789"/>
    <cellStyle name="Total 2 2 4 2 7 2" xfId="39790"/>
    <cellStyle name="Total 2 2 4 2 8" xfId="39791"/>
    <cellStyle name="Total 2 2 4 2 8 2" xfId="39792"/>
    <cellStyle name="Total 2 2 4 2 9" xfId="39793"/>
    <cellStyle name="Total 2 2 4 2 9 2" xfId="39794"/>
    <cellStyle name="Total 2 2 4 3" xfId="39795"/>
    <cellStyle name="Total 2 2 4 3 10" xfId="39796"/>
    <cellStyle name="Total 2 2 4 3 10 2" xfId="39797"/>
    <cellStyle name="Total 2 2 4 3 11" xfId="39798"/>
    <cellStyle name="Total 2 2 4 3 2" xfId="39799"/>
    <cellStyle name="Total 2 2 4 3 2 2" xfId="39800"/>
    <cellStyle name="Total 2 2 4 3 3" xfId="39801"/>
    <cellStyle name="Total 2 2 4 3 3 2" xfId="39802"/>
    <cellStyle name="Total 2 2 4 3 4" xfId="39803"/>
    <cellStyle name="Total 2 2 4 3 4 2" xfId="39804"/>
    <cellStyle name="Total 2 2 4 3 5" xfId="39805"/>
    <cellStyle name="Total 2 2 4 3 5 2" xfId="39806"/>
    <cellStyle name="Total 2 2 4 3 6" xfId="39807"/>
    <cellStyle name="Total 2 2 4 3 6 2" xfId="39808"/>
    <cellStyle name="Total 2 2 4 3 7" xfId="39809"/>
    <cellStyle name="Total 2 2 4 3 7 2" xfId="39810"/>
    <cellStyle name="Total 2 2 4 3 8" xfId="39811"/>
    <cellStyle name="Total 2 2 4 3 8 2" xfId="39812"/>
    <cellStyle name="Total 2 2 4 3 9" xfId="39813"/>
    <cellStyle name="Total 2 2 4 3 9 2" xfId="39814"/>
    <cellStyle name="Total 2 2 4 4" xfId="39815"/>
    <cellStyle name="Total 2 2 4 4 2" xfId="39816"/>
    <cellStyle name="Total 2 2 4 5" xfId="39817"/>
    <cellStyle name="Total 2 2 4 5 2" xfId="39818"/>
    <cellStyle name="Total 2 2 4 6" xfId="39819"/>
    <cellStyle name="Total 2 2 4 6 2" xfId="39820"/>
    <cellStyle name="Total 2 2 4 7" xfId="39821"/>
    <cellStyle name="Total 2 2 4 7 2" xfId="39822"/>
    <cellStyle name="Total 2 2 4 8" xfId="39823"/>
    <cellStyle name="Total 2 2 4 8 2" xfId="39824"/>
    <cellStyle name="Total 2 2 4 9" xfId="39825"/>
    <cellStyle name="Total 2 2 4 9 2" xfId="39826"/>
    <cellStyle name="Total 2 2 5" xfId="39827"/>
    <cellStyle name="Total 2 2 5 10" xfId="39828"/>
    <cellStyle name="Total 2 2 5 10 2" xfId="39829"/>
    <cellStyle name="Total 2 2 5 11" xfId="39830"/>
    <cellStyle name="Total 2 2 5 11 2" xfId="39831"/>
    <cellStyle name="Total 2 2 5 12" xfId="39832"/>
    <cellStyle name="Total 2 2 5 12 2" xfId="39833"/>
    <cellStyle name="Total 2 2 5 13" xfId="39834"/>
    <cellStyle name="Total 2 2 5 2" xfId="39835"/>
    <cellStyle name="Total 2 2 5 2 10" xfId="39836"/>
    <cellStyle name="Total 2 2 5 2 10 2" xfId="39837"/>
    <cellStyle name="Total 2 2 5 2 11" xfId="39838"/>
    <cellStyle name="Total 2 2 5 2 2" xfId="39839"/>
    <cellStyle name="Total 2 2 5 2 2 2" xfId="39840"/>
    <cellStyle name="Total 2 2 5 2 3" xfId="39841"/>
    <cellStyle name="Total 2 2 5 2 3 2" xfId="39842"/>
    <cellStyle name="Total 2 2 5 2 4" xfId="39843"/>
    <cellStyle name="Total 2 2 5 2 4 2" xfId="39844"/>
    <cellStyle name="Total 2 2 5 2 5" xfId="39845"/>
    <cellStyle name="Total 2 2 5 2 5 2" xfId="39846"/>
    <cellStyle name="Total 2 2 5 2 6" xfId="39847"/>
    <cellStyle name="Total 2 2 5 2 6 2" xfId="39848"/>
    <cellStyle name="Total 2 2 5 2 7" xfId="39849"/>
    <cellStyle name="Total 2 2 5 2 7 2" xfId="39850"/>
    <cellStyle name="Total 2 2 5 2 8" xfId="39851"/>
    <cellStyle name="Total 2 2 5 2 8 2" xfId="39852"/>
    <cellStyle name="Total 2 2 5 2 9" xfId="39853"/>
    <cellStyle name="Total 2 2 5 2 9 2" xfId="39854"/>
    <cellStyle name="Total 2 2 5 3" xfId="39855"/>
    <cellStyle name="Total 2 2 5 3 10" xfId="39856"/>
    <cellStyle name="Total 2 2 5 3 10 2" xfId="39857"/>
    <cellStyle name="Total 2 2 5 3 11" xfId="39858"/>
    <cellStyle name="Total 2 2 5 3 2" xfId="39859"/>
    <cellStyle name="Total 2 2 5 3 2 2" xfId="39860"/>
    <cellStyle name="Total 2 2 5 3 3" xfId="39861"/>
    <cellStyle name="Total 2 2 5 3 3 2" xfId="39862"/>
    <cellStyle name="Total 2 2 5 3 4" xfId="39863"/>
    <cellStyle name="Total 2 2 5 3 4 2" xfId="39864"/>
    <cellStyle name="Total 2 2 5 3 5" xfId="39865"/>
    <cellStyle name="Total 2 2 5 3 5 2" xfId="39866"/>
    <cellStyle name="Total 2 2 5 3 6" xfId="39867"/>
    <cellStyle name="Total 2 2 5 3 6 2" xfId="39868"/>
    <cellStyle name="Total 2 2 5 3 7" xfId="39869"/>
    <cellStyle name="Total 2 2 5 3 7 2" xfId="39870"/>
    <cellStyle name="Total 2 2 5 3 8" xfId="39871"/>
    <cellStyle name="Total 2 2 5 3 8 2" xfId="39872"/>
    <cellStyle name="Total 2 2 5 3 9" xfId="39873"/>
    <cellStyle name="Total 2 2 5 3 9 2" xfId="39874"/>
    <cellStyle name="Total 2 2 5 4" xfId="39875"/>
    <cellStyle name="Total 2 2 5 4 2" xfId="39876"/>
    <cellStyle name="Total 2 2 5 5" xfId="39877"/>
    <cellStyle name="Total 2 2 5 5 2" xfId="39878"/>
    <cellStyle name="Total 2 2 5 6" xfId="39879"/>
    <cellStyle name="Total 2 2 5 6 2" xfId="39880"/>
    <cellStyle name="Total 2 2 5 7" xfId="39881"/>
    <cellStyle name="Total 2 2 5 7 2" xfId="39882"/>
    <cellStyle name="Total 2 2 5 8" xfId="39883"/>
    <cellStyle name="Total 2 2 5 8 2" xfId="39884"/>
    <cellStyle name="Total 2 2 5 9" xfId="39885"/>
    <cellStyle name="Total 2 2 5 9 2" xfId="39886"/>
    <cellStyle name="Total 2 2 6" xfId="39887"/>
    <cellStyle name="Total 2 2 6 2" xfId="39888"/>
    <cellStyle name="Total 2 2 7" xfId="39889"/>
    <cellStyle name="Total 2 2 7 2" xfId="39890"/>
    <cellStyle name="Total 2 2 8" xfId="39891"/>
    <cellStyle name="Total 2 2 8 2" xfId="39892"/>
    <cellStyle name="Total 2 2 9" xfId="39893"/>
    <cellStyle name="Total 2 2 9 2" xfId="39894"/>
    <cellStyle name="Total 2 20" xfId="39895"/>
    <cellStyle name="Total 2 21" xfId="39896"/>
    <cellStyle name="Total 2 3" xfId="1172"/>
    <cellStyle name="Total 2 3 10" xfId="39897"/>
    <cellStyle name="Total 2 3 10 2" xfId="39898"/>
    <cellStyle name="Total 2 3 11" xfId="39899"/>
    <cellStyle name="Total 2 3 11 2" xfId="39900"/>
    <cellStyle name="Total 2 3 12" xfId="39901"/>
    <cellStyle name="Total 2 3 12 2" xfId="39902"/>
    <cellStyle name="Total 2 3 13" xfId="39903"/>
    <cellStyle name="Total 2 3 13 2" xfId="39904"/>
    <cellStyle name="Total 2 3 14" xfId="39905"/>
    <cellStyle name="Total 2 3 14 2" xfId="39906"/>
    <cellStyle name="Total 2 3 15" xfId="39907"/>
    <cellStyle name="Total 2 3 16" xfId="39908"/>
    <cellStyle name="Total 2 3 17" xfId="39909"/>
    <cellStyle name="Total 2 3 2" xfId="39910"/>
    <cellStyle name="Total 2 3 2 10" xfId="39911"/>
    <cellStyle name="Total 2 3 2 10 2" xfId="39912"/>
    <cellStyle name="Total 2 3 2 11" xfId="39913"/>
    <cellStyle name="Total 2 3 2 11 2" xfId="39914"/>
    <cellStyle name="Total 2 3 2 12" xfId="39915"/>
    <cellStyle name="Total 2 3 2 12 2" xfId="39916"/>
    <cellStyle name="Total 2 3 2 13" xfId="39917"/>
    <cellStyle name="Total 2 3 2 13 2" xfId="39918"/>
    <cellStyle name="Total 2 3 2 14" xfId="39919"/>
    <cellStyle name="Total 2 3 2 14 2" xfId="39920"/>
    <cellStyle name="Total 2 3 2 15" xfId="39921"/>
    <cellStyle name="Total 2 3 2 2" xfId="39922"/>
    <cellStyle name="Total 2 3 2 2 10" xfId="39923"/>
    <cellStyle name="Total 2 3 2 2 10 2" xfId="39924"/>
    <cellStyle name="Total 2 3 2 2 11" xfId="39925"/>
    <cellStyle name="Total 2 3 2 2 11 2" xfId="39926"/>
    <cellStyle name="Total 2 3 2 2 12" xfId="39927"/>
    <cellStyle name="Total 2 3 2 2 12 2" xfId="39928"/>
    <cellStyle name="Total 2 3 2 2 13" xfId="39929"/>
    <cellStyle name="Total 2 3 2 2 2" xfId="39930"/>
    <cellStyle name="Total 2 3 2 2 2 10" xfId="39931"/>
    <cellStyle name="Total 2 3 2 2 2 10 2" xfId="39932"/>
    <cellStyle name="Total 2 3 2 2 2 11" xfId="39933"/>
    <cellStyle name="Total 2 3 2 2 2 2" xfId="39934"/>
    <cellStyle name="Total 2 3 2 2 2 2 2" xfId="39935"/>
    <cellStyle name="Total 2 3 2 2 2 3" xfId="39936"/>
    <cellStyle name="Total 2 3 2 2 2 3 2" xfId="39937"/>
    <cellStyle name="Total 2 3 2 2 2 4" xfId="39938"/>
    <cellStyle name="Total 2 3 2 2 2 4 2" xfId="39939"/>
    <cellStyle name="Total 2 3 2 2 2 5" xfId="39940"/>
    <cellStyle name="Total 2 3 2 2 2 5 2" xfId="39941"/>
    <cellStyle name="Total 2 3 2 2 2 6" xfId="39942"/>
    <cellStyle name="Total 2 3 2 2 2 6 2" xfId="39943"/>
    <cellStyle name="Total 2 3 2 2 2 7" xfId="39944"/>
    <cellStyle name="Total 2 3 2 2 2 7 2" xfId="39945"/>
    <cellStyle name="Total 2 3 2 2 2 8" xfId="39946"/>
    <cellStyle name="Total 2 3 2 2 2 8 2" xfId="39947"/>
    <cellStyle name="Total 2 3 2 2 2 9" xfId="39948"/>
    <cellStyle name="Total 2 3 2 2 2 9 2" xfId="39949"/>
    <cellStyle name="Total 2 3 2 2 3" xfId="39950"/>
    <cellStyle name="Total 2 3 2 2 3 10" xfId="39951"/>
    <cellStyle name="Total 2 3 2 2 3 10 2" xfId="39952"/>
    <cellStyle name="Total 2 3 2 2 3 11" xfId="39953"/>
    <cellStyle name="Total 2 3 2 2 3 2" xfId="39954"/>
    <cellStyle name="Total 2 3 2 2 3 2 2" xfId="39955"/>
    <cellStyle name="Total 2 3 2 2 3 3" xfId="39956"/>
    <cellStyle name="Total 2 3 2 2 3 3 2" xfId="39957"/>
    <cellStyle name="Total 2 3 2 2 3 4" xfId="39958"/>
    <cellStyle name="Total 2 3 2 2 3 4 2" xfId="39959"/>
    <cellStyle name="Total 2 3 2 2 3 5" xfId="39960"/>
    <cellStyle name="Total 2 3 2 2 3 5 2" xfId="39961"/>
    <cellStyle name="Total 2 3 2 2 3 6" xfId="39962"/>
    <cellStyle name="Total 2 3 2 2 3 6 2" xfId="39963"/>
    <cellStyle name="Total 2 3 2 2 3 7" xfId="39964"/>
    <cellStyle name="Total 2 3 2 2 3 7 2" xfId="39965"/>
    <cellStyle name="Total 2 3 2 2 3 8" xfId="39966"/>
    <cellStyle name="Total 2 3 2 2 3 8 2" xfId="39967"/>
    <cellStyle name="Total 2 3 2 2 3 9" xfId="39968"/>
    <cellStyle name="Total 2 3 2 2 3 9 2" xfId="39969"/>
    <cellStyle name="Total 2 3 2 2 4" xfId="39970"/>
    <cellStyle name="Total 2 3 2 2 4 2" xfId="39971"/>
    <cellStyle name="Total 2 3 2 2 5" xfId="39972"/>
    <cellStyle name="Total 2 3 2 2 5 2" xfId="39973"/>
    <cellStyle name="Total 2 3 2 2 6" xfId="39974"/>
    <cellStyle name="Total 2 3 2 2 6 2" xfId="39975"/>
    <cellStyle name="Total 2 3 2 2 7" xfId="39976"/>
    <cellStyle name="Total 2 3 2 2 7 2" xfId="39977"/>
    <cellStyle name="Total 2 3 2 2 8" xfId="39978"/>
    <cellStyle name="Total 2 3 2 2 8 2" xfId="39979"/>
    <cellStyle name="Total 2 3 2 2 9" xfId="39980"/>
    <cellStyle name="Total 2 3 2 2 9 2" xfId="39981"/>
    <cellStyle name="Total 2 3 2 3" xfId="39982"/>
    <cellStyle name="Total 2 3 2 3 10" xfId="39983"/>
    <cellStyle name="Total 2 3 2 3 10 2" xfId="39984"/>
    <cellStyle name="Total 2 3 2 3 11" xfId="39985"/>
    <cellStyle name="Total 2 3 2 3 11 2" xfId="39986"/>
    <cellStyle name="Total 2 3 2 3 12" xfId="39987"/>
    <cellStyle name="Total 2 3 2 3 12 2" xfId="39988"/>
    <cellStyle name="Total 2 3 2 3 13" xfId="39989"/>
    <cellStyle name="Total 2 3 2 3 2" xfId="39990"/>
    <cellStyle name="Total 2 3 2 3 2 10" xfId="39991"/>
    <cellStyle name="Total 2 3 2 3 2 10 2" xfId="39992"/>
    <cellStyle name="Total 2 3 2 3 2 11" xfId="39993"/>
    <cellStyle name="Total 2 3 2 3 2 2" xfId="39994"/>
    <cellStyle name="Total 2 3 2 3 2 2 2" xfId="39995"/>
    <cellStyle name="Total 2 3 2 3 2 3" xfId="39996"/>
    <cellStyle name="Total 2 3 2 3 2 3 2" xfId="39997"/>
    <cellStyle name="Total 2 3 2 3 2 4" xfId="39998"/>
    <cellStyle name="Total 2 3 2 3 2 4 2" xfId="39999"/>
    <cellStyle name="Total 2 3 2 3 2 5" xfId="40000"/>
    <cellStyle name="Total 2 3 2 3 2 5 2" xfId="40001"/>
    <cellStyle name="Total 2 3 2 3 2 6" xfId="40002"/>
    <cellStyle name="Total 2 3 2 3 2 6 2" xfId="40003"/>
    <cellStyle name="Total 2 3 2 3 2 7" xfId="40004"/>
    <cellStyle name="Total 2 3 2 3 2 7 2" xfId="40005"/>
    <cellStyle name="Total 2 3 2 3 2 8" xfId="40006"/>
    <cellStyle name="Total 2 3 2 3 2 8 2" xfId="40007"/>
    <cellStyle name="Total 2 3 2 3 2 9" xfId="40008"/>
    <cellStyle name="Total 2 3 2 3 2 9 2" xfId="40009"/>
    <cellStyle name="Total 2 3 2 3 3" xfId="40010"/>
    <cellStyle name="Total 2 3 2 3 3 10" xfId="40011"/>
    <cellStyle name="Total 2 3 2 3 3 10 2" xfId="40012"/>
    <cellStyle name="Total 2 3 2 3 3 11" xfId="40013"/>
    <cellStyle name="Total 2 3 2 3 3 2" xfId="40014"/>
    <cellStyle name="Total 2 3 2 3 3 2 2" xfId="40015"/>
    <cellStyle name="Total 2 3 2 3 3 3" xfId="40016"/>
    <cellStyle name="Total 2 3 2 3 3 3 2" xfId="40017"/>
    <cellStyle name="Total 2 3 2 3 3 4" xfId="40018"/>
    <cellStyle name="Total 2 3 2 3 3 4 2" xfId="40019"/>
    <cellStyle name="Total 2 3 2 3 3 5" xfId="40020"/>
    <cellStyle name="Total 2 3 2 3 3 5 2" xfId="40021"/>
    <cellStyle name="Total 2 3 2 3 3 6" xfId="40022"/>
    <cellStyle name="Total 2 3 2 3 3 6 2" xfId="40023"/>
    <cellStyle name="Total 2 3 2 3 3 7" xfId="40024"/>
    <cellStyle name="Total 2 3 2 3 3 7 2" xfId="40025"/>
    <cellStyle name="Total 2 3 2 3 3 8" xfId="40026"/>
    <cellStyle name="Total 2 3 2 3 3 8 2" xfId="40027"/>
    <cellStyle name="Total 2 3 2 3 3 9" xfId="40028"/>
    <cellStyle name="Total 2 3 2 3 3 9 2" xfId="40029"/>
    <cellStyle name="Total 2 3 2 3 4" xfId="40030"/>
    <cellStyle name="Total 2 3 2 3 4 2" xfId="40031"/>
    <cellStyle name="Total 2 3 2 3 5" xfId="40032"/>
    <cellStyle name="Total 2 3 2 3 5 2" xfId="40033"/>
    <cellStyle name="Total 2 3 2 3 6" xfId="40034"/>
    <cellStyle name="Total 2 3 2 3 6 2" xfId="40035"/>
    <cellStyle name="Total 2 3 2 3 7" xfId="40036"/>
    <cellStyle name="Total 2 3 2 3 7 2" xfId="40037"/>
    <cellStyle name="Total 2 3 2 3 8" xfId="40038"/>
    <cellStyle name="Total 2 3 2 3 8 2" xfId="40039"/>
    <cellStyle name="Total 2 3 2 3 9" xfId="40040"/>
    <cellStyle name="Total 2 3 2 3 9 2" xfId="40041"/>
    <cellStyle name="Total 2 3 2 4" xfId="40042"/>
    <cellStyle name="Total 2 3 2 4 10" xfId="40043"/>
    <cellStyle name="Total 2 3 2 4 10 2" xfId="40044"/>
    <cellStyle name="Total 2 3 2 4 11" xfId="40045"/>
    <cellStyle name="Total 2 3 2 4 2" xfId="40046"/>
    <cellStyle name="Total 2 3 2 4 2 2" xfId="40047"/>
    <cellStyle name="Total 2 3 2 4 3" xfId="40048"/>
    <cellStyle name="Total 2 3 2 4 3 2" xfId="40049"/>
    <cellStyle name="Total 2 3 2 4 4" xfId="40050"/>
    <cellStyle name="Total 2 3 2 4 4 2" xfId="40051"/>
    <cellStyle name="Total 2 3 2 4 5" xfId="40052"/>
    <cellStyle name="Total 2 3 2 4 5 2" xfId="40053"/>
    <cellStyle name="Total 2 3 2 4 6" xfId="40054"/>
    <cellStyle name="Total 2 3 2 4 6 2" xfId="40055"/>
    <cellStyle name="Total 2 3 2 4 7" xfId="40056"/>
    <cellStyle name="Total 2 3 2 4 7 2" xfId="40057"/>
    <cellStyle name="Total 2 3 2 4 8" xfId="40058"/>
    <cellStyle name="Total 2 3 2 4 8 2" xfId="40059"/>
    <cellStyle name="Total 2 3 2 4 9" xfId="40060"/>
    <cellStyle name="Total 2 3 2 4 9 2" xfId="40061"/>
    <cellStyle name="Total 2 3 2 5" xfId="40062"/>
    <cellStyle name="Total 2 3 2 5 10" xfId="40063"/>
    <cellStyle name="Total 2 3 2 5 10 2" xfId="40064"/>
    <cellStyle name="Total 2 3 2 5 11" xfId="40065"/>
    <cellStyle name="Total 2 3 2 5 2" xfId="40066"/>
    <cellStyle name="Total 2 3 2 5 2 2" xfId="40067"/>
    <cellStyle name="Total 2 3 2 5 3" xfId="40068"/>
    <cellStyle name="Total 2 3 2 5 3 2" xfId="40069"/>
    <cellStyle name="Total 2 3 2 5 4" xfId="40070"/>
    <cellStyle name="Total 2 3 2 5 4 2" xfId="40071"/>
    <cellStyle name="Total 2 3 2 5 5" xfId="40072"/>
    <cellStyle name="Total 2 3 2 5 5 2" xfId="40073"/>
    <cellStyle name="Total 2 3 2 5 6" xfId="40074"/>
    <cellStyle name="Total 2 3 2 5 6 2" xfId="40075"/>
    <cellStyle name="Total 2 3 2 5 7" xfId="40076"/>
    <cellStyle name="Total 2 3 2 5 7 2" xfId="40077"/>
    <cellStyle name="Total 2 3 2 5 8" xfId="40078"/>
    <cellStyle name="Total 2 3 2 5 8 2" xfId="40079"/>
    <cellStyle name="Total 2 3 2 5 9" xfId="40080"/>
    <cellStyle name="Total 2 3 2 5 9 2" xfId="40081"/>
    <cellStyle name="Total 2 3 2 6" xfId="40082"/>
    <cellStyle name="Total 2 3 2 6 2" xfId="40083"/>
    <cellStyle name="Total 2 3 2 7" xfId="40084"/>
    <cellStyle name="Total 2 3 2 7 2" xfId="40085"/>
    <cellStyle name="Total 2 3 2 8" xfId="40086"/>
    <cellStyle name="Total 2 3 2 8 2" xfId="40087"/>
    <cellStyle name="Total 2 3 2 9" xfId="40088"/>
    <cellStyle name="Total 2 3 2 9 2" xfId="40089"/>
    <cellStyle name="Total 2 3 3" xfId="40090"/>
    <cellStyle name="Total 2 3 3 10" xfId="40091"/>
    <cellStyle name="Total 2 3 3 10 2" xfId="40092"/>
    <cellStyle name="Total 2 3 3 11" xfId="40093"/>
    <cellStyle name="Total 2 3 3 11 2" xfId="40094"/>
    <cellStyle name="Total 2 3 3 12" xfId="40095"/>
    <cellStyle name="Total 2 3 3 12 2" xfId="40096"/>
    <cellStyle name="Total 2 3 3 13" xfId="40097"/>
    <cellStyle name="Total 2 3 3 13 2" xfId="40098"/>
    <cellStyle name="Total 2 3 3 14" xfId="40099"/>
    <cellStyle name="Total 2 3 3 14 2" xfId="40100"/>
    <cellStyle name="Total 2 3 3 15" xfId="40101"/>
    <cellStyle name="Total 2 3 3 2" xfId="40102"/>
    <cellStyle name="Total 2 3 3 2 10" xfId="40103"/>
    <cellStyle name="Total 2 3 3 2 10 2" xfId="40104"/>
    <cellStyle name="Total 2 3 3 2 11" xfId="40105"/>
    <cellStyle name="Total 2 3 3 2 11 2" xfId="40106"/>
    <cellStyle name="Total 2 3 3 2 12" xfId="40107"/>
    <cellStyle name="Total 2 3 3 2 12 2" xfId="40108"/>
    <cellStyle name="Total 2 3 3 2 13" xfId="40109"/>
    <cellStyle name="Total 2 3 3 2 2" xfId="40110"/>
    <cellStyle name="Total 2 3 3 2 2 10" xfId="40111"/>
    <cellStyle name="Total 2 3 3 2 2 10 2" xfId="40112"/>
    <cellStyle name="Total 2 3 3 2 2 11" xfId="40113"/>
    <cellStyle name="Total 2 3 3 2 2 2" xfId="40114"/>
    <cellStyle name="Total 2 3 3 2 2 2 2" xfId="40115"/>
    <cellStyle name="Total 2 3 3 2 2 3" xfId="40116"/>
    <cellStyle name="Total 2 3 3 2 2 3 2" xfId="40117"/>
    <cellStyle name="Total 2 3 3 2 2 4" xfId="40118"/>
    <cellStyle name="Total 2 3 3 2 2 4 2" xfId="40119"/>
    <cellStyle name="Total 2 3 3 2 2 5" xfId="40120"/>
    <cellStyle name="Total 2 3 3 2 2 5 2" xfId="40121"/>
    <cellStyle name="Total 2 3 3 2 2 6" xfId="40122"/>
    <cellStyle name="Total 2 3 3 2 2 6 2" xfId="40123"/>
    <cellStyle name="Total 2 3 3 2 2 7" xfId="40124"/>
    <cellStyle name="Total 2 3 3 2 2 7 2" xfId="40125"/>
    <cellStyle name="Total 2 3 3 2 2 8" xfId="40126"/>
    <cellStyle name="Total 2 3 3 2 2 8 2" xfId="40127"/>
    <cellStyle name="Total 2 3 3 2 2 9" xfId="40128"/>
    <cellStyle name="Total 2 3 3 2 2 9 2" xfId="40129"/>
    <cellStyle name="Total 2 3 3 2 3" xfId="40130"/>
    <cellStyle name="Total 2 3 3 2 3 10" xfId="40131"/>
    <cellStyle name="Total 2 3 3 2 3 10 2" xfId="40132"/>
    <cellStyle name="Total 2 3 3 2 3 11" xfId="40133"/>
    <cellStyle name="Total 2 3 3 2 3 2" xfId="40134"/>
    <cellStyle name="Total 2 3 3 2 3 2 2" xfId="40135"/>
    <cellStyle name="Total 2 3 3 2 3 3" xfId="40136"/>
    <cellStyle name="Total 2 3 3 2 3 3 2" xfId="40137"/>
    <cellStyle name="Total 2 3 3 2 3 4" xfId="40138"/>
    <cellStyle name="Total 2 3 3 2 3 4 2" xfId="40139"/>
    <cellStyle name="Total 2 3 3 2 3 5" xfId="40140"/>
    <cellStyle name="Total 2 3 3 2 3 5 2" xfId="40141"/>
    <cellStyle name="Total 2 3 3 2 3 6" xfId="40142"/>
    <cellStyle name="Total 2 3 3 2 3 6 2" xfId="40143"/>
    <cellStyle name="Total 2 3 3 2 3 7" xfId="40144"/>
    <cellStyle name="Total 2 3 3 2 3 7 2" xfId="40145"/>
    <cellStyle name="Total 2 3 3 2 3 8" xfId="40146"/>
    <cellStyle name="Total 2 3 3 2 3 8 2" xfId="40147"/>
    <cellStyle name="Total 2 3 3 2 3 9" xfId="40148"/>
    <cellStyle name="Total 2 3 3 2 3 9 2" xfId="40149"/>
    <cellStyle name="Total 2 3 3 2 4" xfId="40150"/>
    <cellStyle name="Total 2 3 3 2 4 2" xfId="40151"/>
    <cellStyle name="Total 2 3 3 2 5" xfId="40152"/>
    <cellStyle name="Total 2 3 3 2 5 2" xfId="40153"/>
    <cellStyle name="Total 2 3 3 2 6" xfId="40154"/>
    <cellStyle name="Total 2 3 3 2 6 2" xfId="40155"/>
    <cellStyle name="Total 2 3 3 2 7" xfId="40156"/>
    <cellStyle name="Total 2 3 3 2 7 2" xfId="40157"/>
    <cellStyle name="Total 2 3 3 2 8" xfId="40158"/>
    <cellStyle name="Total 2 3 3 2 8 2" xfId="40159"/>
    <cellStyle name="Total 2 3 3 2 9" xfId="40160"/>
    <cellStyle name="Total 2 3 3 2 9 2" xfId="40161"/>
    <cellStyle name="Total 2 3 3 3" xfId="40162"/>
    <cellStyle name="Total 2 3 3 3 10" xfId="40163"/>
    <cellStyle name="Total 2 3 3 3 10 2" xfId="40164"/>
    <cellStyle name="Total 2 3 3 3 11" xfId="40165"/>
    <cellStyle name="Total 2 3 3 3 11 2" xfId="40166"/>
    <cellStyle name="Total 2 3 3 3 12" xfId="40167"/>
    <cellStyle name="Total 2 3 3 3 12 2" xfId="40168"/>
    <cellStyle name="Total 2 3 3 3 13" xfId="40169"/>
    <cellStyle name="Total 2 3 3 3 2" xfId="40170"/>
    <cellStyle name="Total 2 3 3 3 2 10" xfId="40171"/>
    <cellStyle name="Total 2 3 3 3 2 10 2" xfId="40172"/>
    <cellStyle name="Total 2 3 3 3 2 11" xfId="40173"/>
    <cellStyle name="Total 2 3 3 3 2 2" xfId="40174"/>
    <cellStyle name="Total 2 3 3 3 2 2 2" xfId="40175"/>
    <cellStyle name="Total 2 3 3 3 2 3" xfId="40176"/>
    <cellStyle name="Total 2 3 3 3 2 3 2" xfId="40177"/>
    <cellStyle name="Total 2 3 3 3 2 4" xfId="40178"/>
    <cellStyle name="Total 2 3 3 3 2 4 2" xfId="40179"/>
    <cellStyle name="Total 2 3 3 3 2 5" xfId="40180"/>
    <cellStyle name="Total 2 3 3 3 2 5 2" xfId="40181"/>
    <cellStyle name="Total 2 3 3 3 2 6" xfId="40182"/>
    <cellStyle name="Total 2 3 3 3 2 6 2" xfId="40183"/>
    <cellStyle name="Total 2 3 3 3 2 7" xfId="40184"/>
    <cellStyle name="Total 2 3 3 3 2 7 2" xfId="40185"/>
    <cellStyle name="Total 2 3 3 3 2 8" xfId="40186"/>
    <cellStyle name="Total 2 3 3 3 2 8 2" xfId="40187"/>
    <cellStyle name="Total 2 3 3 3 2 9" xfId="40188"/>
    <cellStyle name="Total 2 3 3 3 2 9 2" xfId="40189"/>
    <cellStyle name="Total 2 3 3 3 3" xfId="40190"/>
    <cellStyle name="Total 2 3 3 3 3 10" xfId="40191"/>
    <cellStyle name="Total 2 3 3 3 3 10 2" xfId="40192"/>
    <cellStyle name="Total 2 3 3 3 3 11" xfId="40193"/>
    <cellStyle name="Total 2 3 3 3 3 2" xfId="40194"/>
    <cellStyle name="Total 2 3 3 3 3 2 2" xfId="40195"/>
    <cellStyle name="Total 2 3 3 3 3 3" xfId="40196"/>
    <cellStyle name="Total 2 3 3 3 3 3 2" xfId="40197"/>
    <cellStyle name="Total 2 3 3 3 3 4" xfId="40198"/>
    <cellStyle name="Total 2 3 3 3 3 4 2" xfId="40199"/>
    <cellStyle name="Total 2 3 3 3 3 5" xfId="40200"/>
    <cellStyle name="Total 2 3 3 3 3 5 2" xfId="40201"/>
    <cellStyle name="Total 2 3 3 3 3 6" xfId="40202"/>
    <cellStyle name="Total 2 3 3 3 3 6 2" xfId="40203"/>
    <cellStyle name="Total 2 3 3 3 3 7" xfId="40204"/>
    <cellStyle name="Total 2 3 3 3 3 7 2" xfId="40205"/>
    <cellStyle name="Total 2 3 3 3 3 8" xfId="40206"/>
    <cellStyle name="Total 2 3 3 3 3 8 2" xfId="40207"/>
    <cellStyle name="Total 2 3 3 3 3 9" xfId="40208"/>
    <cellStyle name="Total 2 3 3 3 3 9 2" xfId="40209"/>
    <cellStyle name="Total 2 3 3 3 4" xfId="40210"/>
    <cellStyle name="Total 2 3 3 3 4 2" xfId="40211"/>
    <cellStyle name="Total 2 3 3 3 5" xfId="40212"/>
    <cellStyle name="Total 2 3 3 3 5 2" xfId="40213"/>
    <cellStyle name="Total 2 3 3 3 6" xfId="40214"/>
    <cellStyle name="Total 2 3 3 3 6 2" xfId="40215"/>
    <cellStyle name="Total 2 3 3 3 7" xfId="40216"/>
    <cellStyle name="Total 2 3 3 3 7 2" xfId="40217"/>
    <cellStyle name="Total 2 3 3 3 8" xfId="40218"/>
    <cellStyle name="Total 2 3 3 3 8 2" xfId="40219"/>
    <cellStyle name="Total 2 3 3 3 9" xfId="40220"/>
    <cellStyle name="Total 2 3 3 3 9 2" xfId="40221"/>
    <cellStyle name="Total 2 3 3 4" xfId="40222"/>
    <cellStyle name="Total 2 3 3 4 10" xfId="40223"/>
    <cellStyle name="Total 2 3 3 4 10 2" xfId="40224"/>
    <cellStyle name="Total 2 3 3 4 11" xfId="40225"/>
    <cellStyle name="Total 2 3 3 4 2" xfId="40226"/>
    <cellStyle name="Total 2 3 3 4 2 2" xfId="40227"/>
    <cellStyle name="Total 2 3 3 4 3" xfId="40228"/>
    <cellStyle name="Total 2 3 3 4 3 2" xfId="40229"/>
    <cellStyle name="Total 2 3 3 4 4" xfId="40230"/>
    <cellStyle name="Total 2 3 3 4 4 2" xfId="40231"/>
    <cellStyle name="Total 2 3 3 4 5" xfId="40232"/>
    <cellStyle name="Total 2 3 3 4 5 2" xfId="40233"/>
    <cellStyle name="Total 2 3 3 4 6" xfId="40234"/>
    <cellStyle name="Total 2 3 3 4 6 2" xfId="40235"/>
    <cellStyle name="Total 2 3 3 4 7" xfId="40236"/>
    <cellStyle name="Total 2 3 3 4 7 2" xfId="40237"/>
    <cellStyle name="Total 2 3 3 4 8" xfId="40238"/>
    <cellStyle name="Total 2 3 3 4 8 2" xfId="40239"/>
    <cellStyle name="Total 2 3 3 4 9" xfId="40240"/>
    <cellStyle name="Total 2 3 3 4 9 2" xfId="40241"/>
    <cellStyle name="Total 2 3 3 5" xfId="40242"/>
    <cellStyle name="Total 2 3 3 5 10" xfId="40243"/>
    <cellStyle name="Total 2 3 3 5 10 2" xfId="40244"/>
    <cellStyle name="Total 2 3 3 5 11" xfId="40245"/>
    <cellStyle name="Total 2 3 3 5 2" xfId="40246"/>
    <cellStyle name="Total 2 3 3 5 2 2" xfId="40247"/>
    <cellStyle name="Total 2 3 3 5 3" xfId="40248"/>
    <cellStyle name="Total 2 3 3 5 3 2" xfId="40249"/>
    <cellStyle name="Total 2 3 3 5 4" xfId="40250"/>
    <cellStyle name="Total 2 3 3 5 4 2" xfId="40251"/>
    <cellStyle name="Total 2 3 3 5 5" xfId="40252"/>
    <cellStyle name="Total 2 3 3 5 5 2" xfId="40253"/>
    <cellStyle name="Total 2 3 3 5 6" xfId="40254"/>
    <cellStyle name="Total 2 3 3 5 6 2" xfId="40255"/>
    <cellStyle name="Total 2 3 3 5 7" xfId="40256"/>
    <cellStyle name="Total 2 3 3 5 7 2" xfId="40257"/>
    <cellStyle name="Total 2 3 3 5 8" xfId="40258"/>
    <cellStyle name="Total 2 3 3 5 8 2" xfId="40259"/>
    <cellStyle name="Total 2 3 3 5 9" xfId="40260"/>
    <cellStyle name="Total 2 3 3 5 9 2" xfId="40261"/>
    <cellStyle name="Total 2 3 3 6" xfId="40262"/>
    <cellStyle name="Total 2 3 3 6 2" xfId="40263"/>
    <cellStyle name="Total 2 3 3 7" xfId="40264"/>
    <cellStyle name="Total 2 3 3 7 2" xfId="40265"/>
    <cellStyle name="Total 2 3 3 8" xfId="40266"/>
    <cellStyle name="Total 2 3 3 8 2" xfId="40267"/>
    <cellStyle name="Total 2 3 3 9" xfId="40268"/>
    <cellStyle name="Total 2 3 3 9 2" xfId="40269"/>
    <cellStyle name="Total 2 3 4" xfId="40270"/>
    <cellStyle name="Total 2 3 4 10" xfId="40271"/>
    <cellStyle name="Total 2 3 4 10 2" xfId="40272"/>
    <cellStyle name="Total 2 3 4 11" xfId="40273"/>
    <cellStyle name="Total 2 3 4 11 2" xfId="40274"/>
    <cellStyle name="Total 2 3 4 12" xfId="40275"/>
    <cellStyle name="Total 2 3 4 12 2" xfId="40276"/>
    <cellStyle name="Total 2 3 4 13" xfId="40277"/>
    <cellStyle name="Total 2 3 4 2" xfId="40278"/>
    <cellStyle name="Total 2 3 4 2 10" xfId="40279"/>
    <cellStyle name="Total 2 3 4 2 10 2" xfId="40280"/>
    <cellStyle name="Total 2 3 4 2 11" xfId="40281"/>
    <cellStyle name="Total 2 3 4 2 2" xfId="40282"/>
    <cellStyle name="Total 2 3 4 2 2 2" xfId="40283"/>
    <cellStyle name="Total 2 3 4 2 3" xfId="40284"/>
    <cellStyle name="Total 2 3 4 2 3 2" xfId="40285"/>
    <cellStyle name="Total 2 3 4 2 4" xfId="40286"/>
    <cellStyle name="Total 2 3 4 2 4 2" xfId="40287"/>
    <cellStyle name="Total 2 3 4 2 5" xfId="40288"/>
    <cellStyle name="Total 2 3 4 2 5 2" xfId="40289"/>
    <cellStyle name="Total 2 3 4 2 6" xfId="40290"/>
    <cellStyle name="Total 2 3 4 2 6 2" xfId="40291"/>
    <cellStyle name="Total 2 3 4 2 7" xfId="40292"/>
    <cellStyle name="Total 2 3 4 2 7 2" xfId="40293"/>
    <cellStyle name="Total 2 3 4 2 8" xfId="40294"/>
    <cellStyle name="Total 2 3 4 2 8 2" xfId="40295"/>
    <cellStyle name="Total 2 3 4 2 9" xfId="40296"/>
    <cellStyle name="Total 2 3 4 2 9 2" xfId="40297"/>
    <cellStyle name="Total 2 3 4 3" xfId="40298"/>
    <cellStyle name="Total 2 3 4 3 10" xfId="40299"/>
    <cellStyle name="Total 2 3 4 3 10 2" xfId="40300"/>
    <cellStyle name="Total 2 3 4 3 11" xfId="40301"/>
    <cellStyle name="Total 2 3 4 3 2" xfId="40302"/>
    <cellStyle name="Total 2 3 4 3 2 2" xfId="40303"/>
    <cellStyle name="Total 2 3 4 3 3" xfId="40304"/>
    <cellStyle name="Total 2 3 4 3 3 2" xfId="40305"/>
    <cellStyle name="Total 2 3 4 3 4" xfId="40306"/>
    <cellStyle name="Total 2 3 4 3 4 2" xfId="40307"/>
    <cellStyle name="Total 2 3 4 3 5" xfId="40308"/>
    <cellStyle name="Total 2 3 4 3 5 2" xfId="40309"/>
    <cellStyle name="Total 2 3 4 3 6" xfId="40310"/>
    <cellStyle name="Total 2 3 4 3 6 2" xfId="40311"/>
    <cellStyle name="Total 2 3 4 3 7" xfId="40312"/>
    <cellStyle name="Total 2 3 4 3 7 2" xfId="40313"/>
    <cellStyle name="Total 2 3 4 3 8" xfId="40314"/>
    <cellStyle name="Total 2 3 4 3 8 2" xfId="40315"/>
    <cellStyle name="Total 2 3 4 3 9" xfId="40316"/>
    <cellStyle name="Total 2 3 4 3 9 2" xfId="40317"/>
    <cellStyle name="Total 2 3 4 4" xfId="40318"/>
    <cellStyle name="Total 2 3 4 4 2" xfId="40319"/>
    <cellStyle name="Total 2 3 4 5" xfId="40320"/>
    <cellStyle name="Total 2 3 4 5 2" xfId="40321"/>
    <cellStyle name="Total 2 3 4 6" xfId="40322"/>
    <cellStyle name="Total 2 3 4 6 2" xfId="40323"/>
    <cellStyle name="Total 2 3 4 7" xfId="40324"/>
    <cellStyle name="Total 2 3 4 7 2" xfId="40325"/>
    <cellStyle name="Total 2 3 4 8" xfId="40326"/>
    <cellStyle name="Total 2 3 4 8 2" xfId="40327"/>
    <cellStyle name="Total 2 3 4 9" xfId="40328"/>
    <cellStyle name="Total 2 3 4 9 2" xfId="40329"/>
    <cellStyle name="Total 2 3 5" xfId="40330"/>
    <cellStyle name="Total 2 3 5 10" xfId="40331"/>
    <cellStyle name="Total 2 3 5 10 2" xfId="40332"/>
    <cellStyle name="Total 2 3 5 11" xfId="40333"/>
    <cellStyle name="Total 2 3 5 11 2" xfId="40334"/>
    <cellStyle name="Total 2 3 5 12" xfId="40335"/>
    <cellStyle name="Total 2 3 5 12 2" xfId="40336"/>
    <cellStyle name="Total 2 3 5 13" xfId="40337"/>
    <cellStyle name="Total 2 3 5 2" xfId="40338"/>
    <cellStyle name="Total 2 3 5 2 10" xfId="40339"/>
    <cellStyle name="Total 2 3 5 2 10 2" xfId="40340"/>
    <cellStyle name="Total 2 3 5 2 11" xfId="40341"/>
    <cellStyle name="Total 2 3 5 2 2" xfId="40342"/>
    <cellStyle name="Total 2 3 5 2 2 2" xfId="40343"/>
    <cellStyle name="Total 2 3 5 2 3" xfId="40344"/>
    <cellStyle name="Total 2 3 5 2 3 2" xfId="40345"/>
    <cellStyle name="Total 2 3 5 2 4" xfId="40346"/>
    <cellStyle name="Total 2 3 5 2 4 2" xfId="40347"/>
    <cellStyle name="Total 2 3 5 2 5" xfId="40348"/>
    <cellStyle name="Total 2 3 5 2 5 2" xfId="40349"/>
    <cellStyle name="Total 2 3 5 2 6" xfId="40350"/>
    <cellStyle name="Total 2 3 5 2 6 2" xfId="40351"/>
    <cellStyle name="Total 2 3 5 2 7" xfId="40352"/>
    <cellStyle name="Total 2 3 5 2 7 2" xfId="40353"/>
    <cellStyle name="Total 2 3 5 2 8" xfId="40354"/>
    <cellStyle name="Total 2 3 5 2 8 2" xfId="40355"/>
    <cellStyle name="Total 2 3 5 2 9" xfId="40356"/>
    <cellStyle name="Total 2 3 5 2 9 2" xfId="40357"/>
    <cellStyle name="Total 2 3 5 3" xfId="40358"/>
    <cellStyle name="Total 2 3 5 3 10" xfId="40359"/>
    <cellStyle name="Total 2 3 5 3 10 2" xfId="40360"/>
    <cellStyle name="Total 2 3 5 3 11" xfId="40361"/>
    <cellStyle name="Total 2 3 5 3 2" xfId="40362"/>
    <cellStyle name="Total 2 3 5 3 2 2" xfId="40363"/>
    <cellStyle name="Total 2 3 5 3 3" xfId="40364"/>
    <cellStyle name="Total 2 3 5 3 3 2" xfId="40365"/>
    <cellStyle name="Total 2 3 5 3 4" xfId="40366"/>
    <cellStyle name="Total 2 3 5 3 4 2" xfId="40367"/>
    <cellStyle name="Total 2 3 5 3 5" xfId="40368"/>
    <cellStyle name="Total 2 3 5 3 5 2" xfId="40369"/>
    <cellStyle name="Total 2 3 5 3 6" xfId="40370"/>
    <cellStyle name="Total 2 3 5 3 6 2" xfId="40371"/>
    <cellStyle name="Total 2 3 5 3 7" xfId="40372"/>
    <cellStyle name="Total 2 3 5 3 7 2" xfId="40373"/>
    <cellStyle name="Total 2 3 5 3 8" xfId="40374"/>
    <cellStyle name="Total 2 3 5 3 8 2" xfId="40375"/>
    <cellStyle name="Total 2 3 5 3 9" xfId="40376"/>
    <cellStyle name="Total 2 3 5 3 9 2" xfId="40377"/>
    <cellStyle name="Total 2 3 5 4" xfId="40378"/>
    <cellStyle name="Total 2 3 5 4 2" xfId="40379"/>
    <cellStyle name="Total 2 3 5 5" xfId="40380"/>
    <cellStyle name="Total 2 3 5 5 2" xfId="40381"/>
    <cellStyle name="Total 2 3 5 6" xfId="40382"/>
    <cellStyle name="Total 2 3 5 6 2" xfId="40383"/>
    <cellStyle name="Total 2 3 5 7" xfId="40384"/>
    <cellStyle name="Total 2 3 5 7 2" xfId="40385"/>
    <cellStyle name="Total 2 3 5 8" xfId="40386"/>
    <cellStyle name="Total 2 3 5 8 2" xfId="40387"/>
    <cellStyle name="Total 2 3 5 9" xfId="40388"/>
    <cellStyle name="Total 2 3 5 9 2" xfId="40389"/>
    <cellStyle name="Total 2 3 6" xfId="40390"/>
    <cellStyle name="Total 2 3 6 2" xfId="40391"/>
    <cellStyle name="Total 2 3 7" xfId="40392"/>
    <cellStyle name="Total 2 3 7 2" xfId="40393"/>
    <cellStyle name="Total 2 3 8" xfId="40394"/>
    <cellStyle name="Total 2 3 8 2" xfId="40395"/>
    <cellStyle name="Total 2 3 9" xfId="40396"/>
    <cellStyle name="Total 2 3 9 2" xfId="40397"/>
    <cellStyle name="Total 2 4" xfId="40398"/>
    <cellStyle name="Total 2 4 10" xfId="40399"/>
    <cellStyle name="Total 2 4 10 2" xfId="40400"/>
    <cellStyle name="Total 2 4 11" xfId="40401"/>
    <cellStyle name="Total 2 4 11 2" xfId="40402"/>
    <cellStyle name="Total 2 4 12" xfId="40403"/>
    <cellStyle name="Total 2 4 12 2" xfId="40404"/>
    <cellStyle name="Total 2 4 13" xfId="40405"/>
    <cellStyle name="Total 2 4 13 2" xfId="40406"/>
    <cellStyle name="Total 2 4 14" xfId="40407"/>
    <cellStyle name="Total 2 4 14 2" xfId="40408"/>
    <cellStyle name="Total 2 4 15" xfId="40409"/>
    <cellStyle name="Total 2 4 2" xfId="40410"/>
    <cellStyle name="Total 2 4 2 10" xfId="40411"/>
    <cellStyle name="Total 2 4 2 10 2" xfId="40412"/>
    <cellStyle name="Total 2 4 2 11" xfId="40413"/>
    <cellStyle name="Total 2 4 2 11 2" xfId="40414"/>
    <cellStyle name="Total 2 4 2 12" xfId="40415"/>
    <cellStyle name="Total 2 4 2 12 2" xfId="40416"/>
    <cellStyle name="Total 2 4 2 13" xfId="40417"/>
    <cellStyle name="Total 2 4 2 2" xfId="40418"/>
    <cellStyle name="Total 2 4 2 2 10" xfId="40419"/>
    <cellStyle name="Total 2 4 2 2 10 2" xfId="40420"/>
    <cellStyle name="Total 2 4 2 2 11" xfId="40421"/>
    <cellStyle name="Total 2 4 2 2 2" xfId="40422"/>
    <cellStyle name="Total 2 4 2 2 2 2" xfId="40423"/>
    <cellStyle name="Total 2 4 2 2 3" xfId="40424"/>
    <cellStyle name="Total 2 4 2 2 3 2" xfId="40425"/>
    <cellStyle name="Total 2 4 2 2 4" xfId="40426"/>
    <cellStyle name="Total 2 4 2 2 4 2" xfId="40427"/>
    <cellStyle name="Total 2 4 2 2 5" xfId="40428"/>
    <cellStyle name="Total 2 4 2 2 5 2" xfId="40429"/>
    <cellStyle name="Total 2 4 2 2 6" xfId="40430"/>
    <cellStyle name="Total 2 4 2 2 6 2" xfId="40431"/>
    <cellStyle name="Total 2 4 2 2 7" xfId="40432"/>
    <cellStyle name="Total 2 4 2 2 7 2" xfId="40433"/>
    <cellStyle name="Total 2 4 2 2 8" xfId="40434"/>
    <cellStyle name="Total 2 4 2 2 8 2" xfId="40435"/>
    <cellStyle name="Total 2 4 2 2 9" xfId="40436"/>
    <cellStyle name="Total 2 4 2 2 9 2" xfId="40437"/>
    <cellStyle name="Total 2 4 2 3" xfId="40438"/>
    <cellStyle name="Total 2 4 2 3 10" xfId="40439"/>
    <cellStyle name="Total 2 4 2 3 10 2" xfId="40440"/>
    <cellStyle name="Total 2 4 2 3 11" xfId="40441"/>
    <cellStyle name="Total 2 4 2 3 2" xfId="40442"/>
    <cellStyle name="Total 2 4 2 3 2 2" xfId="40443"/>
    <cellStyle name="Total 2 4 2 3 3" xfId="40444"/>
    <cellStyle name="Total 2 4 2 3 3 2" xfId="40445"/>
    <cellStyle name="Total 2 4 2 3 4" xfId="40446"/>
    <cellStyle name="Total 2 4 2 3 4 2" xfId="40447"/>
    <cellStyle name="Total 2 4 2 3 5" xfId="40448"/>
    <cellStyle name="Total 2 4 2 3 5 2" xfId="40449"/>
    <cellStyle name="Total 2 4 2 3 6" xfId="40450"/>
    <cellStyle name="Total 2 4 2 3 6 2" xfId="40451"/>
    <cellStyle name="Total 2 4 2 3 7" xfId="40452"/>
    <cellStyle name="Total 2 4 2 3 7 2" xfId="40453"/>
    <cellStyle name="Total 2 4 2 3 8" xfId="40454"/>
    <cellStyle name="Total 2 4 2 3 8 2" xfId="40455"/>
    <cellStyle name="Total 2 4 2 3 9" xfId="40456"/>
    <cellStyle name="Total 2 4 2 3 9 2" xfId="40457"/>
    <cellStyle name="Total 2 4 2 4" xfId="40458"/>
    <cellStyle name="Total 2 4 2 4 2" xfId="40459"/>
    <cellStyle name="Total 2 4 2 5" xfId="40460"/>
    <cellStyle name="Total 2 4 2 5 2" xfId="40461"/>
    <cellStyle name="Total 2 4 2 6" xfId="40462"/>
    <cellStyle name="Total 2 4 2 6 2" xfId="40463"/>
    <cellStyle name="Total 2 4 2 7" xfId="40464"/>
    <cellStyle name="Total 2 4 2 7 2" xfId="40465"/>
    <cellStyle name="Total 2 4 2 8" xfId="40466"/>
    <cellStyle name="Total 2 4 2 8 2" xfId="40467"/>
    <cellStyle name="Total 2 4 2 9" xfId="40468"/>
    <cellStyle name="Total 2 4 2 9 2" xfId="40469"/>
    <cellStyle name="Total 2 4 3" xfId="40470"/>
    <cellStyle name="Total 2 4 3 10" xfId="40471"/>
    <cellStyle name="Total 2 4 3 10 2" xfId="40472"/>
    <cellStyle name="Total 2 4 3 11" xfId="40473"/>
    <cellStyle name="Total 2 4 3 11 2" xfId="40474"/>
    <cellStyle name="Total 2 4 3 12" xfId="40475"/>
    <cellStyle name="Total 2 4 3 12 2" xfId="40476"/>
    <cellStyle name="Total 2 4 3 13" xfId="40477"/>
    <cellStyle name="Total 2 4 3 2" xfId="40478"/>
    <cellStyle name="Total 2 4 3 2 10" xfId="40479"/>
    <cellStyle name="Total 2 4 3 2 10 2" xfId="40480"/>
    <cellStyle name="Total 2 4 3 2 11" xfId="40481"/>
    <cellStyle name="Total 2 4 3 2 2" xfId="40482"/>
    <cellStyle name="Total 2 4 3 2 2 2" xfId="40483"/>
    <cellStyle name="Total 2 4 3 2 3" xfId="40484"/>
    <cellStyle name="Total 2 4 3 2 3 2" xfId="40485"/>
    <cellStyle name="Total 2 4 3 2 4" xfId="40486"/>
    <cellStyle name="Total 2 4 3 2 4 2" xfId="40487"/>
    <cellStyle name="Total 2 4 3 2 5" xfId="40488"/>
    <cellStyle name="Total 2 4 3 2 5 2" xfId="40489"/>
    <cellStyle name="Total 2 4 3 2 6" xfId="40490"/>
    <cellStyle name="Total 2 4 3 2 6 2" xfId="40491"/>
    <cellStyle name="Total 2 4 3 2 7" xfId="40492"/>
    <cellStyle name="Total 2 4 3 2 7 2" xfId="40493"/>
    <cellStyle name="Total 2 4 3 2 8" xfId="40494"/>
    <cellStyle name="Total 2 4 3 2 8 2" xfId="40495"/>
    <cellStyle name="Total 2 4 3 2 9" xfId="40496"/>
    <cellStyle name="Total 2 4 3 2 9 2" xfId="40497"/>
    <cellStyle name="Total 2 4 3 3" xfId="40498"/>
    <cellStyle name="Total 2 4 3 3 10" xfId="40499"/>
    <cellStyle name="Total 2 4 3 3 10 2" xfId="40500"/>
    <cellStyle name="Total 2 4 3 3 11" xfId="40501"/>
    <cellStyle name="Total 2 4 3 3 2" xfId="40502"/>
    <cellStyle name="Total 2 4 3 3 2 2" xfId="40503"/>
    <cellStyle name="Total 2 4 3 3 3" xfId="40504"/>
    <cellStyle name="Total 2 4 3 3 3 2" xfId="40505"/>
    <cellStyle name="Total 2 4 3 3 4" xfId="40506"/>
    <cellStyle name="Total 2 4 3 3 4 2" xfId="40507"/>
    <cellStyle name="Total 2 4 3 3 5" xfId="40508"/>
    <cellStyle name="Total 2 4 3 3 5 2" xfId="40509"/>
    <cellStyle name="Total 2 4 3 3 6" xfId="40510"/>
    <cellStyle name="Total 2 4 3 3 6 2" xfId="40511"/>
    <cellStyle name="Total 2 4 3 3 7" xfId="40512"/>
    <cellStyle name="Total 2 4 3 3 7 2" xfId="40513"/>
    <cellStyle name="Total 2 4 3 3 8" xfId="40514"/>
    <cellStyle name="Total 2 4 3 3 8 2" xfId="40515"/>
    <cellStyle name="Total 2 4 3 3 9" xfId="40516"/>
    <cellStyle name="Total 2 4 3 3 9 2" xfId="40517"/>
    <cellStyle name="Total 2 4 3 4" xfId="40518"/>
    <cellStyle name="Total 2 4 3 4 2" xfId="40519"/>
    <cellStyle name="Total 2 4 3 5" xfId="40520"/>
    <cellStyle name="Total 2 4 3 5 2" xfId="40521"/>
    <cellStyle name="Total 2 4 3 6" xfId="40522"/>
    <cellStyle name="Total 2 4 3 6 2" xfId="40523"/>
    <cellStyle name="Total 2 4 3 7" xfId="40524"/>
    <cellStyle name="Total 2 4 3 7 2" xfId="40525"/>
    <cellStyle name="Total 2 4 3 8" xfId="40526"/>
    <cellStyle name="Total 2 4 3 8 2" xfId="40527"/>
    <cellStyle name="Total 2 4 3 9" xfId="40528"/>
    <cellStyle name="Total 2 4 3 9 2" xfId="40529"/>
    <cellStyle name="Total 2 4 4" xfId="40530"/>
    <cellStyle name="Total 2 4 4 10" xfId="40531"/>
    <cellStyle name="Total 2 4 4 10 2" xfId="40532"/>
    <cellStyle name="Total 2 4 4 11" xfId="40533"/>
    <cellStyle name="Total 2 4 4 2" xfId="40534"/>
    <cellStyle name="Total 2 4 4 2 2" xfId="40535"/>
    <cellStyle name="Total 2 4 4 3" xfId="40536"/>
    <cellStyle name="Total 2 4 4 3 2" xfId="40537"/>
    <cellStyle name="Total 2 4 4 4" xfId="40538"/>
    <cellStyle name="Total 2 4 4 4 2" xfId="40539"/>
    <cellStyle name="Total 2 4 4 5" xfId="40540"/>
    <cellStyle name="Total 2 4 4 5 2" xfId="40541"/>
    <cellStyle name="Total 2 4 4 6" xfId="40542"/>
    <cellStyle name="Total 2 4 4 6 2" xfId="40543"/>
    <cellStyle name="Total 2 4 4 7" xfId="40544"/>
    <cellStyle name="Total 2 4 4 7 2" xfId="40545"/>
    <cellStyle name="Total 2 4 4 8" xfId="40546"/>
    <cellStyle name="Total 2 4 4 8 2" xfId="40547"/>
    <cellStyle name="Total 2 4 4 9" xfId="40548"/>
    <cellStyle name="Total 2 4 4 9 2" xfId="40549"/>
    <cellStyle name="Total 2 4 5" xfId="40550"/>
    <cellStyle name="Total 2 4 5 10" xfId="40551"/>
    <cellStyle name="Total 2 4 5 10 2" xfId="40552"/>
    <cellStyle name="Total 2 4 5 11" xfId="40553"/>
    <cellStyle name="Total 2 4 5 2" xfId="40554"/>
    <cellStyle name="Total 2 4 5 2 2" xfId="40555"/>
    <cellStyle name="Total 2 4 5 3" xfId="40556"/>
    <cellStyle name="Total 2 4 5 3 2" xfId="40557"/>
    <cellStyle name="Total 2 4 5 4" xfId="40558"/>
    <cellStyle name="Total 2 4 5 4 2" xfId="40559"/>
    <cellStyle name="Total 2 4 5 5" xfId="40560"/>
    <cellStyle name="Total 2 4 5 5 2" xfId="40561"/>
    <cellStyle name="Total 2 4 5 6" xfId="40562"/>
    <cellStyle name="Total 2 4 5 6 2" xfId="40563"/>
    <cellStyle name="Total 2 4 5 7" xfId="40564"/>
    <cellStyle name="Total 2 4 5 7 2" xfId="40565"/>
    <cellStyle name="Total 2 4 5 8" xfId="40566"/>
    <cellStyle name="Total 2 4 5 8 2" xfId="40567"/>
    <cellStyle name="Total 2 4 5 9" xfId="40568"/>
    <cellStyle name="Total 2 4 5 9 2" xfId="40569"/>
    <cellStyle name="Total 2 4 6" xfId="40570"/>
    <cellStyle name="Total 2 4 6 2" xfId="40571"/>
    <cellStyle name="Total 2 4 7" xfId="40572"/>
    <cellStyle name="Total 2 4 7 2" xfId="40573"/>
    <cellStyle name="Total 2 4 8" xfId="40574"/>
    <cellStyle name="Total 2 4 8 2" xfId="40575"/>
    <cellStyle name="Total 2 4 9" xfId="40576"/>
    <cellStyle name="Total 2 4 9 2" xfId="40577"/>
    <cellStyle name="Total 2 5" xfId="40578"/>
    <cellStyle name="Total 2 5 10" xfId="40579"/>
    <cellStyle name="Total 2 5 10 2" xfId="40580"/>
    <cellStyle name="Total 2 5 11" xfId="40581"/>
    <cellStyle name="Total 2 5 11 2" xfId="40582"/>
    <cellStyle name="Total 2 5 12" xfId="40583"/>
    <cellStyle name="Total 2 5 12 2" xfId="40584"/>
    <cellStyle name="Total 2 5 13" xfId="40585"/>
    <cellStyle name="Total 2 5 13 2" xfId="40586"/>
    <cellStyle name="Total 2 5 14" xfId="40587"/>
    <cellStyle name="Total 2 5 14 2" xfId="40588"/>
    <cellStyle name="Total 2 5 15" xfId="40589"/>
    <cellStyle name="Total 2 5 2" xfId="40590"/>
    <cellStyle name="Total 2 5 2 10" xfId="40591"/>
    <cellStyle name="Total 2 5 2 10 2" xfId="40592"/>
    <cellStyle name="Total 2 5 2 11" xfId="40593"/>
    <cellStyle name="Total 2 5 2 11 2" xfId="40594"/>
    <cellStyle name="Total 2 5 2 12" xfId="40595"/>
    <cellStyle name="Total 2 5 2 12 2" xfId="40596"/>
    <cellStyle name="Total 2 5 2 13" xfId="40597"/>
    <cellStyle name="Total 2 5 2 2" xfId="40598"/>
    <cellStyle name="Total 2 5 2 2 10" xfId="40599"/>
    <cellStyle name="Total 2 5 2 2 10 2" xfId="40600"/>
    <cellStyle name="Total 2 5 2 2 11" xfId="40601"/>
    <cellStyle name="Total 2 5 2 2 2" xfId="40602"/>
    <cellStyle name="Total 2 5 2 2 2 2" xfId="40603"/>
    <cellStyle name="Total 2 5 2 2 3" xfId="40604"/>
    <cellStyle name="Total 2 5 2 2 3 2" xfId="40605"/>
    <cellStyle name="Total 2 5 2 2 4" xfId="40606"/>
    <cellStyle name="Total 2 5 2 2 4 2" xfId="40607"/>
    <cellStyle name="Total 2 5 2 2 5" xfId="40608"/>
    <cellStyle name="Total 2 5 2 2 5 2" xfId="40609"/>
    <cellStyle name="Total 2 5 2 2 6" xfId="40610"/>
    <cellStyle name="Total 2 5 2 2 6 2" xfId="40611"/>
    <cellStyle name="Total 2 5 2 2 7" xfId="40612"/>
    <cellStyle name="Total 2 5 2 2 7 2" xfId="40613"/>
    <cellStyle name="Total 2 5 2 2 8" xfId="40614"/>
    <cellStyle name="Total 2 5 2 2 8 2" xfId="40615"/>
    <cellStyle name="Total 2 5 2 2 9" xfId="40616"/>
    <cellStyle name="Total 2 5 2 2 9 2" xfId="40617"/>
    <cellStyle name="Total 2 5 2 3" xfId="40618"/>
    <cellStyle name="Total 2 5 2 3 10" xfId="40619"/>
    <cellStyle name="Total 2 5 2 3 10 2" xfId="40620"/>
    <cellStyle name="Total 2 5 2 3 11" xfId="40621"/>
    <cellStyle name="Total 2 5 2 3 2" xfId="40622"/>
    <cellStyle name="Total 2 5 2 3 2 2" xfId="40623"/>
    <cellStyle name="Total 2 5 2 3 3" xfId="40624"/>
    <cellStyle name="Total 2 5 2 3 3 2" xfId="40625"/>
    <cellStyle name="Total 2 5 2 3 4" xfId="40626"/>
    <cellStyle name="Total 2 5 2 3 4 2" xfId="40627"/>
    <cellStyle name="Total 2 5 2 3 5" xfId="40628"/>
    <cellStyle name="Total 2 5 2 3 5 2" xfId="40629"/>
    <cellStyle name="Total 2 5 2 3 6" xfId="40630"/>
    <cellStyle name="Total 2 5 2 3 6 2" xfId="40631"/>
    <cellStyle name="Total 2 5 2 3 7" xfId="40632"/>
    <cellStyle name="Total 2 5 2 3 7 2" xfId="40633"/>
    <cellStyle name="Total 2 5 2 3 8" xfId="40634"/>
    <cellStyle name="Total 2 5 2 3 8 2" xfId="40635"/>
    <cellStyle name="Total 2 5 2 3 9" xfId="40636"/>
    <cellStyle name="Total 2 5 2 3 9 2" xfId="40637"/>
    <cellStyle name="Total 2 5 2 4" xfId="40638"/>
    <cellStyle name="Total 2 5 2 4 2" xfId="40639"/>
    <cellStyle name="Total 2 5 2 5" xfId="40640"/>
    <cellStyle name="Total 2 5 2 5 2" xfId="40641"/>
    <cellStyle name="Total 2 5 2 6" xfId="40642"/>
    <cellStyle name="Total 2 5 2 6 2" xfId="40643"/>
    <cellStyle name="Total 2 5 2 7" xfId="40644"/>
    <cellStyle name="Total 2 5 2 7 2" xfId="40645"/>
    <cellStyle name="Total 2 5 2 8" xfId="40646"/>
    <cellStyle name="Total 2 5 2 8 2" xfId="40647"/>
    <cellStyle name="Total 2 5 2 9" xfId="40648"/>
    <cellStyle name="Total 2 5 2 9 2" xfId="40649"/>
    <cellStyle name="Total 2 5 3" xfId="40650"/>
    <cellStyle name="Total 2 5 3 10" xfId="40651"/>
    <cellStyle name="Total 2 5 3 10 2" xfId="40652"/>
    <cellStyle name="Total 2 5 3 11" xfId="40653"/>
    <cellStyle name="Total 2 5 3 11 2" xfId="40654"/>
    <cellStyle name="Total 2 5 3 12" xfId="40655"/>
    <cellStyle name="Total 2 5 3 12 2" xfId="40656"/>
    <cellStyle name="Total 2 5 3 13" xfId="40657"/>
    <cellStyle name="Total 2 5 3 2" xfId="40658"/>
    <cellStyle name="Total 2 5 3 2 10" xfId="40659"/>
    <cellStyle name="Total 2 5 3 2 10 2" xfId="40660"/>
    <cellStyle name="Total 2 5 3 2 11" xfId="40661"/>
    <cellStyle name="Total 2 5 3 2 2" xfId="40662"/>
    <cellStyle name="Total 2 5 3 2 2 2" xfId="40663"/>
    <cellStyle name="Total 2 5 3 2 3" xfId="40664"/>
    <cellStyle name="Total 2 5 3 2 3 2" xfId="40665"/>
    <cellStyle name="Total 2 5 3 2 4" xfId="40666"/>
    <cellStyle name="Total 2 5 3 2 4 2" xfId="40667"/>
    <cellStyle name="Total 2 5 3 2 5" xfId="40668"/>
    <cellStyle name="Total 2 5 3 2 5 2" xfId="40669"/>
    <cellStyle name="Total 2 5 3 2 6" xfId="40670"/>
    <cellStyle name="Total 2 5 3 2 6 2" xfId="40671"/>
    <cellStyle name="Total 2 5 3 2 7" xfId="40672"/>
    <cellStyle name="Total 2 5 3 2 7 2" xfId="40673"/>
    <cellStyle name="Total 2 5 3 2 8" xfId="40674"/>
    <cellStyle name="Total 2 5 3 2 8 2" xfId="40675"/>
    <cellStyle name="Total 2 5 3 2 9" xfId="40676"/>
    <cellStyle name="Total 2 5 3 2 9 2" xfId="40677"/>
    <cellStyle name="Total 2 5 3 3" xfId="40678"/>
    <cellStyle name="Total 2 5 3 3 10" xfId="40679"/>
    <cellStyle name="Total 2 5 3 3 10 2" xfId="40680"/>
    <cellStyle name="Total 2 5 3 3 11" xfId="40681"/>
    <cellStyle name="Total 2 5 3 3 2" xfId="40682"/>
    <cellStyle name="Total 2 5 3 3 2 2" xfId="40683"/>
    <cellStyle name="Total 2 5 3 3 3" xfId="40684"/>
    <cellStyle name="Total 2 5 3 3 3 2" xfId="40685"/>
    <cellStyle name="Total 2 5 3 3 4" xfId="40686"/>
    <cellStyle name="Total 2 5 3 3 4 2" xfId="40687"/>
    <cellStyle name="Total 2 5 3 3 5" xfId="40688"/>
    <cellStyle name="Total 2 5 3 3 5 2" xfId="40689"/>
    <cellStyle name="Total 2 5 3 3 6" xfId="40690"/>
    <cellStyle name="Total 2 5 3 3 6 2" xfId="40691"/>
    <cellStyle name="Total 2 5 3 3 7" xfId="40692"/>
    <cellStyle name="Total 2 5 3 3 7 2" xfId="40693"/>
    <cellStyle name="Total 2 5 3 3 8" xfId="40694"/>
    <cellStyle name="Total 2 5 3 3 8 2" xfId="40695"/>
    <cellStyle name="Total 2 5 3 3 9" xfId="40696"/>
    <cellStyle name="Total 2 5 3 3 9 2" xfId="40697"/>
    <cellStyle name="Total 2 5 3 4" xfId="40698"/>
    <cellStyle name="Total 2 5 3 4 2" xfId="40699"/>
    <cellStyle name="Total 2 5 3 5" xfId="40700"/>
    <cellStyle name="Total 2 5 3 5 2" xfId="40701"/>
    <cellStyle name="Total 2 5 3 6" xfId="40702"/>
    <cellStyle name="Total 2 5 3 6 2" xfId="40703"/>
    <cellStyle name="Total 2 5 3 7" xfId="40704"/>
    <cellStyle name="Total 2 5 3 7 2" xfId="40705"/>
    <cellStyle name="Total 2 5 3 8" xfId="40706"/>
    <cellStyle name="Total 2 5 3 8 2" xfId="40707"/>
    <cellStyle name="Total 2 5 3 9" xfId="40708"/>
    <cellStyle name="Total 2 5 3 9 2" xfId="40709"/>
    <cellStyle name="Total 2 5 4" xfId="40710"/>
    <cellStyle name="Total 2 5 4 10" xfId="40711"/>
    <cellStyle name="Total 2 5 4 10 2" xfId="40712"/>
    <cellStyle name="Total 2 5 4 11" xfId="40713"/>
    <cellStyle name="Total 2 5 4 2" xfId="40714"/>
    <cellStyle name="Total 2 5 4 2 2" xfId="40715"/>
    <cellStyle name="Total 2 5 4 3" xfId="40716"/>
    <cellStyle name="Total 2 5 4 3 2" xfId="40717"/>
    <cellStyle name="Total 2 5 4 4" xfId="40718"/>
    <cellStyle name="Total 2 5 4 4 2" xfId="40719"/>
    <cellStyle name="Total 2 5 4 5" xfId="40720"/>
    <cellStyle name="Total 2 5 4 5 2" xfId="40721"/>
    <cellStyle name="Total 2 5 4 6" xfId="40722"/>
    <cellStyle name="Total 2 5 4 6 2" xfId="40723"/>
    <cellStyle name="Total 2 5 4 7" xfId="40724"/>
    <cellStyle name="Total 2 5 4 7 2" xfId="40725"/>
    <cellStyle name="Total 2 5 4 8" xfId="40726"/>
    <cellStyle name="Total 2 5 4 8 2" xfId="40727"/>
    <cellStyle name="Total 2 5 4 9" xfId="40728"/>
    <cellStyle name="Total 2 5 4 9 2" xfId="40729"/>
    <cellStyle name="Total 2 5 5" xfId="40730"/>
    <cellStyle name="Total 2 5 5 10" xfId="40731"/>
    <cellStyle name="Total 2 5 5 10 2" xfId="40732"/>
    <cellStyle name="Total 2 5 5 11" xfId="40733"/>
    <cellStyle name="Total 2 5 5 2" xfId="40734"/>
    <cellStyle name="Total 2 5 5 2 2" xfId="40735"/>
    <cellStyle name="Total 2 5 5 3" xfId="40736"/>
    <cellStyle name="Total 2 5 5 3 2" xfId="40737"/>
    <cellStyle name="Total 2 5 5 4" xfId="40738"/>
    <cellStyle name="Total 2 5 5 4 2" xfId="40739"/>
    <cellStyle name="Total 2 5 5 5" xfId="40740"/>
    <cellStyle name="Total 2 5 5 5 2" xfId="40741"/>
    <cellStyle name="Total 2 5 5 6" xfId="40742"/>
    <cellStyle name="Total 2 5 5 6 2" xfId="40743"/>
    <cellStyle name="Total 2 5 5 7" xfId="40744"/>
    <cellStyle name="Total 2 5 5 7 2" xfId="40745"/>
    <cellStyle name="Total 2 5 5 8" xfId="40746"/>
    <cellStyle name="Total 2 5 5 8 2" xfId="40747"/>
    <cellStyle name="Total 2 5 5 9" xfId="40748"/>
    <cellStyle name="Total 2 5 5 9 2" xfId="40749"/>
    <cellStyle name="Total 2 5 6" xfId="40750"/>
    <cellStyle name="Total 2 5 6 2" xfId="40751"/>
    <cellStyle name="Total 2 5 7" xfId="40752"/>
    <cellStyle name="Total 2 5 7 2" xfId="40753"/>
    <cellStyle name="Total 2 5 8" xfId="40754"/>
    <cellStyle name="Total 2 5 8 2" xfId="40755"/>
    <cellStyle name="Total 2 5 9" xfId="40756"/>
    <cellStyle name="Total 2 5 9 2" xfId="40757"/>
    <cellStyle name="Total 2 6" xfId="40758"/>
    <cellStyle name="Total 2 6 10" xfId="40759"/>
    <cellStyle name="Total 2 6 10 2" xfId="40760"/>
    <cellStyle name="Total 2 6 11" xfId="40761"/>
    <cellStyle name="Total 2 6 11 2" xfId="40762"/>
    <cellStyle name="Total 2 6 12" xfId="40763"/>
    <cellStyle name="Total 2 6 12 2" xfId="40764"/>
    <cellStyle name="Total 2 6 13" xfId="40765"/>
    <cellStyle name="Total 2 6 13 2" xfId="40766"/>
    <cellStyle name="Total 2 6 14" xfId="40767"/>
    <cellStyle name="Total 2 6 14 2" xfId="40768"/>
    <cellStyle name="Total 2 6 15" xfId="40769"/>
    <cellStyle name="Total 2 6 2" xfId="40770"/>
    <cellStyle name="Total 2 6 2 10" xfId="40771"/>
    <cellStyle name="Total 2 6 2 10 2" xfId="40772"/>
    <cellStyle name="Total 2 6 2 11" xfId="40773"/>
    <cellStyle name="Total 2 6 2 11 2" xfId="40774"/>
    <cellStyle name="Total 2 6 2 12" xfId="40775"/>
    <cellStyle name="Total 2 6 2 12 2" xfId="40776"/>
    <cellStyle name="Total 2 6 2 13" xfId="40777"/>
    <cellStyle name="Total 2 6 2 2" xfId="40778"/>
    <cellStyle name="Total 2 6 2 2 10" xfId="40779"/>
    <cellStyle name="Total 2 6 2 2 10 2" xfId="40780"/>
    <cellStyle name="Total 2 6 2 2 11" xfId="40781"/>
    <cellStyle name="Total 2 6 2 2 2" xfId="40782"/>
    <cellStyle name="Total 2 6 2 2 2 2" xfId="40783"/>
    <cellStyle name="Total 2 6 2 2 3" xfId="40784"/>
    <cellStyle name="Total 2 6 2 2 3 2" xfId="40785"/>
    <cellStyle name="Total 2 6 2 2 4" xfId="40786"/>
    <cellStyle name="Total 2 6 2 2 4 2" xfId="40787"/>
    <cellStyle name="Total 2 6 2 2 5" xfId="40788"/>
    <cellStyle name="Total 2 6 2 2 5 2" xfId="40789"/>
    <cellStyle name="Total 2 6 2 2 6" xfId="40790"/>
    <cellStyle name="Total 2 6 2 2 6 2" xfId="40791"/>
    <cellStyle name="Total 2 6 2 2 7" xfId="40792"/>
    <cellStyle name="Total 2 6 2 2 7 2" xfId="40793"/>
    <cellStyle name="Total 2 6 2 2 8" xfId="40794"/>
    <cellStyle name="Total 2 6 2 2 8 2" xfId="40795"/>
    <cellStyle name="Total 2 6 2 2 9" xfId="40796"/>
    <cellStyle name="Total 2 6 2 2 9 2" xfId="40797"/>
    <cellStyle name="Total 2 6 2 3" xfId="40798"/>
    <cellStyle name="Total 2 6 2 3 10" xfId="40799"/>
    <cellStyle name="Total 2 6 2 3 10 2" xfId="40800"/>
    <cellStyle name="Total 2 6 2 3 11" xfId="40801"/>
    <cellStyle name="Total 2 6 2 3 2" xfId="40802"/>
    <cellStyle name="Total 2 6 2 3 2 2" xfId="40803"/>
    <cellStyle name="Total 2 6 2 3 3" xfId="40804"/>
    <cellStyle name="Total 2 6 2 3 3 2" xfId="40805"/>
    <cellStyle name="Total 2 6 2 3 4" xfId="40806"/>
    <cellStyle name="Total 2 6 2 3 4 2" xfId="40807"/>
    <cellStyle name="Total 2 6 2 3 5" xfId="40808"/>
    <cellStyle name="Total 2 6 2 3 5 2" xfId="40809"/>
    <cellStyle name="Total 2 6 2 3 6" xfId="40810"/>
    <cellStyle name="Total 2 6 2 3 6 2" xfId="40811"/>
    <cellStyle name="Total 2 6 2 3 7" xfId="40812"/>
    <cellStyle name="Total 2 6 2 3 7 2" xfId="40813"/>
    <cellStyle name="Total 2 6 2 3 8" xfId="40814"/>
    <cellStyle name="Total 2 6 2 3 8 2" xfId="40815"/>
    <cellStyle name="Total 2 6 2 3 9" xfId="40816"/>
    <cellStyle name="Total 2 6 2 3 9 2" xfId="40817"/>
    <cellStyle name="Total 2 6 2 4" xfId="40818"/>
    <cellStyle name="Total 2 6 2 4 2" xfId="40819"/>
    <cellStyle name="Total 2 6 2 5" xfId="40820"/>
    <cellStyle name="Total 2 6 2 5 2" xfId="40821"/>
    <cellStyle name="Total 2 6 2 6" xfId="40822"/>
    <cellStyle name="Total 2 6 2 6 2" xfId="40823"/>
    <cellStyle name="Total 2 6 2 7" xfId="40824"/>
    <cellStyle name="Total 2 6 2 7 2" xfId="40825"/>
    <cellStyle name="Total 2 6 2 8" xfId="40826"/>
    <cellStyle name="Total 2 6 2 8 2" xfId="40827"/>
    <cellStyle name="Total 2 6 2 9" xfId="40828"/>
    <cellStyle name="Total 2 6 2 9 2" xfId="40829"/>
    <cellStyle name="Total 2 6 3" xfId="40830"/>
    <cellStyle name="Total 2 6 3 10" xfId="40831"/>
    <cellStyle name="Total 2 6 3 10 2" xfId="40832"/>
    <cellStyle name="Total 2 6 3 11" xfId="40833"/>
    <cellStyle name="Total 2 6 3 11 2" xfId="40834"/>
    <cellStyle name="Total 2 6 3 12" xfId="40835"/>
    <cellStyle name="Total 2 6 3 12 2" xfId="40836"/>
    <cellStyle name="Total 2 6 3 13" xfId="40837"/>
    <cellStyle name="Total 2 6 3 2" xfId="40838"/>
    <cellStyle name="Total 2 6 3 2 10" xfId="40839"/>
    <cellStyle name="Total 2 6 3 2 10 2" xfId="40840"/>
    <cellStyle name="Total 2 6 3 2 11" xfId="40841"/>
    <cellStyle name="Total 2 6 3 2 2" xfId="40842"/>
    <cellStyle name="Total 2 6 3 2 2 2" xfId="40843"/>
    <cellStyle name="Total 2 6 3 2 3" xfId="40844"/>
    <cellStyle name="Total 2 6 3 2 3 2" xfId="40845"/>
    <cellStyle name="Total 2 6 3 2 4" xfId="40846"/>
    <cellStyle name="Total 2 6 3 2 4 2" xfId="40847"/>
    <cellStyle name="Total 2 6 3 2 5" xfId="40848"/>
    <cellStyle name="Total 2 6 3 2 5 2" xfId="40849"/>
    <cellStyle name="Total 2 6 3 2 6" xfId="40850"/>
    <cellStyle name="Total 2 6 3 2 6 2" xfId="40851"/>
    <cellStyle name="Total 2 6 3 2 7" xfId="40852"/>
    <cellStyle name="Total 2 6 3 2 7 2" xfId="40853"/>
    <cellStyle name="Total 2 6 3 2 8" xfId="40854"/>
    <cellStyle name="Total 2 6 3 2 8 2" xfId="40855"/>
    <cellStyle name="Total 2 6 3 2 9" xfId="40856"/>
    <cellStyle name="Total 2 6 3 2 9 2" xfId="40857"/>
    <cellStyle name="Total 2 6 3 3" xfId="40858"/>
    <cellStyle name="Total 2 6 3 3 10" xfId="40859"/>
    <cellStyle name="Total 2 6 3 3 10 2" xfId="40860"/>
    <cellStyle name="Total 2 6 3 3 11" xfId="40861"/>
    <cellStyle name="Total 2 6 3 3 2" xfId="40862"/>
    <cellStyle name="Total 2 6 3 3 2 2" xfId="40863"/>
    <cellStyle name="Total 2 6 3 3 3" xfId="40864"/>
    <cellStyle name="Total 2 6 3 3 3 2" xfId="40865"/>
    <cellStyle name="Total 2 6 3 3 4" xfId="40866"/>
    <cellStyle name="Total 2 6 3 3 4 2" xfId="40867"/>
    <cellStyle name="Total 2 6 3 3 5" xfId="40868"/>
    <cellStyle name="Total 2 6 3 3 5 2" xfId="40869"/>
    <cellStyle name="Total 2 6 3 3 6" xfId="40870"/>
    <cellStyle name="Total 2 6 3 3 6 2" xfId="40871"/>
    <cellStyle name="Total 2 6 3 3 7" xfId="40872"/>
    <cellStyle name="Total 2 6 3 3 7 2" xfId="40873"/>
    <cellStyle name="Total 2 6 3 3 8" xfId="40874"/>
    <cellStyle name="Total 2 6 3 3 8 2" xfId="40875"/>
    <cellStyle name="Total 2 6 3 3 9" xfId="40876"/>
    <cellStyle name="Total 2 6 3 3 9 2" xfId="40877"/>
    <cellStyle name="Total 2 6 3 4" xfId="40878"/>
    <cellStyle name="Total 2 6 3 4 2" xfId="40879"/>
    <cellStyle name="Total 2 6 3 5" xfId="40880"/>
    <cellStyle name="Total 2 6 3 5 2" xfId="40881"/>
    <cellStyle name="Total 2 6 3 6" xfId="40882"/>
    <cellStyle name="Total 2 6 3 6 2" xfId="40883"/>
    <cellStyle name="Total 2 6 3 7" xfId="40884"/>
    <cellStyle name="Total 2 6 3 7 2" xfId="40885"/>
    <cellStyle name="Total 2 6 3 8" xfId="40886"/>
    <cellStyle name="Total 2 6 3 8 2" xfId="40887"/>
    <cellStyle name="Total 2 6 3 9" xfId="40888"/>
    <cellStyle name="Total 2 6 3 9 2" xfId="40889"/>
    <cellStyle name="Total 2 6 4" xfId="40890"/>
    <cellStyle name="Total 2 6 4 10" xfId="40891"/>
    <cellStyle name="Total 2 6 4 10 2" xfId="40892"/>
    <cellStyle name="Total 2 6 4 11" xfId="40893"/>
    <cellStyle name="Total 2 6 4 2" xfId="40894"/>
    <cellStyle name="Total 2 6 4 2 2" xfId="40895"/>
    <cellStyle name="Total 2 6 4 3" xfId="40896"/>
    <cellStyle name="Total 2 6 4 3 2" xfId="40897"/>
    <cellStyle name="Total 2 6 4 4" xfId="40898"/>
    <cellStyle name="Total 2 6 4 4 2" xfId="40899"/>
    <cellStyle name="Total 2 6 4 5" xfId="40900"/>
    <cellStyle name="Total 2 6 4 5 2" xfId="40901"/>
    <cellStyle name="Total 2 6 4 6" xfId="40902"/>
    <cellStyle name="Total 2 6 4 6 2" xfId="40903"/>
    <cellStyle name="Total 2 6 4 7" xfId="40904"/>
    <cellStyle name="Total 2 6 4 7 2" xfId="40905"/>
    <cellStyle name="Total 2 6 4 8" xfId="40906"/>
    <cellStyle name="Total 2 6 4 8 2" xfId="40907"/>
    <cellStyle name="Total 2 6 4 9" xfId="40908"/>
    <cellStyle name="Total 2 6 4 9 2" xfId="40909"/>
    <cellStyle name="Total 2 6 5" xfId="40910"/>
    <cellStyle name="Total 2 6 5 10" xfId="40911"/>
    <cellStyle name="Total 2 6 5 10 2" xfId="40912"/>
    <cellStyle name="Total 2 6 5 11" xfId="40913"/>
    <cellStyle name="Total 2 6 5 2" xfId="40914"/>
    <cellStyle name="Total 2 6 5 2 2" xfId="40915"/>
    <cellStyle name="Total 2 6 5 3" xfId="40916"/>
    <cellStyle name="Total 2 6 5 3 2" xfId="40917"/>
    <cellStyle name="Total 2 6 5 4" xfId="40918"/>
    <cellStyle name="Total 2 6 5 4 2" xfId="40919"/>
    <cellStyle name="Total 2 6 5 5" xfId="40920"/>
    <cellStyle name="Total 2 6 5 5 2" xfId="40921"/>
    <cellStyle name="Total 2 6 5 6" xfId="40922"/>
    <cellStyle name="Total 2 6 5 6 2" xfId="40923"/>
    <cellStyle name="Total 2 6 5 7" xfId="40924"/>
    <cellStyle name="Total 2 6 5 7 2" xfId="40925"/>
    <cellStyle name="Total 2 6 5 8" xfId="40926"/>
    <cellStyle name="Total 2 6 5 8 2" xfId="40927"/>
    <cellStyle name="Total 2 6 5 9" xfId="40928"/>
    <cellStyle name="Total 2 6 5 9 2" xfId="40929"/>
    <cellStyle name="Total 2 6 6" xfId="40930"/>
    <cellStyle name="Total 2 6 6 2" xfId="40931"/>
    <cellStyle name="Total 2 6 7" xfId="40932"/>
    <cellStyle name="Total 2 6 7 2" xfId="40933"/>
    <cellStyle name="Total 2 6 8" xfId="40934"/>
    <cellStyle name="Total 2 6 8 2" xfId="40935"/>
    <cellStyle name="Total 2 6 9" xfId="40936"/>
    <cellStyle name="Total 2 6 9 2" xfId="40937"/>
    <cellStyle name="Total 2 7" xfId="40938"/>
    <cellStyle name="Total 2 7 10" xfId="40939"/>
    <cellStyle name="Total 2 7 10 2" xfId="40940"/>
    <cellStyle name="Total 2 7 11" xfId="40941"/>
    <cellStyle name="Total 2 7 11 2" xfId="40942"/>
    <cellStyle name="Total 2 7 12" xfId="40943"/>
    <cellStyle name="Total 2 7 12 2" xfId="40944"/>
    <cellStyle name="Total 2 7 13" xfId="40945"/>
    <cellStyle name="Total 2 7 2" xfId="40946"/>
    <cellStyle name="Total 2 7 2 10" xfId="40947"/>
    <cellStyle name="Total 2 7 2 10 2" xfId="40948"/>
    <cellStyle name="Total 2 7 2 11" xfId="40949"/>
    <cellStyle name="Total 2 7 2 2" xfId="40950"/>
    <cellStyle name="Total 2 7 2 2 2" xfId="40951"/>
    <cellStyle name="Total 2 7 2 3" xfId="40952"/>
    <cellStyle name="Total 2 7 2 3 2" xfId="40953"/>
    <cellStyle name="Total 2 7 2 4" xfId="40954"/>
    <cellStyle name="Total 2 7 2 4 2" xfId="40955"/>
    <cellStyle name="Total 2 7 2 5" xfId="40956"/>
    <cellStyle name="Total 2 7 2 5 2" xfId="40957"/>
    <cellStyle name="Total 2 7 2 6" xfId="40958"/>
    <cellStyle name="Total 2 7 2 6 2" xfId="40959"/>
    <cellStyle name="Total 2 7 2 7" xfId="40960"/>
    <cellStyle name="Total 2 7 2 7 2" xfId="40961"/>
    <cellStyle name="Total 2 7 2 8" xfId="40962"/>
    <cellStyle name="Total 2 7 2 8 2" xfId="40963"/>
    <cellStyle name="Total 2 7 2 9" xfId="40964"/>
    <cellStyle name="Total 2 7 2 9 2" xfId="40965"/>
    <cellStyle name="Total 2 7 3" xfId="40966"/>
    <cellStyle name="Total 2 7 3 10" xfId="40967"/>
    <cellStyle name="Total 2 7 3 10 2" xfId="40968"/>
    <cellStyle name="Total 2 7 3 11" xfId="40969"/>
    <cellStyle name="Total 2 7 3 2" xfId="40970"/>
    <cellStyle name="Total 2 7 3 2 2" xfId="40971"/>
    <cellStyle name="Total 2 7 3 3" xfId="40972"/>
    <cellStyle name="Total 2 7 3 3 2" xfId="40973"/>
    <cellStyle name="Total 2 7 3 4" xfId="40974"/>
    <cellStyle name="Total 2 7 3 4 2" xfId="40975"/>
    <cellStyle name="Total 2 7 3 5" xfId="40976"/>
    <cellStyle name="Total 2 7 3 5 2" xfId="40977"/>
    <cellStyle name="Total 2 7 3 6" xfId="40978"/>
    <cellStyle name="Total 2 7 3 6 2" xfId="40979"/>
    <cellStyle name="Total 2 7 3 7" xfId="40980"/>
    <cellStyle name="Total 2 7 3 7 2" xfId="40981"/>
    <cellStyle name="Total 2 7 3 8" xfId="40982"/>
    <cellStyle name="Total 2 7 3 8 2" xfId="40983"/>
    <cellStyle name="Total 2 7 3 9" xfId="40984"/>
    <cellStyle name="Total 2 7 3 9 2" xfId="40985"/>
    <cellStyle name="Total 2 7 4" xfId="40986"/>
    <cellStyle name="Total 2 7 4 2" xfId="40987"/>
    <cellStyle name="Total 2 7 5" xfId="40988"/>
    <cellStyle name="Total 2 7 5 2" xfId="40989"/>
    <cellStyle name="Total 2 7 6" xfId="40990"/>
    <cellStyle name="Total 2 7 6 2" xfId="40991"/>
    <cellStyle name="Total 2 7 7" xfId="40992"/>
    <cellStyle name="Total 2 7 7 2" xfId="40993"/>
    <cellStyle name="Total 2 7 8" xfId="40994"/>
    <cellStyle name="Total 2 7 8 2" xfId="40995"/>
    <cellStyle name="Total 2 7 9" xfId="40996"/>
    <cellStyle name="Total 2 7 9 2" xfId="40997"/>
    <cellStyle name="Total 2 8" xfId="40998"/>
    <cellStyle name="Total 2 8 10" xfId="40999"/>
    <cellStyle name="Total 2 8 10 2" xfId="41000"/>
    <cellStyle name="Total 2 8 11" xfId="41001"/>
    <cellStyle name="Total 2 8 11 2" xfId="41002"/>
    <cellStyle name="Total 2 8 12" xfId="41003"/>
    <cellStyle name="Total 2 8 12 2" xfId="41004"/>
    <cellStyle name="Total 2 8 13" xfId="41005"/>
    <cellStyle name="Total 2 8 2" xfId="41006"/>
    <cellStyle name="Total 2 8 2 10" xfId="41007"/>
    <cellStyle name="Total 2 8 2 10 2" xfId="41008"/>
    <cellStyle name="Total 2 8 2 11" xfId="41009"/>
    <cellStyle name="Total 2 8 2 2" xfId="41010"/>
    <cellStyle name="Total 2 8 2 2 2" xfId="41011"/>
    <cellStyle name="Total 2 8 2 3" xfId="41012"/>
    <cellStyle name="Total 2 8 2 3 2" xfId="41013"/>
    <cellStyle name="Total 2 8 2 4" xfId="41014"/>
    <cellStyle name="Total 2 8 2 4 2" xfId="41015"/>
    <cellStyle name="Total 2 8 2 5" xfId="41016"/>
    <cellStyle name="Total 2 8 2 5 2" xfId="41017"/>
    <cellStyle name="Total 2 8 2 6" xfId="41018"/>
    <cellStyle name="Total 2 8 2 6 2" xfId="41019"/>
    <cellStyle name="Total 2 8 2 7" xfId="41020"/>
    <cellStyle name="Total 2 8 2 7 2" xfId="41021"/>
    <cellStyle name="Total 2 8 2 8" xfId="41022"/>
    <cellStyle name="Total 2 8 2 8 2" xfId="41023"/>
    <cellStyle name="Total 2 8 2 9" xfId="41024"/>
    <cellStyle name="Total 2 8 2 9 2" xfId="41025"/>
    <cellStyle name="Total 2 8 3" xfId="41026"/>
    <cellStyle name="Total 2 8 3 10" xfId="41027"/>
    <cellStyle name="Total 2 8 3 10 2" xfId="41028"/>
    <cellStyle name="Total 2 8 3 11" xfId="41029"/>
    <cellStyle name="Total 2 8 3 2" xfId="41030"/>
    <cellStyle name="Total 2 8 3 2 2" xfId="41031"/>
    <cellStyle name="Total 2 8 3 3" xfId="41032"/>
    <cellStyle name="Total 2 8 3 3 2" xfId="41033"/>
    <cellStyle name="Total 2 8 3 4" xfId="41034"/>
    <cellStyle name="Total 2 8 3 4 2" xfId="41035"/>
    <cellStyle name="Total 2 8 3 5" xfId="41036"/>
    <cellStyle name="Total 2 8 3 5 2" xfId="41037"/>
    <cellStyle name="Total 2 8 3 6" xfId="41038"/>
    <cellStyle name="Total 2 8 3 6 2" xfId="41039"/>
    <cellStyle name="Total 2 8 3 7" xfId="41040"/>
    <cellStyle name="Total 2 8 3 7 2" xfId="41041"/>
    <cellStyle name="Total 2 8 3 8" xfId="41042"/>
    <cellStyle name="Total 2 8 3 8 2" xfId="41043"/>
    <cellStyle name="Total 2 8 3 9" xfId="41044"/>
    <cellStyle name="Total 2 8 3 9 2" xfId="41045"/>
    <cellStyle name="Total 2 8 4" xfId="41046"/>
    <cellStyle name="Total 2 8 4 2" xfId="41047"/>
    <cellStyle name="Total 2 8 5" xfId="41048"/>
    <cellStyle name="Total 2 8 5 2" xfId="41049"/>
    <cellStyle name="Total 2 8 6" xfId="41050"/>
    <cellStyle name="Total 2 8 6 2" xfId="41051"/>
    <cellStyle name="Total 2 8 7" xfId="41052"/>
    <cellStyle name="Total 2 8 7 2" xfId="41053"/>
    <cellStyle name="Total 2 8 8" xfId="41054"/>
    <cellStyle name="Total 2 8 8 2" xfId="41055"/>
    <cellStyle name="Total 2 8 9" xfId="41056"/>
    <cellStyle name="Total 2 8 9 2" xfId="41057"/>
    <cellStyle name="Total 2 9" xfId="41058"/>
    <cellStyle name="Total 2 9 2" xfId="41059"/>
    <cellStyle name="Total 3" xfId="1173"/>
    <cellStyle name="Total 3 10" xfId="41060"/>
    <cellStyle name="Total 3 10 2" xfId="41061"/>
    <cellStyle name="Total 3 11" xfId="41062"/>
    <cellStyle name="Total 3 11 2" xfId="41063"/>
    <cellStyle name="Total 3 12" xfId="41064"/>
    <cellStyle name="Total 3 12 2" xfId="41065"/>
    <cellStyle name="Total 3 13" xfId="41066"/>
    <cellStyle name="Total 3 13 2" xfId="41067"/>
    <cellStyle name="Total 3 14" xfId="41068"/>
    <cellStyle name="Total 3 14 2" xfId="41069"/>
    <cellStyle name="Total 3 15" xfId="41070"/>
    <cellStyle name="Total 3 16" xfId="41071"/>
    <cellStyle name="Total 3 17" xfId="41072"/>
    <cellStyle name="Total 3 2" xfId="41073"/>
    <cellStyle name="Total 3 2 10" xfId="41074"/>
    <cellStyle name="Total 3 2 10 2" xfId="41075"/>
    <cellStyle name="Total 3 2 11" xfId="41076"/>
    <cellStyle name="Total 3 2 11 2" xfId="41077"/>
    <cellStyle name="Total 3 2 12" xfId="41078"/>
    <cellStyle name="Total 3 2 12 2" xfId="41079"/>
    <cellStyle name="Total 3 2 13" xfId="41080"/>
    <cellStyle name="Total 3 2 13 2" xfId="41081"/>
    <cellStyle name="Total 3 2 14" xfId="41082"/>
    <cellStyle name="Total 3 2 14 2" xfId="41083"/>
    <cellStyle name="Total 3 2 15" xfId="41084"/>
    <cellStyle name="Total 3 2 2" xfId="41085"/>
    <cellStyle name="Total 3 2 2 10" xfId="41086"/>
    <cellStyle name="Total 3 2 2 10 2" xfId="41087"/>
    <cellStyle name="Total 3 2 2 11" xfId="41088"/>
    <cellStyle name="Total 3 2 2 11 2" xfId="41089"/>
    <cellStyle name="Total 3 2 2 12" xfId="41090"/>
    <cellStyle name="Total 3 2 2 12 2" xfId="41091"/>
    <cellStyle name="Total 3 2 2 13" xfId="41092"/>
    <cellStyle name="Total 3 2 2 2" xfId="41093"/>
    <cellStyle name="Total 3 2 2 2 10" xfId="41094"/>
    <cellStyle name="Total 3 2 2 2 10 2" xfId="41095"/>
    <cellStyle name="Total 3 2 2 2 11" xfId="41096"/>
    <cellStyle name="Total 3 2 2 2 2" xfId="41097"/>
    <cellStyle name="Total 3 2 2 2 2 2" xfId="41098"/>
    <cellStyle name="Total 3 2 2 2 3" xfId="41099"/>
    <cellStyle name="Total 3 2 2 2 3 2" xfId="41100"/>
    <cellStyle name="Total 3 2 2 2 4" xfId="41101"/>
    <cellStyle name="Total 3 2 2 2 4 2" xfId="41102"/>
    <cellStyle name="Total 3 2 2 2 5" xfId="41103"/>
    <cellStyle name="Total 3 2 2 2 5 2" xfId="41104"/>
    <cellStyle name="Total 3 2 2 2 6" xfId="41105"/>
    <cellStyle name="Total 3 2 2 2 6 2" xfId="41106"/>
    <cellStyle name="Total 3 2 2 2 7" xfId="41107"/>
    <cellStyle name="Total 3 2 2 2 7 2" xfId="41108"/>
    <cellStyle name="Total 3 2 2 2 8" xfId="41109"/>
    <cellStyle name="Total 3 2 2 2 8 2" xfId="41110"/>
    <cellStyle name="Total 3 2 2 2 9" xfId="41111"/>
    <cellStyle name="Total 3 2 2 2 9 2" xfId="41112"/>
    <cellStyle name="Total 3 2 2 3" xfId="41113"/>
    <cellStyle name="Total 3 2 2 3 10" xfId="41114"/>
    <cellStyle name="Total 3 2 2 3 10 2" xfId="41115"/>
    <cellStyle name="Total 3 2 2 3 11" xfId="41116"/>
    <cellStyle name="Total 3 2 2 3 2" xfId="41117"/>
    <cellStyle name="Total 3 2 2 3 2 2" xfId="41118"/>
    <cellStyle name="Total 3 2 2 3 3" xfId="41119"/>
    <cellStyle name="Total 3 2 2 3 3 2" xfId="41120"/>
    <cellStyle name="Total 3 2 2 3 4" xfId="41121"/>
    <cellStyle name="Total 3 2 2 3 4 2" xfId="41122"/>
    <cellStyle name="Total 3 2 2 3 5" xfId="41123"/>
    <cellStyle name="Total 3 2 2 3 5 2" xfId="41124"/>
    <cellStyle name="Total 3 2 2 3 6" xfId="41125"/>
    <cellStyle name="Total 3 2 2 3 6 2" xfId="41126"/>
    <cellStyle name="Total 3 2 2 3 7" xfId="41127"/>
    <cellStyle name="Total 3 2 2 3 7 2" xfId="41128"/>
    <cellStyle name="Total 3 2 2 3 8" xfId="41129"/>
    <cellStyle name="Total 3 2 2 3 8 2" xfId="41130"/>
    <cellStyle name="Total 3 2 2 3 9" xfId="41131"/>
    <cellStyle name="Total 3 2 2 3 9 2" xfId="41132"/>
    <cellStyle name="Total 3 2 2 4" xfId="41133"/>
    <cellStyle name="Total 3 2 2 4 2" xfId="41134"/>
    <cellStyle name="Total 3 2 2 5" xfId="41135"/>
    <cellStyle name="Total 3 2 2 5 2" xfId="41136"/>
    <cellStyle name="Total 3 2 2 6" xfId="41137"/>
    <cellStyle name="Total 3 2 2 6 2" xfId="41138"/>
    <cellStyle name="Total 3 2 2 7" xfId="41139"/>
    <cellStyle name="Total 3 2 2 7 2" xfId="41140"/>
    <cellStyle name="Total 3 2 2 8" xfId="41141"/>
    <cellStyle name="Total 3 2 2 8 2" xfId="41142"/>
    <cellStyle name="Total 3 2 2 9" xfId="41143"/>
    <cellStyle name="Total 3 2 2 9 2" xfId="41144"/>
    <cellStyle name="Total 3 2 3" xfId="41145"/>
    <cellStyle name="Total 3 2 3 10" xfId="41146"/>
    <cellStyle name="Total 3 2 3 10 2" xfId="41147"/>
    <cellStyle name="Total 3 2 3 11" xfId="41148"/>
    <cellStyle name="Total 3 2 3 11 2" xfId="41149"/>
    <cellStyle name="Total 3 2 3 12" xfId="41150"/>
    <cellStyle name="Total 3 2 3 12 2" xfId="41151"/>
    <cellStyle name="Total 3 2 3 13" xfId="41152"/>
    <cellStyle name="Total 3 2 3 2" xfId="41153"/>
    <cellStyle name="Total 3 2 3 2 10" xfId="41154"/>
    <cellStyle name="Total 3 2 3 2 10 2" xfId="41155"/>
    <cellStyle name="Total 3 2 3 2 11" xfId="41156"/>
    <cellStyle name="Total 3 2 3 2 2" xfId="41157"/>
    <cellStyle name="Total 3 2 3 2 2 2" xfId="41158"/>
    <cellStyle name="Total 3 2 3 2 3" xfId="41159"/>
    <cellStyle name="Total 3 2 3 2 3 2" xfId="41160"/>
    <cellStyle name="Total 3 2 3 2 4" xfId="41161"/>
    <cellStyle name="Total 3 2 3 2 4 2" xfId="41162"/>
    <cellStyle name="Total 3 2 3 2 5" xfId="41163"/>
    <cellStyle name="Total 3 2 3 2 5 2" xfId="41164"/>
    <cellStyle name="Total 3 2 3 2 6" xfId="41165"/>
    <cellStyle name="Total 3 2 3 2 6 2" xfId="41166"/>
    <cellStyle name="Total 3 2 3 2 7" xfId="41167"/>
    <cellStyle name="Total 3 2 3 2 7 2" xfId="41168"/>
    <cellStyle name="Total 3 2 3 2 8" xfId="41169"/>
    <cellStyle name="Total 3 2 3 2 8 2" xfId="41170"/>
    <cellStyle name="Total 3 2 3 2 9" xfId="41171"/>
    <cellStyle name="Total 3 2 3 2 9 2" xfId="41172"/>
    <cellStyle name="Total 3 2 3 3" xfId="41173"/>
    <cellStyle name="Total 3 2 3 3 10" xfId="41174"/>
    <cellStyle name="Total 3 2 3 3 10 2" xfId="41175"/>
    <cellStyle name="Total 3 2 3 3 11" xfId="41176"/>
    <cellStyle name="Total 3 2 3 3 2" xfId="41177"/>
    <cellStyle name="Total 3 2 3 3 2 2" xfId="41178"/>
    <cellStyle name="Total 3 2 3 3 3" xfId="41179"/>
    <cellStyle name="Total 3 2 3 3 3 2" xfId="41180"/>
    <cellStyle name="Total 3 2 3 3 4" xfId="41181"/>
    <cellStyle name="Total 3 2 3 3 4 2" xfId="41182"/>
    <cellStyle name="Total 3 2 3 3 5" xfId="41183"/>
    <cellStyle name="Total 3 2 3 3 5 2" xfId="41184"/>
    <cellStyle name="Total 3 2 3 3 6" xfId="41185"/>
    <cellStyle name="Total 3 2 3 3 6 2" xfId="41186"/>
    <cellStyle name="Total 3 2 3 3 7" xfId="41187"/>
    <cellStyle name="Total 3 2 3 3 7 2" xfId="41188"/>
    <cellStyle name="Total 3 2 3 3 8" xfId="41189"/>
    <cellStyle name="Total 3 2 3 3 8 2" xfId="41190"/>
    <cellStyle name="Total 3 2 3 3 9" xfId="41191"/>
    <cellStyle name="Total 3 2 3 3 9 2" xfId="41192"/>
    <cellStyle name="Total 3 2 3 4" xfId="41193"/>
    <cellStyle name="Total 3 2 3 4 2" xfId="41194"/>
    <cellStyle name="Total 3 2 3 5" xfId="41195"/>
    <cellStyle name="Total 3 2 3 5 2" xfId="41196"/>
    <cellStyle name="Total 3 2 3 6" xfId="41197"/>
    <cellStyle name="Total 3 2 3 6 2" xfId="41198"/>
    <cellStyle name="Total 3 2 3 7" xfId="41199"/>
    <cellStyle name="Total 3 2 3 7 2" xfId="41200"/>
    <cellStyle name="Total 3 2 3 8" xfId="41201"/>
    <cellStyle name="Total 3 2 3 8 2" xfId="41202"/>
    <cellStyle name="Total 3 2 3 9" xfId="41203"/>
    <cellStyle name="Total 3 2 3 9 2" xfId="41204"/>
    <cellStyle name="Total 3 2 4" xfId="41205"/>
    <cellStyle name="Total 3 2 4 10" xfId="41206"/>
    <cellStyle name="Total 3 2 4 10 2" xfId="41207"/>
    <cellStyle name="Total 3 2 4 11" xfId="41208"/>
    <cellStyle name="Total 3 2 4 2" xfId="41209"/>
    <cellStyle name="Total 3 2 4 2 2" xfId="41210"/>
    <cellStyle name="Total 3 2 4 3" xfId="41211"/>
    <cellStyle name="Total 3 2 4 3 2" xfId="41212"/>
    <cellStyle name="Total 3 2 4 4" xfId="41213"/>
    <cellStyle name="Total 3 2 4 4 2" xfId="41214"/>
    <cellStyle name="Total 3 2 4 5" xfId="41215"/>
    <cellStyle name="Total 3 2 4 5 2" xfId="41216"/>
    <cellStyle name="Total 3 2 4 6" xfId="41217"/>
    <cellStyle name="Total 3 2 4 6 2" xfId="41218"/>
    <cellStyle name="Total 3 2 4 7" xfId="41219"/>
    <cellStyle name="Total 3 2 4 7 2" xfId="41220"/>
    <cellStyle name="Total 3 2 4 8" xfId="41221"/>
    <cellStyle name="Total 3 2 4 8 2" xfId="41222"/>
    <cellStyle name="Total 3 2 4 9" xfId="41223"/>
    <cellStyle name="Total 3 2 4 9 2" xfId="41224"/>
    <cellStyle name="Total 3 2 5" xfId="41225"/>
    <cellStyle name="Total 3 2 5 10" xfId="41226"/>
    <cellStyle name="Total 3 2 5 10 2" xfId="41227"/>
    <cellStyle name="Total 3 2 5 11" xfId="41228"/>
    <cellStyle name="Total 3 2 5 2" xfId="41229"/>
    <cellStyle name="Total 3 2 5 2 2" xfId="41230"/>
    <cellStyle name="Total 3 2 5 3" xfId="41231"/>
    <cellStyle name="Total 3 2 5 3 2" xfId="41232"/>
    <cellStyle name="Total 3 2 5 4" xfId="41233"/>
    <cellStyle name="Total 3 2 5 4 2" xfId="41234"/>
    <cellStyle name="Total 3 2 5 5" xfId="41235"/>
    <cellStyle name="Total 3 2 5 5 2" xfId="41236"/>
    <cellStyle name="Total 3 2 5 6" xfId="41237"/>
    <cellStyle name="Total 3 2 5 6 2" xfId="41238"/>
    <cellStyle name="Total 3 2 5 7" xfId="41239"/>
    <cellStyle name="Total 3 2 5 7 2" xfId="41240"/>
    <cellStyle name="Total 3 2 5 8" xfId="41241"/>
    <cellStyle name="Total 3 2 5 8 2" xfId="41242"/>
    <cellStyle name="Total 3 2 5 9" xfId="41243"/>
    <cellStyle name="Total 3 2 5 9 2" xfId="41244"/>
    <cellStyle name="Total 3 2 6" xfId="41245"/>
    <cellStyle name="Total 3 2 6 2" xfId="41246"/>
    <cellStyle name="Total 3 2 7" xfId="41247"/>
    <cellStyle name="Total 3 2 7 2" xfId="41248"/>
    <cellStyle name="Total 3 2 8" xfId="41249"/>
    <cellStyle name="Total 3 2 8 2" xfId="41250"/>
    <cellStyle name="Total 3 2 9" xfId="41251"/>
    <cellStyle name="Total 3 2 9 2" xfId="41252"/>
    <cellStyle name="Total 3 3" xfId="41253"/>
    <cellStyle name="Total 3 3 10" xfId="41254"/>
    <cellStyle name="Total 3 3 10 2" xfId="41255"/>
    <cellStyle name="Total 3 3 11" xfId="41256"/>
    <cellStyle name="Total 3 3 11 2" xfId="41257"/>
    <cellStyle name="Total 3 3 12" xfId="41258"/>
    <cellStyle name="Total 3 3 12 2" xfId="41259"/>
    <cellStyle name="Total 3 3 13" xfId="41260"/>
    <cellStyle name="Total 3 3 13 2" xfId="41261"/>
    <cellStyle name="Total 3 3 14" xfId="41262"/>
    <cellStyle name="Total 3 3 14 2" xfId="41263"/>
    <cellStyle name="Total 3 3 15" xfId="41264"/>
    <cellStyle name="Total 3 3 2" xfId="41265"/>
    <cellStyle name="Total 3 3 2 10" xfId="41266"/>
    <cellStyle name="Total 3 3 2 10 2" xfId="41267"/>
    <cellStyle name="Total 3 3 2 11" xfId="41268"/>
    <cellStyle name="Total 3 3 2 11 2" xfId="41269"/>
    <cellStyle name="Total 3 3 2 12" xfId="41270"/>
    <cellStyle name="Total 3 3 2 12 2" xfId="41271"/>
    <cellStyle name="Total 3 3 2 13" xfId="41272"/>
    <cellStyle name="Total 3 3 2 2" xfId="41273"/>
    <cellStyle name="Total 3 3 2 2 10" xfId="41274"/>
    <cellStyle name="Total 3 3 2 2 10 2" xfId="41275"/>
    <cellStyle name="Total 3 3 2 2 11" xfId="41276"/>
    <cellStyle name="Total 3 3 2 2 2" xfId="41277"/>
    <cellStyle name="Total 3 3 2 2 2 2" xfId="41278"/>
    <cellStyle name="Total 3 3 2 2 3" xfId="41279"/>
    <cellStyle name="Total 3 3 2 2 3 2" xfId="41280"/>
    <cellStyle name="Total 3 3 2 2 4" xfId="41281"/>
    <cellStyle name="Total 3 3 2 2 4 2" xfId="41282"/>
    <cellStyle name="Total 3 3 2 2 5" xfId="41283"/>
    <cellStyle name="Total 3 3 2 2 5 2" xfId="41284"/>
    <cellStyle name="Total 3 3 2 2 6" xfId="41285"/>
    <cellStyle name="Total 3 3 2 2 6 2" xfId="41286"/>
    <cellStyle name="Total 3 3 2 2 7" xfId="41287"/>
    <cellStyle name="Total 3 3 2 2 7 2" xfId="41288"/>
    <cellStyle name="Total 3 3 2 2 8" xfId="41289"/>
    <cellStyle name="Total 3 3 2 2 8 2" xfId="41290"/>
    <cellStyle name="Total 3 3 2 2 9" xfId="41291"/>
    <cellStyle name="Total 3 3 2 2 9 2" xfId="41292"/>
    <cellStyle name="Total 3 3 2 3" xfId="41293"/>
    <cellStyle name="Total 3 3 2 3 10" xfId="41294"/>
    <cellStyle name="Total 3 3 2 3 10 2" xfId="41295"/>
    <cellStyle name="Total 3 3 2 3 11" xfId="41296"/>
    <cellStyle name="Total 3 3 2 3 2" xfId="41297"/>
    <cellStyle name="Total 3 3 2 3 2 2" xfId="41298"/>
    <cellStyle name="Total 3 3 2 3 3" xfId="41299"/>
    <cellStyle name="Total 3 3 2 3 3 2" xfId="41300"/>
    <cellStyle name="Total 3 3 2 3 4" xfId="41301"/>
    <cellStyle name="Total 3 3 2 3 4 2" xfId="41302"/>
    <cellStyle name="Total 3 3 2 3 5" xfId="41303"/>
    <cellStyle name="Total 3 3 2 3 5 2" xfId="41304"/>
    <cellStyle name="Total 3 3 2 3 6" xfId="41305"/>
    <cellStyle name="Total 3 3 2 3 6 2" xfId="41306"/>
    <cellStyle name="Total 3 3 2 3 7" xfId="41307"/>
    <cellStyle name="Total 3 3 2 3 7 2" xfId="41308"/>
    <cellStyle name="Total 3 3 2 3 8" xfId="41309"/>
    <cellStyle name="Total 3 3 2 3 8 2" xfId="41310"/>
    <cellStyle name="Total 3 3 2 3 9" xfId="41311"/>
    <cellStyle name="Total 3 3 2 3 9 2" xfId="41312"/>
    <cellStyle name="Total 3 3 2 4" xfId="41313"/>
    <cellStyle name="Total 3 3 2 4 2" xfId="41314"/>
    <cellStyle name="Total 3 3 2 5" xfId="41315"/>
    <cellStyle name="Total 3 3 2 5 2" xfId="41316"/>
    <cellStyle name="Total 3 3 2 6" xfId="41317"/>
    <cellStyle name="Total 3 3 2 6 2" xfId="41318"/>
    <cellStyle name="Total 3 3 2 7" xfId="41319"/>
    <cellStyle name="Total 3 3 2 7 2" xfId="41320"/>
    <cellStyle name="Total 3 3 2 8" xfId="41321"/>
    <cellStyle name="Total 3 3 2 8 2" xfId="41322"/>
    <cellStyle name="Total 3 3 2 9" xfId="41323"/>
    <cellStyle name="Total 3 3 2 9 2" xfId="41324"/>
    <cellStyle name="Total 3 3 3" xfId="41325"/>
    <cellStyle name="Total 3 3 3 10" xfId="41326"/>
    <cellStyle name="Total 3 3 3 10 2" xfId="41327"/>
    <cellStyle name="Total 3 3 3 11" xfId="41328"/>
    <cellStyle name="Total 3 3 3 11 2" xfId="41329"/>
    <cellStyle name="Total 3 3 3 12" xfId="41330"/>
    <cellStyle name="Total 3 3 3 12 2" xfId="41331"/>
    <cellStyle name="Total 3 3 3 13" xfId="41332"/>
    <cellStyle name="Total 3 3 3 2" xfId="41333"/>
    <cellStyle name="Total 3 3 3 2 10" xfId="41334"/>
    <cellStyle name="Total 3 3 3 2 10 2" xfId="41335"/>
    <cellStyle name="Total 3 3 3 2 11" xfId="41336"/>
    <cellStyle name="Total 3 3 3 2 2" xfId="41337"/>
    <cellStyle name="Total 3 3 3 2 2 2" xfId="41338"/>
    <cellStyle name="Total 3 3 3 2 3" xfId="41339"/>
    <cellStyle name="Total 3 3 3 2 3 2" xfId="41340"/>
    <cellStyle name="Total 3 3 3 2 4" xfId="41341"/>
    <cellStyle name="Total 3 3 3 2 4 2" xfId="41342"/>
    <cellStyle name="Total 3 3 3 2 5" xfId="41343"/>
    <cellStyle name="Total 3 3 3 2 5 2" xfId="41344"/>
    <cellStyle name="Total 3 3 3 2 6" xfId="41345"/>
    <cellStyle name="Total 3 3 3 2 6 2" xfId="41346"/>
    <cellStyle name="Total 3 3 3 2 7" xfId="41347"/>
    <cellStyle name="Total 3 3 3 2 7 2" xfId="41348"/>
    <cellStyle name="Total 3 3 3 2 8" xfId="41349"/>
    <cellStyle name="Total 3 3 3 2 8 2" xfId="41350"/>
    <cellStyle name="Total 3 3 3 2 9" xfId="41351"/>
    <cellStyle name="Total 3 3 3 2 9 2" xfId="41352"/>
    <cellStyle name="Total 3 3 3 3" xfId="41353"/>
    <cellStyle name="Total 3 3 3 3 10" xfId="41354"/>
    <cellStyle name="Total 3 3 3 3 10 2" xfId="41355"/>
    <cellStyle name="Total 3 3 3 3 11" xfId="41356"/>
    <cellStyle name="Total 3 3 3 3 2" xfId="41357"/>
    <cellStyle name="Total 3 3 3 3 2 2" xfId="41358"/>
    <cellStyle name="Total 3 3 3 3 3" xfId="41359"/>
    <cellStyle name="Total 3 3 3 3 3 2" xfId="41360"/>
    <cellStyle name="Total 3 3 3 3 4" xfId="41361"/>
    <cellStyle name="Total 3 3 3 3 4 2" xfId="41362"/>
    <cellStyle name="Total 3 3 3 3 5" xfId="41363"/>
    <cellStyle name="Total 3 3 3 3 5 2" xfId="41364"/>
    <cellStyle name="Total 3 3 3 3 6" xfId="41365"/>
    <cellStyle name="Total 3 3 3 3 6 2" xfId="41366"/>
    <cellStyle name="Total 3 3 3 3 7" xfId="41367"/>
    <cellStyle name="Total 3 3 3 3 7 2" xfId="41368"/>
    <cellStyle name="Total 3 3 3 3 8" xfId="41369"/>
    <cellStyle name="Total 3 3 3 3 8 2" xfId="41370"/>
    <cellStyle name="Total 3 3 3 3 9" xfId="41371"/>
    <cellStyle name="Total 3 3 3 3 9 2" xfId="41372"/>
    <cellStyle name="Total 3 3 3 4" xfId="41373"/>
    <cellStyle name="Total 3 3 3 4 2" xfId="41374"/>
    <cellStyle name="Total 3 3 3 5" xfId="41375"/>
    <cellStyle name="Total 3 3 3 5 2" xfId="41376"/>
    <cellStyle name="Total 3 3 3 6" xfId="41377"/>
    <cellStyle name="Total 3 3 3 6 2" xfId="41378"/>
    <cellStyle name="Total 3 3 3 7" xfId="41379"/>
    <cellStyle name="Total 3 3 3 7 2" xfId="41380"/>
    <cellStyle name="Total 3 3 3 8" xfId="41381"/>
    <cellStyle name="Total 3 3 3 8 2" xfId="41382"/>
    <cellStyle name="Total 3 3 3 9" xfId="41383"/>
    <cellStyle name="Total 3 3 3 9 2" xfId="41384"/>
    <cellStyle name="Total 3 3 4" xfId="41385"/>
    <cellStyle name="Total 3 3 4 10" xfId="41386"/>
    <cellStyle name="Total 3 3 4 10 2" xfId="41387"/>
    <cellStyle name="Total 3 3 4 11" xfId="41388"/>
    <cellStyle name="Total 3 3 4 2" xfId="41389"/>
    <cellStyle name="Total 3 3 4 2 2" xfId="41390"/>
    <cellStyle name="Total 3 3 4 3" xfId="41391"/>
    <cellStyle name="Total 3 3 4 3 2" xfId="41392"/>
    <cellStyle name="Total 3 3 4 4" xfId="41393"/>
    <cellStyle name="Total 3 3 4 4 2" xfId="41394"/>
    <cellStyle name="Total 3 3 4 5" xfId="41395"/>
    <cellStyle name="Total 3 3 4 5 2" xfId="41396"/>
    <cellStyle name="Total 3 3 4 6" xfId="41397"/>
    <cellStyle name="Total 3 3 4 6 2" xfId="41398"/>
    <cellStyle name="Total 3 3 4 7" xfId="41399"/>
    <cellStyle name="Total 3 3 4 7 2" xfId="41400"/>
    <cellStyle name="Total 3 3 4 8" xfId="41401"/>
    <cellStyle name="Total 3 3 4 8 2" xfId="41402"/>
    <cellStyle name="Total 3 3 4 9" xfId="41403"/>
    <cellStyle name="Total 3 3 4 9 2" xfId="41404"/>
    <cellStyle name="Total 3 3 5" xfId="41405"/>
    <cellStyle name="Total 3 3 5 10" xfId="41406"/>
    <cellStyle name="Total 3 3 5 10 2" xfId="41407"/>
    <cellStyle name="Total 3 3 5 11" xfId="41408"/>
    <cellStyle name="Total 3 3 5 2" xfId="41409"/>
    <cellStyle name="Total 3 3 5 2 2" xfId="41410"/>
    <cellStyle name="Total 3 3 5 3" xfId="41411"/>
    <cellStyle name="Total 3 3 5 3 2" xfId="41412"/>
    <cellStyle name="Total 3 3 5 4" xfId="41413"/>
    <cellStyle name="Total 3 3 5 4 2" xfId="41414"/>
    <cellStyle name="Total 3 3 5 5" xfId="41415"/>
    <cellStyle name="Total 3 3 5 5 2" xfId="41416"/>
    <cellStyle name="Total 3 3 5 6" xfId="41417"/>
    <cellStyle name="Total 3 3 5 6 2" xfId="41418"/>
    <cellStyle name="Total 3 3 5 7" xfId="41419"/>
    <cellStyle name="Total 3 3 5 7 2" xfId="41420"/>
    <cellStyle name="Total 3 3 5 8" xfId="41421"/>
    <cellStyle name="Total 3 3 5 8 2" xfId="41422"/>
    <cellStyle name="Total 3 3 5 9" xfId="41423"/>
    <cellStyle name="Total 3 3 5 9 2" xfId="41424"/>
    <cellStyle name="Total 3 3 6" xfId="41425"/>
    <cellStyle name="Total 3 3 6 2" xfId="41426"/>
    <cellStyle name="Total 3 3 7" xfId="41427"/>
    <cellStyle name="Total 3 3 7 2" xfId="41428"/>
    <cellStyle name="Total 3 3 8" xfId="41429"/>
    <cellStyle name="Total 3 3 8 2" xfId="41430"/>
    <cellStyle name="Total 3 3 9" xfId="41431"/>
    <cellStyle name="Total 3 3 9 2" xfId="41432"/>
    <cellStyle name="Total 3 4" xfId="41433"/>
    <cellStyle name="Total 3 4 10" xfId="41434"/>
    <cellStyle name="Total 3 4 10 2" xfId="41435"/>
    <cellStyle name="Total 3 4 11" xfId="41436"/>
    <cellStyle name="Total 3 4 11 2" xfId="41437"/>
    <cellStyle name="Total 3 4 12" xfId="41438"/>
    <cellStyle name="Total 3 4 12 2" xfId="41439"/>
    <cellStyle name="Total 3 4 13" xfId="41440"/>
    <cellStyle name="Total 3 4 2" xfId="41441"/>
    <cellStyle name="Total 3 4 2 10" xfId="41442"/>
    <cellStyle name="Total 3 4 2 10 2" xfId="41443"/>
    <cellStyle name="Total 3 4 2 11" xfId="41444"/>
    <cellStyle name="Total 3 4 2 2" xfId="41445"/>
    <cellStyle name="Total 3 4 2 2 2" xfId="41446"/>
    <cellStyle name="Total 3 4 2 3" xfId="41447"/>
    <cellStyle name="Total 3 4 2 3 2" xfId="41448"/>
    <cellStyle name="Total 3 4 2 4" xfId="41449"/>
    <cellStyle name="Total 3 4 2 4 2" xfId="41450"/>
    <cellStyle name="Total 3 4 2 5" xfId="41451"/>
    <cellStyle name="Total 3 4 2 5 2" xfId="41452"/>
    <cellStyle name="Total 3 4 2 6" xfId="41453"/>
    <cellStyle name="Total 3 4 2 6 2" xfId="41454"/>
    <cellStyle name="Total 3 4 2 7" xfId="41455"/>
    <cellStyle name="Total 3 4 2 7 2" xfId="41456"/>
    <cellStyle name="Total 3 4 2 8" xfId="41457"/>
    <cellStyle name="Total 3 4 2 8 2" xfId="41458"/>
    <cellStyle name="Total 3 4 2 9" xfId="41459"/>
    <cellStyle name="Total 3 4 2 9 2" xfId="41460"/>
    <cellStyle name="Total 3 4 3" xfId="41461"/>
    <cellStyle name="Total 3 4 3 10" xfId="41462"/>
    <cellStyle name="Total 3 4 3 10 2" xfId="41463"/>
    <cellStyle name="Total 3 4 3 11" xfId="41464"/>
    <cellStyle name="Total 3 4 3 2" xfId="41465"/>
    <cellStyle name="Total 3 4 3 2 2" xfId="41466"/>
    <cellStyle name="Total 3 4 3 3" xfId="41467"/>
    <cellStyle name="Total 3 4 3 3 2" xfId="41468"/>
    <cellStyle name="Total 3 4 3 4" xfId="41469"/>
    <cellStyle name="Total 3 4 3 4 2" xfId="41470"/>
    <cellStyle name="Total 3 4 3 5" xfId="41471"/>
    <cellStyle name="Total 3 4 3 5 2" xfId="41472"/>
    <cellStyle name="Total 3 4 3 6" xfId="41473"/>
    <cellStyle name="Total 3 4 3 6 2" xfId="41474"/>
    <cellStyle name="Total 3 4 3 7" xfId="41475"/>
    <cellStyle name="Total 3 4 3 7 2" xfId="41476"/>
    <cellStyle name="Total 3 4 3 8" xfId="41477"/>
    <cellStyle name="Total 3 4 3 8 2" xfId="41478"/>
    <cellStyle name="Total 3 4 3 9" xfId="41479"/>
    <cellStyle name="Total 3 4 3 9 2" xfId="41480"/>
    <cellStyle name="Total 3 4 4" xfId="41481"/>
    <cellStyle name="Total 3 4 4 2" xfId="41482"/>
    <cellStyle name="Total 3 4 5" xfId="41483"/>
    <cellStyle name="Total 3 4 5 2" xfId="41484"/>
    <cellStyle name="Total 3 4 6" xfId="41485"/>
    <cellStyle name="Total 3 4 6 2" xfId="41486"/>
    <cellStyle name="Total 3 4 7" xfId="41487"/>
    <cellStyle name="Total 3 4 7 2" xfId="41488"/>
    <cellStyle name="Total 3 4 8" xfId="41489"/>
    <cellStyle name="Total 3 4 8 2" xfId="41490"/>
    <cellStyle name="Total 3 4 9" xfId="41491"/>
    <cellStyle name="Total 3 4 9 2" xfId="41492"/>
    <cellStyle name="Total 3 5" xfId="41493"/>
    <cellStyle name="Total 3 5 10" xfId="41494"/>
    <cellStyle name="Total 3 5 10 2" xfId="41495"/>
    <cellStyle name="Total 3 5 11" xfId="41496"/>
    <cellStyle name="Total 3 5 11 2" xfId="41497"/>
    <cellStyle name="Total 3 5 12" xfId="41498"/>
    <cellStyle name="Total 3 5 12 2" xfId="41499"/>
    <cellStyle name="Total 3 5 13" xfId="41500"/>
    <cellStyle name="Total 3 5 2" xfId="41501"/>
    <cellStyle name="Total 3 5 2 10" xfId="41502"/>
    <cellStyle name="Total 3 5 2 10 2" xfId="41503"/>
    <cellStyle name="Total 3 5 2 11" xfId="41504"/>
    <cellStyle name="Total 3 5 2 2" xfId="41505"/>
    <cellStyle name="Total 3 5 2 2 2" xfId="41506"/>
    <cellStyle name="Total 3 5 2 3" xfId="41507"/>
    <cellStyle name="Total 3 5 2 3 2" xfId="41508"/>
    <cellStyle name="Total 3 5 2 4" xfId="41509"/>
    <cellStyle name="Total 3 5 2 4 2" xfId="41510"/>
    <cellStyle name="Total 3 5 2 5" xfId="41511"/>
    <cellStyle name="Total 3 5 2 5 2" xfId="41512"/>
    <cellStyle name="Total 3 5 2 6" xfId="41513"/>
    <cellStyle name="Total 3 5 2 6 2" xfId="41514"/>
    <cellStyle name="Total 3 5 2 7" xfId="41515"/>
    <cellStyle name="Total 3 5 2 7 2" xfId="41516"/>
    <cellStyle name="Total 3 5 2 8" xfId="41517"/>
    <cellStyle name="Total 3 5 2 8 2" xfId="41518"/>
    <cellStyle name="Total 3 5 2 9" xfId="41519"/>
    <cellStyle name="Total 3 5 2 9 2" xfId="41520"/>
    <cellStyle name="Total 3 5 3" xfId="41521"/>
    <cellStyle name="Total 3 5 3 10" xfId="41522"/>
    <cellStyle name="Total 3 5 3 10 2" xfId="41523"/>
    <cellStyle name="Total 3 5 3 11" xfId="41524"/>
    <cellStyle name="Total 3 5 3 2" xfId="41525"/>
    <cellStyle name="Total 3 5 3 2 2" xfId="41526"/>
    <cellStyle name="Total 3 5 3 3" xfId="41527"/>
    <cellStyle name="Total 3 5 3 3 2" xfId="41528"/>
    <cellStyle name="Total 3 5 3 4" xfId="41529"/>
    <cellStyle name="Total 3 5 3 4 2" xfId="41530"/>
    <cellStyle name="Total 3 5 3 5" xfId="41531"/>
    <cellStyle name="Total 3 5 3 5 2" xfId="41532"/>
    <cellStyle name="Total 3 5 3 6" xfId="41533"/>
    <cellStyle name="Total 3 5 3 6 2" xfId="41534"/>
    <cellStyle name="Total 3 5 3 7" xfId="41535"/>
    <cellStyle name="Total 3 5 3 7 2" xfId="41536"/>
    <cellStyle name="Total 3 5 3 8" xfId="41537"/>
    <cellStyle name="Total 3 5 3 8 2" xfId="41538"/>
    <cellStyle name="Total 3 5 3 9" xfId="41539"/>
    <cellStyle name="Total 3 5 3 9 2" xfId="41540"/>
    <cellStyle name="Total 3 5 4" xfId="41541"/>
    <cellStyle name="Total 3 5 4 2" xfId="41542"/>
    <cellStyle name="Total 3 5 5" xfId="41543"/>
    <cellStyle name="Total 3 5 5 2" xfId="41544"/>
    <cellStyle name="Total 3 5 6" xfId="41545"/>
    <cellStyle name="Total 3 5 6 2" xfId="41546"/>
    <cellStyle name="Total 3 5 7" xfId="41547"/>
    <cellStyle name="Total 3 5 7 2" xfId="41548"/>
    <cellStyle name="Total 3 5 8" xfId="41549"/>
    <cellStyle name="Total 3 5 8 2" xfId="41550"/>
    <cellStyle name="Total 3 5 9" xfId="41551"/>
    <cellStyle name="Total 3 5 9 2" xfId="41552"/>
    <cellStyle name="Total 3 6" xfId="41553"/>
    <cellStyle name="Total 3 6 2" xfId="41554"/>
    <cellStyle name="Total 3 7" xfId="41555"/>
    <cellStyle name="Total 3 7 2" xfId="41556"/>
    <cellStyle name="Total 3 8" xfId="41557"/>
    <cellStyle name="Total 3 8 2" xfId="41558"/>
    <cellStyle name="Total 3 9" xfId="41559"/>
    <cellStyle name="Total 3 9 2" xfId="41560"/>
    <cellStyle name="Total 4" xfId="41561"/>
    <cellStyle name="Total 4 10" xfId="41562"/>
    <cellStyle name="Total 4 10 2" xfId="41563"/>
    <cellStyle name="Total 4 11" xfId="41564"/>
    <cellStyle name="Total 4 11 2" xfId="41565"/>
    <cellStyle name="Total 4 12" xfId="41566"/>
    <cellStyle name="Total 4 12 2" xfId="41567"/>
    <cellStyle name="Total 4 13" xfId="41568"/>
    <cellStyle name="Total 4 13 2" xfId="41569"/>
    <cellStyle name="Total 4 14" xfId="41570"/>
    <cellStyle name="Total 4 14 2" xfId="41571"/>
    <cellStyle name="Total 4 15" xfId="41572"/>
    <cellStyle name="Total 4 15 2" xfId="41573"/>
    <cellStyle name="Total 4 16" xfId="41574"/>
    <cellStyle name="Total 4 17" xfId="41575"/>
    <cellStyle name="Total 4 18" xfId="41576"/>
    <cellStyle name="Total 4 2" xfId="41577"/>
    <cellStyle name="Total 4 2 10" xfId="41578"/>
    <cellStyle name="Total 4 2 10 2" xfId="41579"/>
    <cellStyle name="Total 4 2 11" xfId="41580"/>
    <cellStyle name="Total 4 2 11 2" xfId="41581"/>
    <cellStyle name="Total 4 2 12" xfId="41582"/>
    <cellStyle name="Total 4 2 12 2" xfId="41583"/>
    <cellStyle name="Total 4 2 13" xfId="41584"/>
    <cellStyle name="Total 4 2 13 2" xfId="41585"/>
    <cellStyle name="Total 4 2 14" xfId="41586"/>
    <cellStyle name="Total 4 2 14 2" xfId="41587"/>
    <cellStyle name="Total 4 2 15" xfId="41588"/>
    <cellStyle name="Total 4 2 2" xfId="41589"/>
    <cellStyle name="Total 4 2 2 10" xfId="41590"/>
    <cellStyle name="Total 4 2 2 10 2" xfId="41591"/>
    <cellStyle name="Total 4 2 2 11" xfId="41592"/>
    <cellStyle name="Total 4 2 2 11 2" xfId="41593"/>
    <cellStyle name="Total 4 2 2 12" xfId="41594"/>
    <cellStyle name="Total 4 2 2 12 2" xfId="41595"/>
    <cellStyle name="Total 4 2 2 13" xfId="41596"/>
    <cellStyle name="Total 4 2 2 2" xfId="41597"/>
    <cellStyle name="Total 4 2 2 2 10" xfId="41598"/>
    <cellStyle name="Total 4 2 2 2 10 2" xfId="41599"/>
    <cellStyle name="Total 4 2 2 2 11" xfId="41600"/>
    <cellStyle name="Total 4 2 2 2 2" xfId="41601"/>
    <cellStyle name="Total 4 2 2 2 2 2" xfId="41602"/>
    <cellStyle name="Total 4 2 2 2 3" xfId="41603"/>
    <cellStyle name="Total 4 2 2 2 3 2" xfId="41604"/>
    <cellStyle name="Total 4 2 2 2 4" xfId="41605"/>
    <cellStyle name="Total 4 2 2 2 4 2" xfId="41606"/>
    <cellStyle name="Total 4 2 2 2 5" xfId="41607"/>
    <cellStyle name="Total 4 2 2 2 5 2" xfId="41608"/>
    <cellStyle name="Total 4 2 2 2 6" xfId="41609"/>
    <cellStyle name="Total 4 2 2 2 6 2" xfId="41610"/>
    <cellStyle name="Total 4 2 2 2 7" xfId="41611"/>
    <cellStyle name="Total 4 2 2 2 7 2" xfId="41612"/>
    <cellStyle name="Total 4 2 2 2 8" xfId="41613"/>
    <cellStyle name="Total 4 2 2 2 8 2" xfId="41614"/>
    <cellStyle name="Total 4 2 2 2 9" xfId="41615"/>
    <cellStyle name="Total 4 2 2 2 9 2" xfId="41616"/>
    <cellStyle name="Total 4 2 2 3" xfId="41617"/>
    <cellStyle name="Total 4 2 2 3 10" xfId="41618"/>
    <cellStyle name="Total 4 2 2 3 10 2" xfId="41619"/>
    <cellStyle name="Total 4 2 2 3 11" xfId="41620"/>
    <cellStyle name="Total 4 2 2 3 2" xfId="41621"/>
    <cellStyle name="Total 4 2 2 3 2 2" xfId="41622"/>
    <cellStyle name="Total 4 2 2 3 3" xfId="41623"/>
    <cellStyle name="Total 4 2 2 3 3 2" xfId="41624"/>
    <cellStyle name="Total 4 2 2 3 4" xfId="41625"/>
    <cellStyle name="Total 4 2 2 3 4 2" xfId="41626"/>
    <cellStyle name="Total 4 2 2 3 5" xfId="41627"/>
    <cellStyle name="Total 4 2 2 3 5 2" xfId="41628"/>
    <cellStyle name="Total 4 2 2 3 6" xfId="41629"/>
    <cellStyle name="Total 4 2 2 3 6 2" xfId="41630"/>
    <cellStyle name="Total 4 2 2 3 7" xfId="41631"/>
    <cellStyle name="Total 4 2 2 3 7 2" xfId="41632"/>
    <cellStyle name="Total 4 2 2 3 8" xfId="41633"/>
    <cellStyle name="Total 4 2 2 3 8 2" xfId="41634"/>
    <cellStyle name="Total 4 2 2 3 9" xfId="41635"/>
    <cellStyle name="Total 4 2 2 3 9 2" xfId="41636"/>
    <cellStyle name="Total 4 2 2 4" xfId="41637"/>
    <cellStyle name="Total 4 2 2 4 2" xfId="41638"/>
    <cellStyle name="Total 4 2 2 5" xfId="41639"/>
    <cellStyle name="Total 4 2 2 5 2" xfId="41640"/>
    <cellStyle name="Total 4 2 2 6" xfId="41641"/>
    <cellStyle name="Total 4 2 2 6 2" xfId="41642"/>
    <cellStyle name="Total 4 2 2 7" xfId="41643"/>
    <cellStyle name="Total 4 2 2 7 2" xfId="41644"/>
    <cellStyle name="Total 4 2 2 8" xfId="41645"/>
    <cellStyle name="Total 4 2 2 8 2" xfId="41646"/>
    <cellStyle name="Total 4 2 2 9" xfId="41647"/>
    <cellStyle name="Total 4 2 2 9 2" xfId="41648"/>
    <cellStyle name="Total 4 2 3" xfId="41649"/>
    <cellStyle name="Total 4 2 3 10" xfId="41650"/>
    <cellStyle name="Total 4 2 3 10 2" xfId="41651"/>
    <cellStyle name="Total 4 2 3 11" xfId="41652"/>
    <cellStyle name="Total 4 2 3 11 2" xfId="41653"/>
    <cellStyle name="Total 4 2 3 12" xfId="41654"/>
    <cellStyle name="Total 4 2 3 12 2" xfId="41655"/>
    <cellStyle name="Total 4 2 3 13" xfId="41656"/>
    <cellStyle name="Total 4 2 3 2" xfId="41657"/>
    <cellStyle name="Total 4 2 3 2 10" xfId="41658"/>
    <cellStyle name="Total 4 2 3 2 10 2" xfId="41659"/>
    <cellStyle name="Total 4 2 3 2 11" xfId="41660"/>
    <cellStyle name="Total 4 2 3 2 2" xfId="41661"/>
    <cellStyle name="Total 4 2 3 2 2 2" xfId="41662"/>
    <cellStyle name="Total 4 2 3 2 3" xfId="41663"/>
    <cellStyle name="Total 4 2 3 2 3 2" xfId="41664"/>
    <cellStyle name="Total 4 2 3 2 4" xfId="41665"/>
    <cellStyle name="Total 4 2 3 2 4 2" xfId="41666"/>
    <cellStyle name="Total 4 2 3 2 5" xfId="41667"/>
    <cellStyle name="Total 4 2 3 2 5 2" xfId="41668"/>
    <cellStyle name="Total 4 2 3 2 6" xfId="41669"/>
    <cellStyle name="Total 4 2 3 2 6 2" xfId="41670"/>
    <cellStyle name="Total 4 2 3 2 7" xfId="41671"/>
    <cellStyle name="Total 4 2 3 2 7 2" xfId="41672"/>
    <cellStyle name="Total 4 2 3 2 8" xfId="41673"/>
    <cellStyle name="Total 4 2 3 2 8 2" xfId="41674"/>
    <cellStyle name="Total 4 2 3 2 9" xfId="41675"/>
    <cellStyle name="Total 4 2 3 2 9 2" xfId="41676"/>
    <cellStyle name="Total 4 2 3 3" xfId="41677"/>
    <cellStyle name="Total 4 2 3 3 10" xfId="41678"/>
    <cellStyle name="Total 4 2 3 3 10 2" xfId="41679"/>
    <cellStyle name="Total 4 2 3 3 11" xfId="41680"/>
    <cellStyle name="Total 4 2 3 3 2" xfId="41681"/>
    <cellStyle name="Total 4 2 3 3 2 2" xfId="41682"/>
    <cellStyle name="Total 4 2 3 3 3" xfId="41683"/>
    <cellStyle name="Total 4 2 3 3 3 2" xfId="41684"/>
    <cellStyle name="Total 4 2 3 3 4" xfId="41685"/>
    <cellStyle name="Total 4 2 3 3 4 2" xfId="41686"/>
    <cellStyle name="Total 4 2 3 3 5" xfId="41687"/>
    <cellStyle name="Total 4 2 3 3 5 2" xfId="41688"/>
    <cellStyle name="Total 4 2 3 3 6" xfId="41689"/>
    <cellStyle name="Total 4 2 3 3 6 2" xfId="41690"/>
    <cellStyle name="Total 4 2 3 3 7" xfId="41691"/>
    <cellStyle name="Total 4 2 3 3 7 2" xfId="41692"/>
    <cellStyle name="Total 4 2 3 3 8" xfId="41693"/>
    <cellStyle name="Total 4 2 3 3 8 2" xfId="41694"/>
    <cellStyle name="Total 4 2 3 3 9" xfId="41695"/>
    <cellStyle name="Total 4 2 3 3 9 2" xfId="41696"/>
    <cellStyle name="Total 4 2 3 4" xfId="41697"/>
    <cellStyle name="Total 4 2 3 4 2" xfId="41698"/>
    <cellStyle name="Total 4 2 3 5" xfId="41699"/>
    <cellStyle name="Total 4 2 3 5 2" xfId="41700"/>
    <cellStyle name="Total 4 2 3 6" xfId="41701"/>
    <cellStyle name="Total 4 2 3 6 2" xfId="41702"/>
    <cellStyle name="Total 4 2 3 7" xfId="41703"/>
    <cellStyle name="Total 4 2 3 7 2" xfId="41704"/>
    <cellStyle name="Total 4 2 3 8" xfId="41705"/>
    <cellStyle name="Total 4 2 3 8 2" xfId="41706"/>
    <cellStyle name="Total 4 2 3 9" xfId="41707"/>
    <cellStyle name="Total 4 2 3 9 2" xfId="41708"/>
    <cellStyle name="Total 4 2 4" xfId="41709"/>
    <cellStyle name="Total 4 2 4 10" xfId="41710"/>
    <cellStyle name="Total 4 2 4 10 2" xfId="41711"/>
    <cellStyle name="Total 4 2 4 11" xfId="41712"/>
    <cellStyle name="Total 4 2 4 2" xfId="41713"/>
    <cellStyle name="Total 4 2 4 2 2" xfId="41714"/>
    <cellStyle name="Total 4 2 4 3" xfId="41715"/>
    <cellStyle name="Total 4 2 4 3 2" xfId="41716"/>
    <cellStyle name="Total 4 2 4 4" xfId="41717"/>
    <cellStyle name="Total 4 2 4 4 2" xfId="41718"/>
    <cellStyle name="Total 4 2 4 5" xfId="41719"/>
    <cellStyle name="Total 4 2 4 5 2" xfId="41720"/>
    <cellStyle name="Total 4 2 4 6" xfId="41721"/>
    <cellStyle name="Total 4 2 4 6 2" xfId="41722"/>
    <cellStyle name="Total 4 2 4 7" xfId="41723"/>
    <cellStyle name="Total 4 2 4 7 2" xfId="41724"/>
    <cellStyle name="Total 4 2 4 8" xfId="41725"/>
    <cellStyle name="Total 4 2 4 8 2" xfId="41726"/>
    <cellStyle name="Total 4 2 4 9" xfId="41727"/>
    <cellStyle name="Total 4 2 4 9 2" xfId="41728"/>
    <cellStyle name="Total 4 2 5" xfId="41729"/>
    <cellStyle name="Total 4 2 5 10" xfId="41730"/>
    <cellStyle name="Total 4 2 5 10 2" xfId="41731"/>
    <cellStyle name="Total 4 2 5 11" xfId="41732"/>
    <cellStyle name="Total 4 2 5 2" xfId="41733"/>
    <cellStyle name="Total 4 2 5 2 2" xfId="41734"/>
    <cellStyle name="Total 4 2 5 3" xfId="41735"/>
    <cellStyle name="Total 4 2 5 3 2" xfId="41736"/>
    <cellStyle name="Total 4 2 5 4" xfId="41737"/>
    <cellStyle name="Total 4 2 5 4 2" xfId="41738"/>
    <cellStyle name="Total 4 2 5 5" xfId="41739"/>
    <cellStyle name="Total 4 2 5 5 2" xfId="41740"/>
    <cellStyle name="Total 4 2 5 6" xfId="41741"/>
    <cellStyle name="Total 4 2 5 6 2" xfId="41742"/>
    <cellStyle name="Total 4 2 5 7" xfId="41743"/>
    <cellStyle name="Total 4 2 5 7 2" xfId="41744"/>
    <cellStyle name="Total 4 2 5 8" xfId="41745"/>
    <cellStyle name="Total 4 2 5 8 2" xfId="41746"/>
    <cellStyle name="Total 4 2 5 9" xfId="41747"/>
    <cellStyle name="Total 4 2 5 9 2" xfId="41748"/>
    <cellStyle name="Total 4 2 6" xfId="41749"/>
    <cellStyle name="Total 4 2 6 2" xfId="41750"/>
    <cellStyle name="Total 4 2 7" xfId="41751"/>
    <cellStyle name="Total 4 2 7 2" xfId="41752"/>
    <cellStyle name="Total 4 2 8" xfId="41753"/>
    <cellStyle name="Total 4 2 8 2" xfId="41754"/>
    <cellStyle name="Total 4 2 9" xfId="41755"/>
    <cellStyle name="Total 4 2 9 2" xfId="41756"/>
    <cellStyle name="Total 4 3" xfId="41757"/>
    <cellStyle name="Total 4 3 10" xfId="41758"/>
    <cellStyle name="Total 4 3 10 2" xfId="41759"/>
    <cellStyle name="Total 4 3 11" xfId="41760"/>
    <cellStyle name="Total 4 3 11 2" xfId="41761"/>
    <cellStyle name="Total 4 3 12" xfId="41762"/>
    <cellStyle name="Total 4 3 12 2" xfId="41763"/>
    <cellStyle name="Total 4 3 13" xfId="41764"/>
    <cellStyle name="Total 4 3 2" xfId="41765"/>
    <cellStyle name="Total 4 3 2 10" xfId="41766"/>
    <cellStyle name="Total 4 3 2 10 2" xfId="41767"/>
    <cellStyle name="Total 4 3 2 11" xfId="41768"/>
    <cellStyle name="Total 4 3 2 2" xfId="41769"/>
    <cellStyle name="Total 4 3 2 2 2" xfId="41770"/>
    <cellStyle name="Total 4 3 2 3" xfId="41771"/>
    <cellStyle name="Total 4 3 2 3 2" xfId="41772"/>
    <cellStyle name="Total 4 3 2 4" xfId="41773"/>
    <cellStyle name="Total 4 3 2 4 2" xfId="41774"/>
    <cellStyle name="Total 4 3 2 5" xfId="41775"/>
    <cellStyle name="Total 4 3 2 5 2" xfId="41776"/>
    <cellStyle name="Total 4 3 2 6" xfId="41777"/>
    <cellStyle name="Total 4 3 2 6 2" xfId="41778"/>
    <cellStyle name="Total 4 3 2 7" xfId="41779"/>
    <cellStyle name="Total 4 3 2 7 2" xfId="41780"/>
    <cellStyle name="Total 4 3 2 8" xfId="41781"/>
    <cellStyle name="Total 4 3 2 8 2" xfId="41782"/>
    <cellStyle name="Total 4 3 2 9" xfId="41783"/>
    <cellStyle name="Total 4 3 2 9 2" xfId="41784"/>
    <cellStyle name="Total 4 3 3" xfId="41785"/>
    <cellStyle name="Total 4 3 3 10" xfId="41786"/>
    <cellStyle name="Total 4 3 3 10 2" xfId="41787"/>
    <cellStyle name="Total 4 3 3 11" xfId="41788"/>
    <cellStyle name="Total 4 3 3 2" xfId="41789"/>
    <cellStyle name="Total 4 3 3 2 2" xfId="41790"/>
    <cellStyle name="Total 4 3 3 3" xfId="41791"/>
    <cellStyle name="Total 4 3 3 3 2" xfId="41792"/>
    <cellStyle name="Total 4 3 3 4" xfId="41793"/>
    <cellStyle name="Total 4 3 3 4 2" xfId="41794"/>
    <cellStyle name="Total 4 3 3 5" xfId="41795"/>
    <cellStyle name="Total 4 3 3 5 2" xfId="41796"/>
    <cellStyle name="Total 4 3 3 6" xfId="41797"/>
    <cellStyle name="Total 4 3 3 6 2" xfId="41798"/>
    <cellStyle name="Total 4 3 3 7" xfId="41799"/>
    <cellStyle name="Total 4 3 3 7 2" xfId="41800"/>
    <cellStyle name="Total 4 3 3 8" xfId="41801"/>
    <cellStyle name="Total 4 3 3 8 2" xfId="41802"/>
    <cellStyle name="Total 4 3 3 9" xfId="41803"/>
    <cellStyle name="Total 4 3 3 9 2" xfId="41804"/>
    <cellStyle name="Total 4 3 4" xfId="41805"/>
    <cellStyle name="Total 4 3 4 2" xfId="41806"/>
    <cellStyle name="Total 4 3 5" xfId="41807"/>
    <cellStyle name="Total 4 3 5 2" xfId="41808"/>
    <cellStyle name="Total 4 3 6" xfId="41809"/>
    <cellStyle name="Total 4 3 6 2" xfId="41810"/>
    <cellStyle name="Total 4 3 7" xfId="41811"/>
    <cellStyle name="Total 4 3 7 2" xfId="41812"/>
    <cellStyle name="Total 4 3 8" xfId="41813"/>
    <cellStyle name="Total 4 3 8 2" xfId="41814"/>
    <cellStyle name="Total 4 3 9" xfId="41815"/>
    <cellStyle name="Total 4 3 9 2" xfId="41816"/>
    <cellStyle name="Total 4 4" xfId="41817"/>
    <cellStyle name="Total 4 4 10" xfId="41818"/>
    <cellStyle name="Total 4 4 10 2" xfId="41819"/>
    <cellStyle name="Total 4 4 11" xfId="41820"/>
    <cellStyle name="Total 4 4 11 2" xfId="41821"/>
    <cellStyle name="Total 4 4 12" xfId="41822"/>
    <cellStyle name="Total 4 4 12 2" xfId="41823"/>
    <cellStyle name="Total 4 4 13" xfId="41824"/>
    <cellStyle name="Total 4 4 2" xfId="41825"/>
    <cellStyle name="Total 4 4 2 10" xfId="41826"/>
    <cellStyle name="Total 4 4 2 10 2" xfId="41827"/>
    <cellStyle name="Total 4 4 2 11" xfId="41828"/>
    <cellStyle name="Total 4 4 2 2" xfId="41829"/>
    <cellStyle name="Total 4 4 2 2 2" xfId="41830"/>
    <cellStyle name="Total 4 4 2 3" xfId="41831"/>
    <cellStyle name="Total 4 4 2 3 2" xfId="41832"/>
    <cellStyle name="Total 4 4 2 4" xfId="41833"/>
    <cellStyle name="Total 4 4 2 4 2" xfId="41834"/>
    <cellStyle name="Total 4 4 2 5" xfId="41835"/>
    <cellStyle name="Total 4 4 2 5 2" xfId="41836"/>
    <cellStyle name="Total 4 4 2 6" xfId="41837"/>
    <cellStyle name="Total 4 4 2 6 2" xfId="41838"/>
    <cellStyle name="Total 4 4 2 7" xfId="41839"/>
    <cellStyle name="Total 4 4 2 7 2" xfId="41840"/>
    <cellStyle name="Total 4 4 2 8" xfId="41841"/>
    <cellStyle name="Total 4 4 2 8 2" xfId="41842"/>
    <cellStyle name="Total 4 4 2 9" xfId="41843"/>
    <cellStyle name="Total 4 4 2 9 2" xfId="41844"/>
    <cellStyle name="Total 4 4 3" xfId="41845"/>
    <cellStyle name="Total 4 4 3 10" xfId="41846"/>
    <cellStyle name="Total 4 4 3 10 2" xfId="41847"/>
    <cellStyle name="Total 4 4 3 11" xfId="41848"/>
    <cellStyle name="Total 4 4 3 2" xfId="41849"/>
    <cellStyle name="Total 4 4 3 2 2" xfId="41850"/>
    <cellStyle name="Total 4 4 3 3" xfId="41851"/>
    <cellStyle name="Total 4 4 3 3 2" xfId="41852"/>
    <cellStyle name="Total 4 4 3 4" xfId="41853"/>
    <cellStyle name="Total 4 4 3 4 2" xfId="41854"/>
    <cellStyle name="Total 4 4 3 5" xfId="41855"/>
    <cellStyle name="Total 4 4 3 5 2" xfId="41856"/>
    <cellStyle name="Total 4 4 3 6" xfId="41857"/>
    <cellStyle name="Total 4 4 3 6 2" xfId="41858"/>
    <cellStyle name="Total 4 4 3 7" xfId="41859"/>
    <cellStyle name="Total 4 4 3 7 2" xfId="41860"/>
    <cellStyle name="Total 4 4 3 8" xfId="41861"/>
    <cellStyle name="Total 4 4 3 8 2" xfId="41862"/>
    <cellStyle name="Total 4 4 3 9" xfId="41863"/>
    <cellStyle name="Total 4 4 3 9 2" xfId="41864"/>
    <cellStyle name="Total 4 4 4" xfId="41865"/>
    <cellStyle name="Total 4 4 4 2" xfId="41866"/>
    <cellStyle name="Total 4 4 5" xfId="41867"/>
    <cellStyle name="Total 4 4 5 2" xfId="41868"/>
    <cellStyle name="Total 4 4 6" xfId="41869"/>
    <cellStyle name="Total 4 4 6 2" xfId="41870"/>
    <cellStyle name="Total 4 4 7" xfId="41871"/>
    <cellStyle name="Total 4 4 7 2" xfId="41872"/>
    <cellStyle name="Total 4 4 8" xfId="41873"/>
    <cellStyle name="Total 4 4 8 2" xfId="41874"/>
    <cellStyle name="Total 4 4 9" xfId="41875"/>
    <cellStyle name="Total 4 4 9 2" xfId="41876"/>
    <cellStyle name="Total 4 5" xfId="41877"/>
    <cellStyle name="Total 4 5 10" xfId="41878"/>
    <cellStyle name="Total 4 5 10 2" xfId="41879"/>
    <cellStyle name="Total 4 5 11" xfId="41880"/>
    <cellStyle name="Total 4 5 2" xfId="41881"/>
    <cellStyle name="Total 4 5 2 2" xfId="41882"/>
    <cellStyle name="Total 4 5 3" xfId="41883"/>
    <cellStyle name="Total 4 5 3 2" xfId="41884"/>
    <cellStyle name="Total 4 5 4" xfId="41885"/>
    <cellStyle name="Total 4 5 4 2" xfId="41886"/>
    <cellStyle name="Total 4 5 5" xfId="41887"/>
    <cellStyle name="Total 4 5 5 2" xfId="41888"/>
    <cellStyle name="Total 4 5 6" xfId="41889"/>
    <cellStyle name="Total 4 5 6 2" xfId="41890"/>
    <cellStyle name="Total 4 5 7" xfId="41891"/>
    <cellStyle name="Total 4 5 7 2" xfId="41892"/>
    <cellStyle name="Total 4 5 8" xfId="41893"/>
    <cellStyle name="Total 4 5 8 2" xfId="41894"/>
    <cellStyle name="Total 4 5 9" xfId="41895"/>
    <cellStyle name="Total 4 5 9 2" xfId="41896"/>
    <cellStyle name="Total 4 6" xfId="41897"/>
    <cellStyle name="Total 4 6 10" xfId="41898"/>
    <cellStyle name="Total 4 6 10 2" xfId="41899"/>
    <cellStyle name="Total 4 6 11" xfId="41900"/>
    <cellStyle name="Total 4 6 2" xfId="41901"/>
    <cellStyle name="Total 4 6 2 2" xfId="41902"/>
    <cellStyle name="Total 4 6 3" xfId="41903"/>
    <cellStyle name="Total 4 6 3 2" xfId="41904"/>
    <cellStyle name="Total 4 6 4" xfId="41905"/>
    <cellStyle name="Total 4 6 4 2" xfId="41906"/>
    <cellStyle name="Total 4 6 5" xfId="41907"/>
    <cellStyle name="Total 4 6 5 2" xfId="41908"/>
    <cellStyle name="Total 4 6 6" xfId="41909"/>
    <cellStyle name="Total 4 6 6 2" xfId="41910"/>
    <cellStyle name="Total 4 6 7" xfId="41911"/>
    <cellStyle name="Total 4 6 7 2" xfId="41912"/>
    <cellStyle name="Total 4 6 8" xfId="41913"/>
    <cellStyle name="Total 4 6 8 2" xfId="41914"/>
    <cellStyle name="Total 4 6 9" xfId="41915"/>
    <cellStyle name="Total 4 6 9 2" xfId="41916"/>
    <cellStyle name="Total 4 7" xfId="41917"/>
    <cellStyle name="Total 4 7 2" xfId="41918"/>
    <cellStyle name="Total 4 8" xfId="41919"/>
    <cellStyle name="Total 4 8 2" xfId="41920"/>
    <cellStyle name="Total 4 9" xfId="41921"/>
    <cellStyle name="Total 4 9 2" xfId="41922"/>
    <cellStyle name="Total 5" xfId="41923"/>
    <cellStyle name="Total 5 10" xfId="41924"/>
    <cellStyle name="Total 5 10 2" xfId="41925"/>
    <cellStyle name="Total 5 11" xfId="41926"/>
    <cellStyle name="Total 5 11 2" xfId="41927"/>
    <cellStyle name="Total 5 12" xfId="41928"/>
    <cellStyle name="Total 5 12 2" xfId="41929"/>
    <cellStyle name="Total 5 13" xfId="41930"/>
    <cellStyle name="Total 5 2" xfId="41931"/>
    <cellStyle name="Total 5 2 10" xfId="41932"/>
    <cellStyle name="Total 5 2 10 2" xfId="41933"/>
    <cellStyle name="Total 5 2 11" xfId="41934"/>
    <cellStyle name="Total 5 2 2" xfId="41935"/>
    <cellStyle name="Total 5 2 2 2" xfId="41936"/>
    <cellStyle name="Total 5 2 3" xfId="41937"/>
    <cellStyle name="Total 5 2 3 2" xfId="41938"/>
    <cellStyle name="Total 5 2 4" xfId="41939"/>
    <cellStyle name="Total 5 2 4 2" xfId="41940"/>
    <cellStyle name="Total 5 2 5" xfId="41941"/>
    <cellStyle name="Total 5 2 5 2" xfId="41942"/>
    <cellStyle name="Total 5 2 6" xfId="41943"/>
    <cellStyle name="Total 5 2 6 2" xfId="41944"/>
    <cellStyle name="Total 5 2 7" xfId="41945"/>
    <cellStyle name="Total 5 2 7 2" xfId="41946"/>
    <cellStyle name="Total 5 2 8" xfId="41947"/>
    <cellStyle name="Total 5 2 8 2" xfId="41948"/>
    <cellStyle name="Total 5 2 9" xfId="41949"/>
    <cellStyle name="Total 5 2 9 2" xfId="41950"/>
    <cellStyle name="Total 5 3" xfId="41951"/>
    <cellStyle name="Total 5 3 10" xfId="41952"/>
    <cellStyle name="Total 5 3 10 2" xfId="41953"/>
    <cellStyle name="Total 5 3 11" xfId="41954"/>
    <cellStyle name="Total 5 3 2" xfId="41955"/>
    <cellStyle name="Total 5 3 2 2" xfId="41956"/>
    <cellStyle name="Total 5 3 3" xfId="41957"/>
    <cellStyle name="Total 5 3 3 2" xfId="41958"/>
    <cellStyle name="Total 5 3 4" xfId="41959"/>
    <cellStyle name="Total 5 3 4 2" xfId="41960"/>
    <cellStyle name="Total 5 3 5" xfId="41961"/>
    <cellStyle name="Total 5 3 5 2" xfId="41962"/>
    <cellStyle name="Total 5 3 6" xfId="41963"/>
    <cellStyle name="Total 5 3 6 2" xfId="41964"/>
    <cellStyle name="Total 5 3 7" xfId="41965"/>
    <cellStyle name="Total 5 3 7 2" xfId="41966"/>
    <cellStyle name="Total 5 3 8" xfId="41967"/>
    <cellStyle name="Total 5 3 8 2" xfId="41968"/>
    <cellStyle name="Total 5 3 9" xfId="41969"/>
    <cellStyle name="Total 5 3 9 2" xfId="41970"/>
    <cellStyle name="Total 5 4" xfId="41971"/>
    <cellStyle name="Total 5 4 2" xfId="41972"/>
    <cellStyle name="Total 5 5" xfId="41973"/>
    <cellStyle name="Total 5 5 2" xfId="41974"/>
    <cellStyle name="Total 5 6" xfId="41975"/>
    <cellStyle name="Total 5 6 2" xfId="41976"/>
    <cellStyle name="Total 5 7" xfId="41977"/>
    <cellStyle name="Total 5 7 2" xfId="41978"/>
    <cellStyle name="Total 5 8" xfId="41979"/>
    <cellStyle name="Total 5 8 2" xfId="41980"/>
    <cellStyle name="Total 5 9" xfId="41981"/>
    <cellStyle name="Total 5 9 2" xfId="41982"/>
    <cellStyle name="Total 6" xfId="41983"/>
    <cellStyle name="Total 6 10" xfId="41984"/>
    <cellStyle name="Total 6 10 2" xfId="41985"/>
    <cellStyle name="Total 6 11" xfId="41986"/>
    <cellStyle name="Total 6 11 2" xfId="41987"/>
    <cellStyle name="Total 6 12" xfId="41988"/>
    <cellStyle name="Total 6 12 2" xfId="41989"/>
    <cellStyle name="Total 6 13" xfId="41990"/>
    <cellStyle name="Total 6 2" xfId="41991"/>
    <cellStyle name="Total 6 2 10" xfId="41992"/>
    <cellStyle name="Total 6 2 10 2" xfId="41993"/>
    <cellStyle name="Total 6 2 11" xfId="41994"/>
    <cellStyle name="Total 6 2 2" xfId="41995"/>
    <cellStyle name="Total 6 2 2 2" xfId="41996"/>
    <cellStyle name="Total 6 2 3" xfId="41997"/>
    <cellStyle name="Total 6 2 3 2" xfId="41998"/>
    <cellStyle name="Total 6 2 4" xfId="41999"/>
    <cellStyle name="Total 6 2 4 2" xfId="42000"/>
    <cellStyle name="Total 6 2 5" xfId="42001"/>
    <cellStyle name="Total 6 2 5 2" xfId="42002"/>
    <cellStyle name="Total 6 2 6" xfId="42003"/>
    <cellStyle name="Total 6 2 6 2" xfId="42004"/>
    <cellStyle name="Total 6 2 7" xfId="42005"/>
    <cellStyle name="Total 6 2 7 2" xfId="42006"/>
    <cellStyle name="Total 6 2 8" xfId="42007"/>
    <cellStyle name="Total 6 2 8 2" xfId="42008"/>
    <cellStyle name="Total 6 2 9" xfId="42009"/>
    <cellStyle name="Total 6 2 9 2" xfId="42010"/>
    <cellStyle name="Total 6 3" xfId="42011"/>
    <cellStyle name="Total 6 3 10" xfId="42012"/>
    <cellStyle name="Total 6 3 10 2" xfId="42013"/>
    <cellStyle name="Total 6 3 11" xfId="42014"/>
    <cellStyle name="Total 6 3 2" xfId="42015"/>
    <cellStyle name="Total 6 3 2 2" xfId="42016"/>
    <cellStyle name="Total 6 3 3" xfId="42017"/>
    <cellStyle name="Total 6 3 3 2" xfId="42018"/>
    <cellStyle name="Total 6 3 4" xfId="42019"/>
    <cellStyle name="Total 6 3 4 2" xfId="42020"/>
    <cellStyle name="Total 6 3 5" xfId="42021"/>
    <cellStyle name="Total 6 3 5 2" xfId="42022"/>
    <cellStyle name="Total 6 3 6" xfId="42023"/>
    <cellStyle name="Total 6 3 6 2" xfId="42024"/>
    <cellStyle name="Total 6 3 7" xfId="42025"/>
    <cellStyle name="Total 6 3 7 2" xfId="42026"/>
    <cellStyle name="Total 6 3 8" xfId="42027"/>
    <cellStyle name="Total 6 3 8 2" xfId="42028"/>
    <cellStyle name="Total 6 3 9" xfId="42029"/>
    <cellStyle name="Total 6 3 9 2" xfId="42030"/>
    <cellStyle name="Total 6 4" xfId="42031"/>
    <cellStyle name="Total 6 4 2" xfId="42032"/>
    <cellStyle name="Total 6 5" xfId="42033"/>
    <cellStyle name="Total 6 5 2" xfId="42034"/>
    <cellStyle name="Total 6 6" xfId="42035"/>
    <cellStyle name="Total 6 6 2" xfId="42036"/>
    <cellStyle name="Total 6 7" xfId="42037"/>
    <cellStyle name="Total 6 7 2" xfId="42038"/>
    <cellStyle name="Total 6 8" xfId="42039"/>
    <cellStyle name="Total 6 8 2" xfId="42040"/>
    <cellStyle name="Total 6 9" xfId="42041"/>
    <cellStyle name="Total 6 9 2" xfId="42042"/>
    <cellStyle name="Total 7" xfId="42043"/>
    <cellStyle name="Total 7 10" xfId="42044"/>
    <cellStyle name="Total 7 10 2" xfId="42045"/>
    <cellStyle name="Total 7 11" xfId="42046"/>
    <cellStyle name="Total 7 11 2" xfId="42047"/>
    <cellStyle name="Total 7 12" xfId="42048"/>
    <cellStyle name="Total 7 12 2" xfId="42049"/>
    <cellStyle name="Total 7 13" xfId="42050"/>
    <cellStyle name="Total 7 2" xfId="42051"/>
    <cellStyle name="Total 7 2 10" xfId="42052"/>
    <cellStyle name="Total 7 2 10 2" xfId="42053"/>
    <cellStyle name="Total 7 2 11" xfId="42054"/>
    <cellStyle name="Total 7 2 2" xfId="42055"/>
    <cellStyle name="Total 7 2 2 2" xfId="42056"/>
    <cellStyle name="Total 7 2 3" xfId="42057"/>
    <cellStyle name="Total 7 2 3 2" xfId="42058"/>
    <cellStyle name="Total 7 2 4" xfId="42059"/>
    <cellStyle name="Total 7 2 4 2" xfId="42060"/>
    <cellStyle name="Total 7 2 5" xfId="42061"/>
    <cellStyle name="Total 7 2 5 2" xfId="42062"/>
    <cellStyle name="Total 7 2 6" xfId="42063"/>
    <cellStyle name="Total 7 2 6 2" xfId="42064"/>
    <cellStyle name="Total 7 2 7" xfId="42065"/>
    <cellStyle name="Total 7 2 7 2" xfId="42066"/>
    <cellStyle name="Total 7 2 8" xfId="42067"/>
    <cellStyle name="Total 7 2 8 2" xfId="42068"/>
    <cellStyle name="Total 7 2 9" xfId="42069"/>
    <cellStyle name="Total 7 2 9 2" xfId="42070"/>
    <cellStyle name="Total 7 3" xfId="42071"/>
    <cellStyle name="Total 7 3 10" xfId="42072"/>
    <cellStyle name="Total 7 3 10 2" xfId="42073"/>
    <cellStyle name="Total 7 3 11" xfId="42074"/>
    <cellStyle name="Total 7 3 2" xfId="42075"/>
    <cellStyle name="Total 7 3 2 2" xfId="42076"/>
    <cellStyle name="Total 7 3 3" xfId="42077"/>
    <cellStyle name="Total 7 3 3 2" xfId="42078"/>
    <cellStyle name="Total 7 3 4" xfId="42079"/>
    <cellStyle name="Total 7 3 4 2" xfId="42080"/>
    <cellStyle name="Total 7 3 5" xfId="42081"/>
    <cellStyle name="Total 7 3 5 2" xfId="42082"/>
    <cellStyle name="Total 7 3 6" xfId="42083"/>
    <cellStyle name="Total 7 3 6 2" xfId="42084"/>
    <cellStyle name="Total 7 3 7" xfId="42085"/>
    <cellStyle name="Total 7 3 7 2" xfId="42086"/>
    <cellStyle name="Total 7 3 8" xfId="42087"/>
    <cellStyle name="Total 7 3 8 2" xfId="42088"/>
    <cellStyle name="Total 7 3 9" xfId="42089"/>
    <cellStyle name="Total 7 3 9 2" xfId="42090"/>
    <cellStyle name="Total 7 4" xfId="42091"/>
    <cellStyle name="Total 7 4 2" xfId="42092"/>
    <cellStyle name="Total 7 5" xfId="42093"/>
    <cellStyle name="Total 7 5 2" xfId="42094"/>
    <cellStyle name="Total 7 6" xfId="42095"/>
    <cellStyle name="Total 7 6 2" xfId="42096"/>
    <cellStyle name="Total 7 7" xfId="42097"/>
    <cellStyle name="Total 7 7 2" xfId="42098"/>
    <cellStyle name="Total 7 8" xfId="42099"/>
    <cellStyle name="Total 7 8 2" xfId="42100"/>
    <cellStyle name="Total 7 9" xfId="42101"/>
    <cellStyle name="Total 7 9 2" xfId="42102"/>
    <cellStyle name="Total 8" xfId="42103"/>
    <cellStyle name="Total 9" xfId="1169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BDDDD2"/>
      <color rgb="FF3ABFC6"/>
      <color rgb="FF199586"/>
      <color rgb="FFD5E9F7"/>
      <color rgb="FFE7FBFF"/>
      <color rgb="FFFF3300"/>
      <color rgb="FFE9CDE6"/>
      <color rgb="FFA7BCE3"/>
      <color rgb="FFF4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NUL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tabSelected="1" zoomScaleNormal="100" workbookViewId="0">
      <selection activeCell="K33" sqref="K31:L33"/>
    </sheetView>
  </sheetViews>
  <sheetFormatPr baseColWidth="10" defaultColWidth="11.42578125" defaultRowHeight="12"/>
  <cols>
    <col min="1" max="1" width="11.140625" style="9" customWidth="1"/>
    <col min="2" max="3" width="21.7109375" style="9" bestFit="1" customWidth="1"/>
    <col min="4" max="4" width="30.42578125" style="9" bestFit="1" customWidth="1"/>
    <col min="5" max="5" width="17.42578125" style="9" bestFit="1" customWidth="1"/>
    <col min="6" max="6" width="19.28515625" style="9" bestFit="1" customWidth="1"/>
    <col min="7" max="7" width="22" style="9" bestFit="1" customWidth="1"/>
    <col min="8" max="8" width="15.140625" style="9" bestFit="1" customWidth="1"/>
    <col min="9" max="10" width="14.5703125" style="9" bestFit="1" customWidth="1"/>
    <col min="11" max="11" width="11.42578125" style="9"/>
    <col min="12" max="12" width="5.28515625" style="9" bestFit="1" customWidth="1"/>
    <col min="13" max="13" width="10.7109375" style="9" customWidth="1"/>
    <col min="14" max="14" width="11.42578125" style="9"/>
    <col min="15" max="16" width="11.42578125" style="481"/>
    <col min="17" max="16384" width="11.42578125" style="9"/>
  </cols>
  <sheetData>
    <row r="1" spans="1:16" ht="28.5" customHeight="1"/>
    <row r="2" spans="1:16" ht="12" customHeight="1">
      <c r="B2" s="486" t="s">
        <v>160</v>
      </c>
      <c r="C2" s="487"/>
      <c r="D2" s="487"/>
      <c r="E2" s="487"/>
      <c r="F2" s="487"/>
      <c r="G2" s="487"/>
      <c r="H2" s="487"/>
      <c r="I2" s="487"/>
      <c r="J2" s="488"/>
    </row>
    <row r="3" spans="1:16" ht="14.45" customHeight="1">
      <c r="B3" s="489">
        <v>45291</v>
      </c>
      <c r="C3" s="490"/>
      <c r="D3" s="490"/>
      <c r="E3" s="490"/>
      <c r="F3" s="490"/>
      <c r="G3" s="490"/>
      <c r="H3" s="490"/>
      <c r="I3" s="490"/>
      <c r="J3" s="491"/>
    </row>
    <row r="4" spans="1:16" ht="21.75" customHeight="1">
      <c r="B4" s="500" t="s">
        <v>74</v>
      </c>
      <c r="C4" s="500"/>
      <c r="D4" s="500"/>
      <c r="E4" s="500"/>
      <c r="F4" s="500"/>
      <c r="G4" s="500"/>
      <c r="H4" s="500"/>
      <c r="I4" s="500"/>
      <c r="J4" s="500"/>
    </row>
    <row r="5" spans="1:16" ht="30">
      <c r="B5" s="213" t="s">
        <v>103</v>
      </c>
      <c r="C5" s="239" t="s">
        <v>80</v>
      </c>
      <c r="D5" s="213" t="s">
        <v>81</v>
      </c>
      <c r="E5" s="240" t="s">
        <v>82</v>
      </c>
      <c r="F5" s="213" t="s">
        <v>83</v>
      </c>
      <c r="G5" s="213" t="s">
        <v>84</v>
      </c>
      <c r="H5" s="213" t="s">
        <v>85</v>
      </c>
      <c r="I5" s="213" t="s">
        <v>86</v>
      </c>
      <c r="J5" s="213" t="s">
        <v>69</v>
      </c>
    </row>
    <row r="6" spans="1:16" ht="15">
      <c r="B6" s="494" t="s">
        <v>104</v>
      </c>
      <c r="C6" s="503" t="s">
        <v>87</v>
      </c>
      <c r="D6" s="215" t="s">
        <v>94</v>
      </c>
      <c r="E6" s="216">
        <f>'CUOTA ARTESANAL'!E6</f>
        <v>2558</v>
      </c>
      <c r="F6" s="217">
        <f>'CUOTA ARTESANAL'!L6</f>
        <v>0</v>
      </c>
      <c r="G6" s="217">
        <f>'CUOTA ARTESANAL'!M6</f>
        <v>2558</v>
      </c>
      <c r="H6" s="217">
        <f>'CUOTA ARTESANAL'!N6</f>
        <v>1118.5909999999999</v>
      </c>
      <c r="I6" s="217">
        <f>'CUOTA ARTESANAL'!O6</f>
        <v>1439.4090000000001</v>
      </c>
      <c r="J6" s="218">
        <f>'CUOTA ARTESANAL'!P6</f>
        <v>0.4372912431587177</v>
      </c>
    </row>
    <row r="7" spans="1:16" ht="15">
      <c r="B7" s="495"/>
      <c r="C7" s="503"/>
      <c r="D7" s="215" t="s">
        <v>151</v>
      </c>
      <c r="E7" s="216">
        <f>'CUOTA ARTESANAL'!E8</f>
        <v>2557</v>
      </c>
      <c r="F7" s="217">
        <f>'CUOTA ARTESANAL'!L8</f>
        <v>0</v>
      </c>
      <c r="G7" s="217">
        <f>'CUOTA ARTESANAL'!M8</f>
        <v>2557</v>
      </c>
      <c r="H7" s="217">
        <f>'CUOTA ARTESANAL'!N8</f>
        <v>2829.866</v>
      </c>
      <c r="I7" s="217">
        <f>'CUOTA ARTESANAL'!O8</f>
        <v>-272.86599999999999</v>
      </c>
      <c r="J7" s="218">
        <f>'CUOTA ARTESANAL'!P8</f>
        <v>1.1067133359405554</v>
      </c>
    </row>
    <row r="8" spans="1:16" ht="15">
      <c r="B8" s="495"/>
      <c r="C8" s="503"/>
      <c r="D8" s="215" t="s">
        <v>147</v>
      </c>
      <c r="E8" s="216">
        <f>'CUOTA ARTESANAL'!E10</f>
        <v>150</v>
      </c>
      <c r="F8" s="217">
        <f>'CUOTA ARTESANAL'!L10</f>
        <v>0</v>
      </c>
      <c r="G8" s="217">
        <f>'CUOTA ARTESANAL'!M10</f>
        <v>150</v>
      </c>
      <c r="H8" s="217">
        <f>'CUOTA ARTESANAL'!N10</f>
        <v>18.268000000000001</v>
      </c>
      <c r="I8" s="217">
        <f>'CUOTA ARTESANAL'!O10</f>
        <v>131.732</v>
      </c>
      <c r="J8" s="218">
        <f>'CUOTA ARTESANAL'!P10</f>
        <v>0.12178666666666667</v>
      </c>
    </row>
    <row r="9" spans="1:16" ht="15">
      <c r="B9" s="495"/>
      <c r="C9" s="503"/>
      <c r="D9" s="246" t="s">
        <v>95</v>
      </c>
      <c r="E9" s="221">
        <f>'CUOTA ARTESANAL'!K12</f>
        <v>6615</v>
      </c>
      <c r="F9" s="219">
        <f>'CUOTA ARTESANAL'!L12</f>
        <v>3518.5</v>
      </c>
      <c r="G9" s="219">
        <f>'CUOTA ARTESANAL'!M12</f>
        <v>10133.5</v>
      </c>
      <c r="H9" s="219">
        <f>'CUOTA ARTESANAL'!N12</f>
        <v>10021.999</v>
      </c>
      <c r="I9" s="219">
        <f>'CUOTA ARTESANAL'!O12</f>
        <v>111.5010000000002</v>
      </c>
      <c r="J9" s="218">
        <f>'CUOTA ARTESANAL'!P12</f>
        <v>0.98899679281590758</v>
      </c>
      <c r="K9" s="39"/>
      <c r="L9" s="39"/>
      <c r="M9" s="39"/>
      <c r="N9" s="39"/>
    </row>
    <row r="10" spans="1:16" s="478" customFormat="1" ht="15">
      <c r="A10" s="39"/>
      <c r="B10" s="495"/>
      <c r="C10" s="503"/>
      <c r="D10" s="246" t="s">
        <v>96</v>
      </c>
      <c r="E10" s="221">
        <f>'CUOTA ARTESANAL'!K15+'CUOTA ARTESANAL'!K16+'CUOTA ARTESANAL'!K17</f>
        <v>15435</v>
      </c>
      <c r="F10" s="221">
        <f>'CUOTA ARTESANAL'!L15+'CUOTA ARTESANAL'!L16+'CUOTA ARTESANAL'!L17</f>
        <v>2241.9270000000001</v>
      </c>
      <c r="G10" s="219">
        <f>E10+F10</f>
        <v>17676.927</v>
      </c>
      <c r="H10" s="219">
        <f>'CUOTA ARTESANAL'!N15+'CUOTA ARTESANAL'!N16+'CUOTA ARTESANAL'!N17</f>
        <v>17609.830999999998</v>
      </c>
      <c r="I10" s="219">
        <f>G10-H10</f>
        <v>67.096000000001368</v>
      </c>
      <c r="J10" s="218">
        <f>+H10/G10</f>
        <v>0.99620431763959871</v>
      </c>
      <c r="K10" s="39"/>
      <c r="L10" s="39"/>
      <c r="M10" s="39"/>
      <c r="N10" s="39"/>
      <c r="O10" s="481"/>
      <c r="P10" s="481"/>
    </row>
    <row r="11" spans="1:16" ht="15">
      <c r="A11" s="39"/>
      <c r="B11" s="495"/>
      <c r="C11" s="503"/>
      <c r="D11" s="246" t="s">
        <v>97</v>
      </c>
      <c r="E11" s="221">
        <f>'CUOTA ARTESANAL'!E20+'CUOTA ARTESANAL'!E21+'CUOTA ARTESANAL'!E22+'CUOTA ARTESANAL'!E23+'CUOTA ARTESANAL'!E24+'CUOTA ARTESANAL'!E25</f>
        <v>7267.0000000000018</v>
      </c>
      <c r="F11" s="219">
        <f>'CUOTA ARTESANAL'!F20+'CUOTA ARTESANAL'!F21+'CUOTA ARTESANAL'!F22+'CUOTA ARTESANAL'!F23+'CUOTA ARTESANAL'!F24+'CUOTA ARTESANAL'!F25</f>
        <v>-6205.0690000000004</v>
      </c>
      <c r="G11" s="219">
        <f>E11+F11</f>
        <v>1061.9310000000014</v>
      </c>
      <c r="H11" s="219">
        <f>SUM('CUOTA ARTESANAL'!N20:N25)</f>
        <v>137.43799999999999</v>
      </c>
      <c r="I11" s="221">
        <f>+'CUOTA ARTESANAL'!O20+'CUOTA ARTESANAL'!O21+'CUOTA ARTESANAL'!O22+'CUOTA ARTESANAL'!O23+'CUOTA ARTESANAL'!O24+'CUOTA ARTESANAL'!O25</f>
        <v>924.49300000000039</v>
      </c>
      <c r="J11" s="218">
        <f>H11/G11</f>
        <v>0.12942272143858669</v>
      </c>
      <c r="K11" s="39"/>
      <c r="L11" s="479">
        <f>E6+E7+E9+E10+E11+E12+E13+E14+E15+E16+E17+E8+E18</f>
        <v>64932</v>
      </c>
      <c r="M11" s="39"/>
      <c r="N11" s="39"/>
    </row>
    <row r="12" spans="1:16" ht="15">
      <c r="A12" s="39"/>
      <c r="B12" s="495"/>
      <c r="C12" s="503"/>
      <c r="D12" s="246" t="s">
        <v>53</v>
      </c>
      <c r="E12" s="221">
        <f>+'CUOTA ARTESANAL'!K28</f>
        <v>28</v>
      </c>
      <c r="F12" s="219">
        <f>'CUOTA ARTESANAL'!L28</f>
        <v>0</v>
      </c>
      <c r="G12" s="219">
        <f>'CUOTA ARTESANAL'!M28</f>
        <v>28</v>
      </c>
      <c r="H12" s="219">
        <f>'CUOTA ARTESANAL'!N28</f>
        <v>23.184999999999999</v>
      </c>
      <c r="I12" s="219">
        <f>'CUOTA ARTESANAL'!O28</f>
        <v>4.8150000000000013</v>
      </c>
      <c r="J12" s="218">
        <f>'CUOTA ARTESANAL'!P28</f>
        <v>0.82803571428571421</v>
      </c>
      <c r="K12" s="39"/>
      <c r="L12" s="39"/>
      <c r="M12" s="39"/>
      <c r="N12" s="39"/>
    </row>
    <row r="13" spans="1:16" ht="15">
      <c r="A13" s="39"/>
      <c r="B13" s="495"/>
      <c r="C13" s="503"/>
      <c r="D13" s="246" t="s">
        <v>54</v>
      </c>
      <c r="E13" s="221">
        <f>+'CUOTA ARTESANAL'!K30</f>
        <v>238</v>
      </c>
      <c r="F13" s="219">
        <f>'CUOTA ARTESANAL'!L30</f>
        <v>0</v>
      </c>
      <c r="G13" s="219">
        <f>'CUOTA ARTESANAL'!M30</f>
        <v>238</v>
      </c>
      <c r="H13" s="219">
        <f>'CUOTA ARTESANAL'!N30</f>
        <v>214.8622</v>
      </c>
      <c r="I13" s="219">
        <f>'CUOTA ARTESANAL'!O30</f>
        <v>23.137799999999999</v>
      </c>
      <c r="J13" s="218">
        <f>'CUOTA ARTESANAL'!P30</f>
        <v>0.90278235294117648</v>
      </c>
      <c r="K13" s="39"/>
      <c r="L13" s="39"/>
      <c r="M13" s="39"/>
      <c r="N13" s="39"/>
    </row>
    <row r="14" spans="1:16" ht="15">
      <c r="A14" s="39"/>
      <c r="B14" s="495"/>
      <c r="C14" s="503"/>
      <c r="D14" s="246" t="s">
        <v>78</v>
      </c>
      <c r="E14" s="221">
        <f>+'CUOTA ARTESANAL'!K32</f>
        <v>15484</v>
      </c>
      <c r="F14" s="219">
        <f>'CUOTA ARTESANAL'!L32</f>
        <v>0</v>
      </c>
      <c r="G14" s="219">
        <f>'CUOTA ARTESANAL'!M32</f>
        <v>15484</v>
      </c>
      <c r="H14" s="219">
        <f>'CUOTA ARTESANAL'!N32</f>
        <v>17551.445</v>
      </c>
      <c r="I14" s="219">
        <f>'CUOTA ARTESANAL'!O32</f>
        <v>-2067.4449999999997</v>
      </c>
      <c r="J14" s="218">
        <f>'CUOTA ARTESANAL'!P32</f>
        <v>1.1335213769051924</v>
      </c>
      <c r="K14" s="39"/>
      <c r="L14" s="39"/>
      <c r="M14" s="39"/>
      <c r="N14" s="39"/>
    </row>
    <row r="15" spans="1:16" ht="15">
      <c r="A15" s="39"/>
      <c r="B15" s="495"/>
      <c r="C15" s="503"/>
      <c r="D15" s="246" t="s">
        <v>55</v>
      </c>
      <c r="E15" s="221">
        <f>+'CUOTA ARTESANAL'!K34</f>
        <v>349</v>
      </c>
      <c r="F15" s="219">
        <f>'CUOTA ARTESANAL'!L34</f>
        <v>0</v>
      </c>
      <c r="G15" s="219">
        <f>'CUOTA ARTESANAL'!M34</f>
        <v>349</v>
      </c>
      <c r="H15" s="219">
        <f>'CUOTA ARTESANAL'!N34</f>
        <v>10.180999999999999</v>
      </c>
      <c r="I15" s="219">
        <f>'CUOTA ARTESANAL'!O34</f>
        <v>338.81900000000002</v>
      </c>
      <c r="J15" s="218">
        <f>'CUOTA ARTESANAL'!P34</f>
        <v>2.9171919770773637E-2</v>
      </c>
      <c r="K15" s="39"/>
      <c r="L15" s="39"/>
      <c r="M15" s="39"/>
      <c r="N15" s="39"/>
    </row>
    <row r="16" spans="1:16" ht="15">
      <c r="A16" s="39"/>
      <c r="B16" s="495"/>
      <c r="C16" s="503"/>
      <c r="D16" s="246" t="s">
        <v>56</v>
      </c>
      <c r="E16" s="221">
        <f>+'CUOTA ARTESANAL'!K36</f>
        <v>1811</v>
      </c>
      <c r="F16" s="219">
        <f>'CUOTA ARTESANAL'!L36</f>
        <v>0</v>
      </c>
      <c r="G16" s="219">
        <f>'CUOTA ARTESANAL'!M36</f>
        <v>1811</v>
      </c>
      <c r="H16" s="219">
        <f>'CUOTA ARTESANAL'!N36</f>
        <v>1808.915</v>
      </c>
      <c r="I16" s="219">
        <f>'CUOTA ARTESANAL'!O36</f>
        <v>2.0850000000000364</v>
      </c>
      <c r="J16" s="218">
        <f>'CUOTA ARTESANAL'!P36</f>
        <v>0.99884870237437873</v>
      </c>
      <c r="K16" s="39"/>
      <c r="L16" s="39"/>
      <c r="M16" s="39"/>
      <c r="N16" s="39"/>
    </row>
    <row r="17" spans="1:16" s="478" customFormat="1" ht="15">
      <c r="A17" s="39"/>
      <c r="B17" s="495"/>
      <c r="C17" s="503"/>
      <c r="D17" s="246" t="s">
        <v>98</v>
      </c>
      <c r="E17" s="221">
        <f>+'CUOTA ARTESANAL'!K38+'CUOTA ARTESANAL'!K39+'CUOTA ARTESANAL'!K40+'CUOTA ARTESANAL'!K41+'CUOTA ARTESANAL'!K42+'CUOTA ARTESANAL'!K43+'CUOTA ARTESANAL'!K44+'CUOTA ARTESANAL'!K45</f>
        <v>12113</v>
      </c>
      <c r="F17" s="219">
        <f>SUM('CUOTA ARTESANAL'!L38:L45)</f>
        <v>-11618.651000000002</v>
      </c>
      <c r="G17" s="221">
        <f>+'CUOTA ARTESANAL'!M38+'CUOTA ARTESANAL'!M39+'CUOTA ARTESANAL'!M40+'CUOTA ARTESANAL'!M41+'CUOTA ARTESANAL'!M42+'CUOTA ARTESANAL'!M43+'CUOTA ARTESANAL'!M44+'CUOTA ARTESANAL'!M45</f>
        <v>494.34900000000016</v>
      </c>
      <c r="H17" s="219">
        <f>SUM('CUOTA ARTESANAL'!N38:N45)</f>
        <v>451.26</v>
      </c>
      <c r="I17" s="221">
        <f>+'CUOTA ARTESANAL'!O38+'CUOTA ARTESANAL'!O39+'CUOTA ARTESANAL'!O40+'CUOTA ARTESANAL'!O41+'CUOTA ARTESANAL'!O42+'CUOTA ARTESANAL'!O43+'CUOTA ARTESANAL'!O44+'CUOTA ARTESANAL'!O45</f>
        <v>43.089000000000169</v>
      </c>
      <c r="J17" s="218">
        <f>+H17/G17</f>
        <v>0.91283688244539762</v>
      </c>
      <c r="K17" s="39"/>
      <c r="L17" s="39"/>
      <c r="M17" s="39"/>
      <c r="N17" s="39"/>
      <c r="O17" s="481"/>
      <c r="P17" s="481"/>
    </row>
    <row r="18" spans="1:16" ht="15">
      <c r="A18" s="39"/>
      <c r="B18" s="495"/>
      <c r="C18" s="503"/>
      <c r="D18" s="246" t="s">
        <v>128</v>
      </c>
      <c r="E18" s="221">
        <f>+'CUOTA ARTESANAL'!E48</f>
        <v>327</v>
      </c>
      <c r="F18" s="219">
        <f>'CUOTA ARTESANAL'!L48</f>
        <v>0</v>
      </c>
      <c r="G18" s="219">
        <f>'CUOTA ARTESANAL'!M48</f>
        <v>327</v>
      </c>
      <c r="H18" s="219">
        <f>'CUOTA ARTESANAL'!N48</f>
        <v>91.471000000000004</v>
      </c>
      <c r="I18" s="219">
        <f>'CUOTA ARTESANAL'!I48</f>
        <v>235.529</v>
      </c>
      <c r="J18" s="218">
        <f>'CUOTA ARTESANAL'!P48</f>
        <v>0.27972782874617735</v>
      </c>
      <c r="K18" s="39"/>
      <c r="L18" s="39"/>
      <c r="M18" s="39"/>
      <c r="N18" s="39"/>
    </row>
    <row r="19" spans="1:16" ht="15">
      <c r="B19" s="495"/>
      <c r="C19" s="503"/>
      <c r="D19" s="215" t="s">
        <v>89</v>
      </c>
      <c r="E19" s="216">
        <v>286</v>
      </c>
      <c r="F19" s="217">
        <f>'CUOTA ARTESANAL'!L51</f>
        <v>0</v>
      </c>
      <c r="G19" s="217">
        <f>'CUOTA ARTESANAL'!M51</f>
        <v>286</v>
      </c>
      <c r="H19" s="217">
        <f>'CUOTA ARTESANAL'!N51</f>
        <v>69.429000000000002</v>
      </c>
      <c r="I19" s="217">
        <f>'CUOTA ARTESANAL'!I51</f>
        <v>216.571</v>
      </c>
      <c r="J19" s="220">
        <f>'CUOTA ARTESANAL'!P51</f>
        <v>0.24275874125874128</v>
      </c>
    </row>
    <row r="20" spans="1:16" ht="15">
      <c r="B20" s="495"/>
      <c r="C20" s="503"/>
      <c r="D20" s="215" t="s">
        <v>90</v>
      </c>
      <c r="E20" s="221">
        <v>7167</v>
      </c>
      <c r="F20" s="448">
        <f>-2251.17-3518.5-929.325-361.432</f>
        <v>-7060.4269999999997</v>
      </c>
      <c r="G20" s="217">
        <f>+E20+F20</f>
        <v>106.57300000000032</v>
      </c>
      <c r="H20" s="217"/>
      <c r="I20" s="217">
        <f>+G20-H20</f>
        <v>106.57300000000032</v>
      </c>
      <c r="J20" s="218">
        <f>+H20/G20</f>
        <v>0</v>
      </c>
    </row>
    <row r="21" spans="1:16" ht="15">
      <c r="B21" s="495"/>
      <c r="C21" s="503"/>
      <c r="D21" s="215" t="s">
        <v>91</v>
      </c>
      <c r="E21" s="216">
        <f>D45</f>
        <v>150</v>
      </c>
      <c r="F21" s="217">
        <v>0</v>
      </c>
      <c r="G21" s="217">
        <f>+E21+F21</f>
        <v>150</v>
      </c>
      <c r="H21" s="217">
        <f>G45</f>
        <v>0</v>
      </c>
      <c r="I21" s="217">
        <f>H45</f>
        <v>150</v>
      </c>
      <c r="J21" s="218">
        <f>I45</f>
        <v>0</v>
      </c>
    </row>
    <row r="22" spans="1:16" ht="15">
      <c r="B22" s="495"/>
      <c r="C22" s="503"/>
      <c r="D22" s="215" t="s">
        <v>92</v>
      </c>
      <c r="E22" s="216">
        <v>7167</v>
      </c>
      <c r="F22" s="217">
        <v>0</v>
      </c>
      <c r="G22" s="217">
        <f>+E22+F22</f>
        <v>7167</v>
      </c>
      <c r="H22" s="217">
        <f>'CONSUMO HUMANO'!E7</f>
        <v>7182.1679999999997</v>
      </c>
      <c r="I22" s="217">
        <f>'CONSUMO HUMANO'!F7</f>
        <v>-15.167999999999665</v>
      </c>
      <c r="J22" s="218">
        <f>'CONSUMO HUMANO'!G7</f>
        <v>1.0021163666806194</v>
      </c>
    </row>
    <row r="23" spans="1:16" ht="15">
      <c r="B23" s="495"/>
      <c r="C23" s="503"/>
      <c r="D23" s="215" t="s">
        <v>93</v>
      </c>
      <c r="E23" s="216">
        <f>D38</f>
        <v>20</v>
      </c>
      <c r="F23" s="217">
        <v>0</v>
      </c>
      <c r="G23" s="217">
        <f>+E23+F23</f>
        <v>20</v>
      </c>
      <c r="H23" s="217">
        <f>G38</f>
        <v>2.246</v>
      </c>
      <c r="I23" s="217">
        <f>H38</f>
        <v>17.754000000000001</v>
      </c>
      <c r="J23" s="218">
        <f>H23/G23</f>
        <v>0.1123</v>
      </c>
    </row>
    <row r="24" spans="1:16" ht="15">
      <c r="B24" s="495"/>
      <c r="C24" s="503"/>
      <c r="D24" s="215" t="s">
        <v>77</v>
      </c>
      <c r="E24" s="216">
        <v>0</v>
      </c>
      <c r="F24" s="448">
        <f>'CESIONES INDIVIDUALES'!E256</f>
        <v>19793.208000000002</v>
      </c>
      <c r="G24" s="217">
        <f>+E24+F24</f>
        <v>19793.208000000002</v>
      </c>
      <c r="H24" s="217">
        <f>'CESIONES INDIVIDUALES'!F256</f>
        <v>17446.490999999995</v>
      </c>
      <c r="I24" s="217">
        <f>'CESIONES INDIVIDUALES'!G256</f>
        <v>2346.7170000000078</v>
      </c>
      <c r="J24" s="218">
        <f>'CESIONES INDIVIDUALES'!H256</f>
        <v>0.88143826912747003</v>
      </c>
    </row>
    <row r="25" spans="1:16" ht="15">
      <c r="B25" s="495"/>
      <c r="C25" s="503" t="s">
        <v>88</v>
      </c>
      <c r="D25" s="246" t="s">
        <v>99</v>
      </c>
      <c r="E25" s="216">
        <f>'CUOTA INDUSTRIAL'!L24</f>
        <v>100029.99740000001</v>
      </c>
      <c r="F25" s="448">
        <f>'CUOTA INDUSTRIAL'!M24</f>
        <v>-18447.064999999999</v>
      </c>
      <c r="G25" s="217">
        <f>E25+F25</f>
        <v>81582.932400000005</v>
      </c>
      <c r="H25" s="217">
        <f>'CUOTA INDUSTRIAL'!O24</f>
        <v>81249.827000000005</v>
      </c>
      <c r="I25" s="217">
        <f>G25-H25</f>
        <v>333.10540000000037</v>
      </c>
      <c r="J25" s="218">
        <f t="shared" ref="J25:J29" si="0">+H25/G25</f>
        <v>0.99591697196704343</v>
      </c>
    </row>
    <row r="26" spans="1:16" ht="15">
      <c r="B26" s="495"/>
      <c r="C26" s="503"/>
      <c r="D26" s="246" t="s">
        <v>101</v>
      </c>
      <c r="E26" s="216">
        <f>'CUOTA INDUSTRIAL'!L61</f>
        <v>21110.00304</v>
      </c>
      <c r="F26" s="219">
        <f>'CUOTA INDUSTRIAL'!M61</f>
        <v>-20076.666000000001</v>
      </c>
      <c r="G26" s="217">
        <f>'CUOTA INDUSTRIAL'!N61</f>
        <v>1033.3370399999985</v>
      </c>
      <c r="H26" s="217">
        <f>SUM('CUOTA INDUSTRIAL'!I61:I62)</f>
        <v>0</v>
      </c>
      <c r="I26" s="217">
        <f>'CUOTA INDUSTRIAL'!P61</f>
        <v>1033.3370399999985</v>
      </c>
      <c r="J26" s="218">
        <f t="shared" si="0"/>
        <v>0</v>
      </c>
      <c r="L26" s="419"/>
      <c r="M26" s="419"/>
      <c r="N26" s="419"/>
      <c r="O26" s="482"/>
      <c r="P26" s="482"/>
    </row>
    <row r="27" spans="1:16" ht="15">
      <c r="B27" s="495"/>
      <c r="C27" s="503"/>
      <c r="D27" s="246" t="s">
        <v>100</v>
      </c>
      <c r="E27" s="216">
        <f>'CUOTA INDUSTRIAL'!L125</f>
        <v>452836.04671459994</v>
      </c>
      <c r="F27" s="448">
        <f>'CUOTA INDUSTRIAL'!M125</f>
        <v>100638.53</v>
      </c>
      <c r="G27" s="217">
        <f>E27+F27</f>
        <v>553474.57671459997</v>
      </c>
      <c r="H27" s="217">
        <f>'CUOTA INDUSTRIAL'!O125</f>
        <v>554641.67599999998</v>
      </c>
      <c r="I27" s="217">
        <f>G27-H27</f>
        <v>-1167.0992854000069</v>
      </c>
      <c r="J27" s="218">
        <f>+H27/G27</f>
        <v>1.0021086773169019</v>
      </c>
    </row>
    <row r="28" spans="1:16" ht="15">
      <c r="B28" s="495"/>
      <c r="C28" s="503"/>
      <c r="D28" s="246" t="s">
        <v>102</v>
      </c>
      <c r="E28" s="216">
        <f>'CUOTA INDUSTRIAL'!L173</f>
        <v>63059.993379999985</v>
      </c>
      <c r="F28" s="448">
        <f>'CUOTA INDUSTRIAL'!M173</f>
        <v>-62784.286999999997</v>
      </c>
      <c r="G28" s="217">
        <f>'CUOTA INDUSTRIAL'!N173</f>
        <v>275.70637999998871</v>
      </c>
      <c r="H28" s="217">
        <f>'CUOTA INDUSTRIAL'!O173</f>
        <v>0.77500000000000002</v>
      </c>
      <c r="I28" s="217">
        <f>'CUOTA INDUSTRIAL'!P173</f>
        <v>274.93137999998874</v>
      </c>
      <c r="J28" s="218">
        <f t="shared" si="0"/>
        <v>2.8109614293293892E-3</v>
      </c>
    </row>
    <row r="29" spans="1:16" ht="12" hidden="1" customHeight="1">
      <c r="B29" s="495"/>
      <c r="C29" s="222"/>
      <c r="D29" s="222"/>
      <c r="E29" s="223">
        <f>SUM(E6:E28)</f>
        <v>716758.04053459992</v>
      </c>
      <c r="F29" s="222">
        <f>SUM(F6:F28)</f>
        <v>0</v>
      </c>
      <c r="G29" s="222"/>
      <c r="H29" s="222"/>
      <c r="I29" s="224">
        <f>+G29-H29</f>
        <v>0</v>
      </c>
      <c r="J29" s="218" t="e">
        <f t="shared" si="0"/>
        <v>#DIV/0!</v>
      </c>
    </row>
    <row r="30" spans="1:16" ht="15">
      <c r="B30" s="496"/>
      <c r="C30" s="492" t="s">
        <v>73</v>
      </c>
      <c r="D30" s="493"/>
      <c r="E30" s="225">
        <f>E6+E7+E8+E9+E10+E11+E12+E13+E14+E15+E16+E17+E18+E19+E20+E21+E22+E24+E25+E26+E27+E28</f>
        <v>716738.04053459992</v>
      </c>
      <c r="F30" s="226">
        <f>SUM(F6:F28)</f>
        <v>0</v>
      </c>
      <c r="G30" s="227">
        <f>+E30+F30</f>
        <v>716738.04053459992</v>
      </c>
      <c r="H30" s="228">
        <f>SUM(H6:H28)</f>
        <v>712479.92420000001</v>
      </c>
      <c r="I30" s="227">
        <f>+G30-H30</f>
        <v>4258.1163345999084</v>
      </c>
      <c r="J30" s="229">
        <f>+H30/G30</f>
        <v>0.99405903399319528</v>
      </c>
    </row>
    <row r="31" spans="1:16" ht="15">
      <c r="B31" s="222"/>
      <c r="C31" s="222"/>
      <c r="D31" s="230" t="s">
        <v>148</v>
      </c>
      <c r="E31" s="231"/>
      <c r="F31" s="223"/>
      <c r="G31" s="231"/>
      <c r="H31" s="231"/>
      <c r="I31" s="231"/>
      <c r="J31" s="231"/>
    </row>
    <row r="32" spans="1:16" ht="15">
      <c r="B32" s="222"/>
      <c r="C32" s="222"/>
      <c r="D32" s="222"/>
      <c r="E32" s="230"/>
      <c r="F32" s="230"/>
      <c r="G32" s="230"/>
      <c r="H32" s="230"/>
      <c r="I32" s="222"/>
      <c r="J32" s="222"/>
    </row>
    <row r="33" spans="1:10" ht="15">
      <c r="B33" s="222"/>
      <c r="C33" s="232"/>
      <c r="D33" s="222"/>
      <c r="E33" s="222"/>
      <c r="F33" s="222"/>
      <c r="G33" s="222"/>
      <c r="H33" s="222"/>
      <c r="I33" s="222"/>
      <c r="J33" s="222"/>
    </row>
    <row r="34" spans="1:10" ht="15">
      <c r="B34" s="222"/>
      <c r="C34" s="222"/>
      <c r="D34" s="222"/>
      <c r="E34" s="222"/>
      <c r="F34" s="222"/>
      <c r="G34" s="222"/>
      <c r="H34" s="222"/>
      <c r="I34" s="222"/>
      <c r="J34" s="222"/>
    </row>
    <row r="35" spans="1:10" ht="15">
      <c r="B35" s="222"/>
      <c r="C35" s="497" t="s">
        <v>146</v>
      </c>
      <c r="D35" s="498"/>
      <c r="E35" s="498"/>
      <c r="F35" s="498"/>
      <c r="G35" s="498"/>
      <c r="H35" s="498"/>
      <c r="I35" s="499"/>
      <c r="J35" s="222"/>
    </row>
    <row r="36" spans="1:10" ht="15">
      <c r="B36" s="222"/>
      <c r="C36" s="485" t="s">
        <v>103</v>
      </c>
      <c r="D36" s="485" t="s">
        <v>82</v>
      </c>
      <c r="E36" s="484" t="s">
        <v>85</v>
      </c>
      <c r="F36" s="484"/>
      <c r="G36" s="501" t="s">
        <v>142</v>
      </c>
      <c r="H36" s="484" t="s">
        <v>86</v>
      </c>
      <c r="I36" s="485" t="s">
        <v>69</v>
      </c>
      <c r="J36" s="222"/>
    </row>
    <row r="37" spans="1:10" ht="15">
      <c r="A37" s="27"/>
      <c r="B37" s="222"/>
      <c r="C37" s="485"/>
      <c r="D37" s="485"/>
      <c r="E37" s="233" t="s">
        <v>18</v>
      </c>
      <c r="F37" s="233" t="s">
        <v>20</v>
      </c>
      <c r="G37" s="502"/>
      <c r="H37" s="484"/>
      <c r="I37" s="485"/>
      <c r="J37" s="222"/>
    </row>
    <row r="38" spans="1:10" ht="15">
      <c r="B38" s="222"/>
      <c r="C38" s="178" t="s">
        <v>144</v>
      </c>
      <c r="D38" s="178">
        <v>20</v>
      </c>
      <c r="E38" s="234">
        <v>2.246</v>
      </c>
      <c r="F38" s="235"/>
      <c r="G38" s="236">
        <f>E38+F38</f>
        <v>2.246</v>
      </c>
      <c r="H38" s="179">
        <f>D38-G38</f>
        <v>17.754000000000001</v>
      </c>
      <c r="I38" s="183">
        <f>G38/D38</f>
        <v>0.1123</v>
      </c>
      <c r="J38" s="222"/>
    </row>
    <row r="39" spans="1:10" ht="15">
      <c r="B39" s="222"/>
      <c r="C39" s="212"/>
      <c r="D39" s="212"/>
      <c r="E39" s="212"/>
      <c r="F39" s="237"/>
      <c r="G39" s="237"/>
      <c r="H39" s="212"/>
      <c r="I39" s="184"/>
      <c r="J39" s="222"/>
    </row>
    <row r="40" spans="1:10" ht="15">
      <c r="B40" s="222"/>
      <c r="C40" s="212"/>
      <c r="D40" s="212"/>
      <c r="E40" s="212"/>
      <c r="F40" s="237"/>
      <c r="G40" s="237"/>
      <c r="H40" s="212"/>
      <c r="I40" s="184"/>
      <c r="J40" s="222"/>
    </row>
    <row r="41" spans="1:10" ht="15">
      <c r="B41" s="222"/>
      <c r="C41" s="222"/>
      <c r="D41" s="222"/>
      <c r="E41" s="222"/>
      <c r="F41" s="222"/>
      <c r="G41" s="222"/>
      <c r="H41" s="222"/>
      <c r="I41" s="222"/>
      <c r="J41" s="222"/>
    </row>
    <row r="42" spans="1:10" ht="15">
      <c r="B42" s="222"/>
      <c r="C42" s="504" t="s">
        <v>79</v>
      </c>
      <c r="D42" s="504"/>
      <c r="E42" s="504"/>
      <c r="F42" s="504"/>
      <c r="G42" s="504"/>
      <c r="H42" s="504"/>
      <c r="I42" s="504"/>
      <c r="J42" s="222"/>
    </row>
    <row r="43" spans="1:10" ht="15">
      <c r="B43" s="222"/>
      <c r="C43" s="485" t="s">
        <v>134</v>
      </c>
      <c r="D43" s="485" t="s">
        <v>82</v>
      </c>
      <c r="E43" s="484" t="s">
        <v>85</v>
      </c>
      <c r="F43" s="484"/>
      <c r="G43" s="501" t="s">
        <v>142</v>
      </c>
      <c r="H43" s="484" t="s">
        <v>86</v>
      </c>
      <c r="I43" s="485" t="s">
        <v>69</v>
      </c>
      <c r="J43" s="222"/>
    </row>
    <row r="44" spans="1:10" ht="15">
      <c r="B44" s="222"/>
      <c r="C44" s="485"/>
      <c r="D44" s="485"/>
      <c r="E44" s="233" t="s">
        <v>18</v>
      </c>
      <c r="F44" s="233" t="s">
        <v>20</v>
      </c>
      <c r="G44" s="502"/>
      <c r="H44" s="484"/>
      <c r="I44" s="485"/>
      <c r="J44" s="222"/>
    </row>
    <row r="45" spans="1:10" ht="15">
      <c r="B45" s="222"/>
      <c r="C45" s="178" t="s">
        <v>39</v>
      </c>
      <c r="D45" s="178">
        <v>150</v>
      </c>
      <c r="E45" s="178"/>
      <c r="F45" s="235"/>
      <c r="G45" s="198"/>
      <c r="H45" s="238">
        <f>D45-G45</f>
        <v>150</v>
      </c>
      <c r="I45" s="181">
        <f>G45/D45</f>
        <v>0</v>
      </c>
      <c r="J45" s="222"/>
    </row>
    <row r="50" spans="3:4">
      <c r="C50" s="27"/>
      <c r="D50" s="27"/>
    </row>
    <row r="51" spans="3:4">
      <c r="C51" s="27"/>
    </row>
    <row r="52" spans="3:4">
      <c r="C52" s="27"/>
    </row>
  </sheetData>
  <mergeCells count="21">
    <mergeCell ref="C42:I42"/>
    <mergeCell ref="C43:C44"/>
    <mergeCell ref="D43:D44"/>
    <mergeCell ref="E43:F43"/>
    <mergeCell ref="H43:H44"/>
    <mergeCell ref="I43:I44"/>
    <mergeCell ref="G43:G44"/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</mergeCells>
  <conditionalFormatting sqref="J6:J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{851E83ED-F1F8-4703-9D9D-C01093BB2744}</x14:id>
        </ext>
      </extLst>
    </cfRule>
  </conditionalFormatting>
  <pageMargins left="0.7" right="0.7" top="0.75" bottom="0.75" header="0.3" footer="0.3"/>
  <pageSetup paperSize="17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1E83ED-F1F8-4703-9D9D-C01093BB27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91"/>
  <sheetViews>
    <sheetView showGridLines="0" topLeftCell="A22" zoomScale="120" zoomScaleNormal="120" zoomScaleSheetLayoutView="100" workbookViewId="0">
      <selection activeCell="F43" sqref="F43"/>
    </sheetView>
  </sheetViews>
  <sheetFormatPr baseColWidth="10" defaultColWidth="11.42578125" defaultRowHeight="12"/>
  <cols>
    <col min="1" max="1" width="5.140625" style="15" customWidth="1"/>
    <col min="2" max="2" width="36" style="15" bestFit="1" customWidth="1"/>
    <col min="3" max="3" width="43.28515625" style="15" bestFit="1" customWidth="1"/>
    <col min="4" max="4" width="14.85546875" style="15" customWidth="1"/>
    <col min="5" max="5" width="12.42578125" style="15" bestFit="1" customWidth="1"/>
    <col min="6" max="6" width="15.5703125" style="15" bestFit="1" customWidth="1"/>
    <col min="7" max="7" width="21.7109375" style="15" bestFit="1" customWidth="1"/>
    <col min="8" max="8" width="16.5703125" style="15" bestFit="1" customWidth="1"/>
    <col min="9" max="9" width="12.42578125" style="15" bestFit="1" customWidth="1"/>
    <col min="10" max="10" width="14.140625" style="15" customWidth="1"/>
    <col min="11" max="11" width="19" style="15" hidden="1" customWidth="1"/>
    <col min="12" max="12" width="15.5703125" style="15" hidden="1" customWidth="1"/>
    <col min="13" max="13" width="18" style="15" hidden="1" customWidth="1"/>
    <col min="14" max="14" width="12.28515625" style="15" hidden="1" customWidth="1"/>
    <col min="15" max="15" width="14" style="15" hidden="1" customWidth="1"/>
    <col min="16" max="16" width="10.5703125" style="15" hidden="1" customWidth="1"/>
    <col min="17" max="17" width="16" style="15" bestFit="1" customWidth="1"/>
    <col min="18" max="18" width="36.85546875" style="15" customWidth="1"/>
    <col min="19" max="16384" width="11.42578125" style="15"/>
  </cols>
  <sheetData>
    <row r="2" spans="1:17" ht="26.25" customHeight="1">
      <c r="B2" s="510" t="s">
        <v>159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/>
    </row>
    <row r="3" spans="1:17" ht="24" customHeight="1">
      <c r="B3" s="513">
        <f>RESUMEN!B3</f>
        <v>45291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5"/>
    </row>
    <row r="4" spans="1:17" ht="22.5" customHeight="1" thickBot="1">
      <c r="B4" s="508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</row>
    <row r="5" spans="1:17" ht="36.75" thickBot="1">
      <c r="B5" s="377" t="s">
        <v>44</v>
      </c>
      <c r="C5" s="378" t="s">
        <v>105</v>
      </c>
      <c r="D5" s="378" t="s">
        <v>106</v>
      </c>
      <c r="E5" s="378" t="s">
        <v>82</v>
      </c>
      <c r="F5" s="378" t="s">
        <v>83</v>
      </c>
      <c r="G5" s="378" t="s">
        <v>84</v>
      </c>
      <c r="H5" s="378" t="s">
        <v>85</v>
      </c>
      <c r="I5" s="378" t="s">
        <v>86</v>
      </c>
      <c r="J5" s="378" t="s">
        <v>69</v>
      </c>
      <c r="K5" s="378" t="s">
        <v>82</v>
      </c>
      <c r="L5" s="378" t="s">
        <v>83</v>
      </c>
      <c r="M5" s="378" t="s">
        <v>84</v>
      </c>
      <c r="N5" s="378" t="s">
        <v>85</v>
      </c>
      <c r="O5" s="378" t="s">
        <v>86</v>
      </c>
      <c r="P5" s="378" t="s">
        <v>69</v>
      </c>
      <c r="Q5" s="379" t="s">
        <v>107</v>
      </c>
    </row>
    <row r="6" spans="1:17" s="46" customFormat="1" ht="15" customHeight="1" thickBot="1">
      <c r="B6" s="81" t="s">
        <v>108</v>
      </c>
      <c r="C6" s="82" t="s">
        <v>119</v>
      </c>
      <c r="D6" s="357" t="s">
        <v>332</v>
      </c>
      <c r="E6" s="474">
        <v>2558</v>
      </c>
      <c r="F6" s="84"/>
      <c r="G6" s="84">
        <f>E6+F6</f>
        <v>2558</v>
      </c>
      <c r="H6" s="306">
        <v>1118.5909999999999</v>
      </c>
      <c r="I6" s="84">
        <f>G6-H6</f>
        <v>1439.4090000000001</v>
      </c>
      <c r="J6" s="85">
        <f>H6/G6</f>
        <v>0.4372912431587177</v>
      </c>
      <c r="K6" s="358">
        <f>E6</f>
        <v>2558</v>
      </c>
      <c r="L6" s="358">
        <f>F6</f>
        <v>0</v>
      </c>
      <c r="M6" s="358">
        <f>K6+L6</f>
        <v>2558</v>
      </c>
      <c r="N6" s="358">
        <f>H6</f>
        <v>1118.5909999999999</v>
      </c>
      <c r="O6" s="358">
        <f>M6-N6</f>
        <v>1439.4090000000001</v>
      </c>
      <c r="P6" s="86">
        <f>N6/M6</f>
        <v>0.4372912431587177</v>
      </c>
      <c r="Q6" s="359" t="s">
        <v>61</v>
      </c>
    </row>
    <row r="7" spans="1:17" ht="15.95" customHeight="1" thickBot="1">
      <c r="B7" s="18"/>
      <c r="C7" s="34"/>
      <c r="D7" s="47"/>
      <c r="E7" s="16"/>
      <c r="F7" s="16"/>
      <c r="G7" s="16"/>
      <c r="H7" s="16"/>
      <c r="I7" s="16"/>
      <c r="J7" s="17"/>
      <c r="K7" s="16"/>
      <c r="L7" s="16"/>
      <c r="M7" s="16"/>
      <c r="N7" s="16"/>
      <c r="O7" s="16"/>
      <c r="P7" s="30"/>
      <c r="Q7" s="19"/>
    </row>
    <row r="8" spans="1:17" ht="12.75" thickBot="1">
      <c r="B8" s="81" t="s">
        <v>109</v>
      </c>
      <c r="C8" s="82" t="s">
        <v>120</v>
      </c>
      <c r="D8" s="357" t="s">
        <v>330</v>
      </c>
      <c r="E8" s="474">
        <v>2557</v>
      </c>
      <c r="F8" s="84"/>
      <c r="G8" s="84">
        <f>E8+F8</f>
        <v>2557</v>
      </c>
      <c r="H8" s="306">
        <v>2829.866</v>
      </c>
      <c r="I8" s="84">
        <f>G8-H8</f>
        <v>-272.86599999999999</v>
      </c>
      <c r="J8" s="85">
        <f>H8/G8</f>
        <v>1.1067133359405554</v>
      </c>
      <c r="K8" s="358">
        <f>E8</f>
        <v>2557</v>
      </c>
      <c r="L8" s="358">
        <f>F8</f>
        <v>0</v>
      </c>
      <c r="M8" s="358">
        <f>K8+L8</f>
        <v>2557</v>
      </c>
      <c r="N8" s="358">
        <f>H8</f>
        <v>2829.866</v>
      </c>
      <c r="O8" s="358">
        <f>M8-N8</f>
        <v>-272.86599999999999</v>
      </c>
      <c r="P8" s="86">
        <f>N8/M8</f>
        <v>1.1067133359405554</v>
      </c>
      <c r="Q8" s="359">
        <v>45016</v>
      </c>
    </row>
    <row r="9" spans="1:17" ht="15.95" customHeight="1" thickBot="1">
      <c r="B9" s="18"/>
      <c r="C9" s="34"/>
      <c r="D9" s="47"/>
      <c r="E9" s="16"/>
      <c r="F9" s="16"/>
      <c r="G9" s="16"/>
      <c r="H9" s="16"/>
      <c r="I9" s="16" t="s">
        <v>148</v>
      </c>
      <c r="J9" s="17"/>
      <c r="K9" s="16"/>
      <c r="L9" s="16"/>
      <c r="M9" s="16"/>
      <c r="N9" s="16"/>
      <c r="O9" s="16"/>
      <c r="P9" s="30"/>
      <c r="Q9" s="19"/>
    </row>
    <row r="10" spans="1:17" ht="12.75" thickBot="1">
      <c r="B10" s="81" t="s">
        <v>14</v>
      </c>
      <c r="C10" s="82" t="s">
        <v>121</v>
      </c>
      <c r="D10" s="83" t="s">
        <v>163</v>
      </c>
      <c r="E10" s="474">
        <v>150</v>
      </c>
      <c r="F10" s="84"/>
      <c r="G10" s="84">
        <f>E10+F10</f>
        <v>150</v>
      </c>
      <c r="H10" s="306">
        <v>18.268000000000001</v>
      </c>
      <c r="I10" s="84">
        <f>G10-H10</f>
        <v>131.732</v>
      </c>
      <c r="J10" s="85">
        <f>H10/G10</f>
        <v>0.12178666666666667</v>
      </c>
      <c r="K10" s="84">
        <f>E10</f>
        <v>150</v>
      </c>
      <c r="L10" s="84">
        <f>F10</f>
        <v>0</v>
      </c>
      <c r="M10" s="84">
        <f>K10+L10</f>
        <v>150</v>
      </c>
      <c r="N10" s="84">
        <f>H10</f>
        <v>18.268000000000001</v>
      </c>
      <c r="O10" s="84">
        <f>M10-N10</f>
        <v>131.732</v>
      </c>
      <c r="P10" s="86">
        <f>N10/M10</f>
        <v>0.12178666666666667</v>
      </c>
      <c r="Q10" s="87" t="s">
        <v>61</v>
      </c>
    </row>
    <row r="11" spans="1:17" ht="15.75" customHeight="1" thickBot="1">
      <c r="B11" s="18"/>
      <c r="C11" s="34"/>
      <c r="D11" s="47"/>
      <c r="E11" s="16"/>
      <c r="F11" s="16"/>
      <c r="G11" s="16"/>
      <c r="H11" s="307"/>
      <c r="I11" s="16"/>
      <c r="J11" s="17"/>
      <c r="K11" s="65"/>
      <c r="L11" s="65"/>
      <c r="M11" s="65"/>
      <c r="N11" s="16"/>
      <c r="O11" s="16"/>
      <c r="P11" s="30"/>
      <c r="Q11" s="19"/>
    </row>
    <row r="12" spans="1:17" ht="12.75" thickBot="1">
      <c r="B12" s="81" t="s">
        <v>110</v>
      </c>
      <c r="C12" s="82" t="s">
        <v>122</v>
      </c>
      <c r="D12" s="357" t="s">
        <v>330</v>
      </c>
      <c r="E12" s="474">
        <v>6615</v>
      </c>
      <c r="F12" s="84">
        <v>3518.5</v>
      </c>
      <c r="G12" s="84">
        <f>E12+F12</f>
        <v>10133.5</v>
      </c>
      <c r="H12" s="306">
        <v>10021.999</v>
      </c>
      <c r="I12" s="84">
        <f>G12-H12</f>
        <v>111.5010000000002</v>
      </c>
      <c r="J12" s="421">
        <f>H12/G12</f>
        <v>0.98899679281590758</v>
      </c>
      <c r="K12" s="358">
        <f>E12</f>
        <v>6615</v>
      </c>
      <c r="L12" s="358">
        <f>F12</f>
        <v>3518.5</v>
      </c>
      <c r="M12" s="358">
        <f>K12+L12</f>
        <v>10133.5</v>
      </c>
      <c r="N12" s="358">
        <f>H12</f>
        <v>10021.999</v>
      </c>
      <c r="O12" s="358">
        <f>M12-N12</f>
        <v>111.5010000000002</v>
      </c>
      <c r="P12" s="86">
        <f>N12/M12</f>
        <v>0.98899679281590758</v>
      </c>
      <c r="Q12" s="359">
        <v>45257</v>
      </c>
    </row>
    <row r="13" spans="1:17" s="45" customFormat="1">
      <c r="B13" s="64"/>
      <c r="C13" s="64"/>
      <c r="D13" s="78"/>
      <c r="E13" s="65"/>
      <c r="F13" s="65"/>
      <c r="G13" s="65"/>
      <c r="H13" s="308"/>
      <c r="I13" s="65"/>
      <c r="J13" s="17"/>
      <c r="K13" s="65"/>
      <c r="L13" s="65"/>
      <c r="M13" s="65"/>
      <c r="N13" s="65"/>
      <c r="O13" s="65"/>
      <c r="P13" s="20"/>
      <c r="Q13" s="66"/>
    </row>
    <row r="14" spans="1:17" ht="15.75" customHeight="1" thickBot="1">
      <c r="B14" s="18"/>
      <c r="C14" s="75"/>
      <c r="D14" s="47"/>
      <c r="E14" s="16" t="s">
        <v>148</v>
      </c>
      <c r="F14" s="16"/>
      <c r="G14" s="16"/>
      <c r="H14" s="309"/>
      <c r="I14" s="16"/>
      <c r="J14" s="17"/>
      <c r="K14" s="79"/>
      <c r="L14" s="79"/>
      <c r="M14" s="79"/>
      <c r="N14" s="79"/>
      <c r="O14" s="79"/>
      <c r="P14" s="91"/>
      <c r="Q14" s="123"/>
    </row>
    <row r="15" spans="1:17" ht="12.75" thickBot="1">
      <c r="A15" s="99">
        <v>1</v>
      </c>
      <c r="B15" s="519" t="s">
        <v>111</v>
      </c>
      <c r="C15" s="321" t="s">
        <v>2</v>
      </c>
      <c r="D15" s="80" t="s">
        <v>330</v>
      </c>
      <c r="E15" s="475">
        <v>1556.6990000000001</v>
      </c>
      <c r="F15" s="450">
        <f>-1300+361.432</f>
        <v>-938.56799999999998</v>
      </c>
      <c r="G15" s="69">
        <f>E15+F15</f>
        <v>618.13100000000009</v>
      </c>
      <c r="H15" s="305">
        <v>440.185</v>
      </c>
      <c r="I15" s="69">
        <f t="shared" ref="I15:I16" si="0">G15-H15</f>
        <v>177.94600000000008</v>
      </c>
      <c r="J15" s="71">
        <f t="shared" ref="J15:J16" si="1">H15/G15</f>
        <v>0.71212251124761572</v>
      </c>
      <c r="K15" s="325">
        <f t="shared" ref="K15:L17" si="2">E15</f>
        <v>1556.6990000000001</v>
      </c>
      <c r="L15" s="325">
        <f t="shared" si="2"/>
        <v>-938.56799999999998</v>
      </c>
      <c r="M15" s="325">
        <f>K15+L15</f>
        <v>618.13100000000009</v>
      </c>
      <c r="N15" s="325">
        <f>H15</f>
        <v>440.185</v>
      </c>
      <c r="O15" s="325">
        <f>M15-N15</f>
        <v>177.94600000000008</v>
      </c>
      <c r="P15" s="331">
        <f>N15/M15</f>
        <v>0.71212251124761572</v>
      </c>
      <c r="Q15" s="124" t="s">
        <v>61</v>
      </c>
    </row>
    <row r="16" spans="1:17" ht="12.75" thickBot="1">
      <c r="A16" s="99">
        <v>2</v>
      </c>
      <c r="B16" s="520"/>
      <c r="C16" s="320" t="s">
        <v>3</v>
      </c>
      <c r="D16" s="80" t="s">
        <v>330</v>
      </c>
      <c r="E16" s="475">
        <v>9875.4689999999991</v>
      </c>
      <c r="F16" s="69">
        <v>2251.17</v>
      </c>
      <c r="G16" s="69">
        <f>E16+F16</f>
        <v>12126.638999999999</v>
      </c>
      <c r="H16" s="305">
        <v>12075.883</v>
      </c>
      <c r="I16" s="69">
        <f t="shared" si="0"/>
        <v>50.755999999999403</v>
      </c>
      <c r="J16" s="71">
        <f t="shared" si="1"/>
        <v>0.99581450391984128</v>
      </c>
      <c r="K16" s="325">
        <f t="shared" si="2"/>
        <v>9875.4689999999991</v>
      </c>
      <c r="L16" s="325">
        <f t="shared" si="2"/>
        <v>2251.17</v>
      </c>
      <c r="M16" s="325">
        <f>K16+L16</f>
        <v>12126.638999999999</v>
      </c>
      <c r="N16" s="325">
        <f>H16</f>
        <v>12075.883</v>
      </c>
      <c r="O16" s="325">
        <f>M16-N16</f>
        <v>50.755999999999403</v>
      </c>
      <c r="P16" s="331">
        <f>N16/M16</f>
        <v>0.99581450391984128</v>
      </c>
      <c r="Q16" s="125" t="s">
        <v>61</v>
      </c>
    </row>
    <row r="17" spans="1:17" s="121" customFormat="1" ht="12.75" thickBot="1">
      <c r="A17" s="99"/>
      <c r="B17" s="520"/>
      <c r="C17" s="320" t="s">
        <v>4</v>
      </c>
      <c r="D17" s="122" t="s">
        <v>330</v>
      </c>
      <c r="E17" s="476">
        <v>4002.8319999999999</v>
      </c>
      <c r="F17" s="28">
        <v>929.32500000000005</v>
      </c>
      <c r="G17" s="28">
        <f>E17+F17</f>
        <v>4932.1570000000002</v>
      </c>
      <c r="H17" s="380">
        <v>5093.7629999999999</v>
      </c>
      <c r="I17" s="28">
        <f t="shared" ref="I17" si="3">G17-H17</f>
        <v>-161.60599999999977</v>
      </c>
      <c r="J17" s="68">
        <f t="shared" ref="J17" si="4">H17/G17</f>
        <v>1.0327657858417727</v>
      </c>
      <c r="K17" s="325">
        <f t="shared" si="2"/>
        <v>4002.8319999999999</v>
      </c>
      <c r="L17" s="325">
        <f t="shared" si="2"/>
        <v>929.32500000000005</v>
      </c>
      <c r="M17" s="325">
        <f>K17+L17</f>
        <v>4932.1570000000002</v>
      </c>
      <c r="N17" s="325">
        <f>H17</f>
        <v>5093.7629999999999</v>
      </c>
      <c r="O17" s="325">
        <f>M17-N17</f>
        <v>-161.60599999999977</v>
      </c>
      <c r="P17" s="331">
        <f>N17/M17</f>
        <v>1.0327657858417727</v>
      </c>
      <c r="Q17" s="125">
        <v>45267</v>
      </c>
    </row>
    <row r="18" spans="1:17" ht="12.75" thickBot="1">
      <c r="B18" s="18"/>
      <c r="C18" s="34"/>
      <c r="D18" s="94"/>
      <c r="E18" s="93"/>
      <c r="F18" s="16"/>
      <c r="G18" s="16"/>
      <c r="H18" s="381">
        <f>SUM(H15:H17)</f>
        <v>17609.830999999998</v>
      </c>
      <c r="I18" s="16"/>
      <c r="J18" s="17"/>
      <c r="K18" s="16"/>
      <c r="L18" s="16"/>
      <c r="M18" s="16"/>
      <c r="N18" s="65"/>
      <c r="O18" s="16"/>
      <c r="P18" s="20"/>
      <c r="Q18" s="29"/>
    </row>
    <row r="19" spans="1:17" ht="15.75" customHeight="1" thickTop="1" thickBot="1">
      <c r="B19" s="18"/>
      <c r="C19" s="34"/>
      <c r="D19" s="92"/>
      <c r="E19" s="79" t="s">
        <v>148</v>
      </c>
      <c r="F19" s="79"/>
      <c r="G19" s="16"/>
      <c r="H19" s="43"/>
      <c r="I19" s="16"/>
      <c r="J19" s="17"/>
      <c r="K19" s="16" t="str">
        <f t="shared" ref="K19:K33" si="5">E19</f>
        <v xml:space="preserve"> </v>
      </c>
      <c r="L19" s="16">
        <f t="shared" ref="L19:L33" si="6">F19</f>
        <v>0</v>
      </c>
      <c r="M19" s="16"/>
      <c r="N19" s="65"/>
      <c r="O19" s="16"/>
      <c r="P19" s="30"/>
      <c r="Q19" s="19"/>
    </row>
    <row r="20" spans="1:17">
      <c r="A20" s="99">
        <v>5</v>
      </c>
      <c r="B20" s="516" t="s">
        <v>112</v>
      </c>
      <c r="C20" s="318" t="s">
        <v>5</v>
      </c>
      <c r="D20" s="353" t="s">
        <v>330</v>
      </c>
      <c r="E20" s="475">
        <v>5916.2120000000004</v>
      </c>
      <c r="F20" s="69">
        <f>-4594-882-438</f>
        <v>-5914</v>
      </c>
      <c r="G20" s="69">
        <f t="shared" ref="G20:G25" si="7">E20+F20</f>
        <v>2.2120000000004438</v>
      </c>
      <c r="H20" s="70">
        <v>0.06</v>
      </c>
      <c r="I20" s="69">
        <f>G20-H20</f>
        <v>2.1520000000004438</v>
      </c>
      <c r="J20" s="365">
        <f t="shared" ref="J20:J25" si="8">H20/G20</f>
        <v>2.7124773960211554E-2</v>
      </c>
      <c r="K20" s="368">
        <f>E20</f>
        <v>5916.2120000000004</v>
      </c>
      <c r="L20" s="371">
        <f>F20</f>
        <v>-5914</v>
      </c>
      <c r="M20" s="374">
        <f t="shared" ref="M20:M25" si="9">K20+L20</f>
        <v>2.2120000000004438</v>
      </c>
      <c r="N20" s="371">
        <f>H20</f>
        <v>0.06</v>
      </c>
      <c r="O20" s="325">
        <f t="shared" ref="O20:O25" si="10">M20-N20</f>
        <v>2.1520000000004438</v>
      </c>
      <c r="P20" s="328">
        <f t="shared" ref="P20:P25" si="11">N20/M20</f>
        <v>2.7124773960211554E-2</v>
      </c>
      <c r="Q20" s="72" t="s">
        <v>61</v>
      </c>
    </row>
    <row r="21" spans="1:17">
      <c r="A21" s="99">
        <v>6</v>
      </c>
      <c r="B21" s="517"/>
      <c r="C21" s="322" t="s">
        <v>67</v>
      </c>
      <c r="D21" s="354" t="s">
        <v>330</v>
      </c>
      <c r="E21" s="476">
        <v>101.069</v>
      </c>
      <c r="F21" s="28">
        <f>-94.184-6.885</f>
        <v>-101.069</v>
      </c>
      <c r="G21" s="28">
        <f t="shared" si="7"/>
        <v>0</v>
      </c>
      <c r="H21" s="67"/>
      <c r="I21" s="28">
        <f t="shared" ref="I21:I25" si="12">G21-H21</f>
        <v>0</v>
      </c>
      <c r="J21" s="366">
        <v>1</v>
      </c>
      <c r="K21" s="369">
        <f t="shared" ref="K21:K25" si="13">E21</f>
        <v>101.069</v>
      </c>
      <c r="L21" s="372">
        <f t="shared" ref="L21:L25" si="14">F21</f>
        <v>-101.069</v>
      </c>
      <c r="M21" s="375">
        <f t="shared" si="9"/>
        <v>0</v>
      </c>
      <c r="N21" s="372">
        <f t="shared" ref="N21:N25" si="15">H21</f>
        <v>0</v>
      </c>
      <c r="O21" s="330">
        <f t="shared" si="10"/>
        <v>0</v>
      </c>
      <c r="P21" s="324" t="e">
        <f t="shared" si="11"/>
        <v>#DIV/0!</v>
      </c>
      <c r="Q21" s="73">
        <v>44996</v>
      </c>
    </row>
    <row r="22" spans="1:17">
      <c r="A22" s="99">
        <v>7</v>
      </c>
      <c r="B22" s="517"/>
      <c r="C22" s="322" t="s">
        <v>145</v>
      </c>
      <c r="D22" s="354" t="s">
        <v>330</v>
      </c>
      <c r="E22" s="476">
        <v>3.0019999999999998</v>
      </c>
      <c r="F22" s="28"/>
      <c r="G22" s="28">
        <f t="shared" si="7"/>
        <v>3.0019999999999998</v>
      </c>
      <c r="H22" s="67"/>
      <c r="I22" s="28">
        <f t="shared" si="12"/>
        <v>3.0019999999999998</v>
      </c>
      <c r="J22" s="366">
        <f t="shared" si="8"/>
        <v>0</v>
      </c>
      <c r="K22" s="369">
        <f t="shared" si="13"/>
        <v>3.0019999999999998</v>
      </c>
      <c r="L22" s="372">
        <f t="shared" si="14"/>
        <v>0</v>
      </c>
      <c r="M22" s="375">
        <f t="shared" si="9"/>
        <v>3.0019999999999998</v>
      </c>
      <c r="N22" s="372">
        <f t="shared" si="15"/>
        <v>0</v>
      </c>
      <c r="O22" s="330">
        <f t="shared" si="10"/>
        <v>3.0019999999999998</v>
      </c>
      <c r="P22" s="324">
        <f t="shared" si="11"/>
        <v>0</v>
      </c>
      <c r="Q22" s="73" t="s">
        <v>61</v>
      </c>
    </row>
    <row r="23" spans="1:17">
      <c r="A23" s="99">
        <v>8</v>
      </c>
      <c r="B23" s="517"/>
      <c r="C23" s="319" t="s">
        <v>66</v>
      </c>
      <c r="D23" s="354" t="s">
        <v>330</v>
      </c>
      <c r="E23" s="476">
        <v>206.14400000000001</v>
      </c>
      <c r="F23" s="28">
        <v>-190</v>
      </c>
      <c r="G23" s="28">
        <f t="shared" si="7"/>
        <v>16.144000000000005</v>
      </c>
      <c r="H23" s="67"/>
      <c r="I23" s="28">
        <f t="shared" si="12"/>
        <v>16.144000000000005</v>
      </c>
      <c r="J23" s="366">
        <f t="shared" si="8"/>
        <v>0</v>
      </c>
      <c r="K23" s="369">
        <f t="shared" si="13"/>
        <v>206.14400000000001</v>
      </c>
      <c r="L23" s="372">
        <f t="shared" si="14"/>
        <v>-190</v>
      </c>
      <c r="M23" s="375">
        <f t="shared" si="9"/>
        <v>16.144000000000005</v>
      </c>
      <c r="N23" s="372">
        <f t="shared" si="15"/>
        <v>0</v>
      </c>
      <c r="O23" s="330">
        <f t="shared" si="10"/>
        <v>16.144000000000005</v>
      </c>
      <c r="P23" s="324">
        <f t="shared" si="11"/>
        <v>0</v>
      </c>
      <c r="Q23" s="73" t="s">
        <v>61</v>
      </c>
    </row>
    <row r="24" spans="1:17" ht="12" customHeight="1">
      <c r="A24" s="99">
        <v>9</v>
      </c>
      <c r="B24" s="517"/>
      <c r="C24" s="322" t="s">
        <v>6</v>
      </c>
      <c r="D24" s="354" t="s">
        <v>330</v>
      </c>
      <c r="E24" s="476">
        <v>158.02199999999999</v>
      </c>
      <c r="F24" s="28"/>
      <c r="G24" s="28">
        <f t="shared" si="7"/>
        <v>158.02199999999999</v>
      </c>
      <c r="H24" s="67"/>
      <c r="I24" s="28">
        <f t="shared" si="12"/>
        <v>158.02199999999999</v>
      </c>
      <c r="J24" s="366">
        <f t="shared" si="8"/>
        <v>0</v>
      </c>
      <c r="K24" s="369">
        <f t="shared" si="13"/>
        <v>158.02199999999999</v>
      </c>
      <c r="L24" s="372">
        <f t="shared" si="14"/>
        <v>0</v>
      </c>
      <c r="M24" s="375">
        <f t="shared" si="9"/>
        <v>158.02199999999999</v>
      </c>
      <c r="N24" s="372">
        <f t="shared" si="15"/>
        <v>0</v>
      </c>
      <c r="O24" s="330">
        <f t="shared" si="10"/>
        <v>158.02199999999999</v>
      </c>
      <c r="P24" s="324">
        <f t="shared" si="11"/>
        <v>0</v>
      </c>
      <c r="Q24" s="73" t="s">
        <v>61</v>
      </c>
    </row>
    <row r="25" spans="1:17" s="45" customFormat="1" ht="12" customHeight="1" thickBot="1">
      <c r="A25" s="99">
        <v>10</v>
      </c>
      <c r="B25" s="518"/>
      <c r="C25" s="363" t="s">
        <v>4</v>
      </c>
      <c r="D25" s="355" t="s">
        <v>330</v>
      </c>
      <c r="E25" s="477">
        <v>882.55100000000004</v>
      </c>
      <c r="F25" s="95"/>
      <c r="G25" s="95">
        <f t="shared" si="7"/>
        <v>882.55100000000004</v>
      </c>
      <c r="H25" s="364">
        <v>137.37799999999999</v>
      </c>
      <c r="I25" s="95">
        <f t="shared" si="12"/>
        <v>745.173</v>
      </c>
      <c r="J25" s="367">
        <f t="shared" si="8"/>
        <v>0.15566012615701527</v>
      </c>
      <c r="K25" s="370">
        <f t="shared" si="13"/>
        <v>882.55100000000004</v>
      </c>
      <c r="L25" s="373">
        <f t="shared" si="14"/>
        <v>0</v>
      </c>
      <c r="M25" s="376">
        <f t="shared" si="9"/>
        <v>882.55100000000004</v>
      </c>
      <c r="N25" s="373">
        <f t="shared" si="15"/>
        <v>137.37799999999999</v>
      </c>
      <c r="O25" s="326">
        <f t="shared" si="10"/>
        <v>745.173</v>
      </c>
      <c r="P25" s="329">
        <f t="shared" si="11"/>
        <v>0.15566012615701527</v>
      </c>
      <c r="Q25" s="74" t="s">
        <v>61</v>
      </c>
    </row>
    <row r="26" spans="1:17">
      <c r="B26" s="18"/>
      <c r="C26" s="361"/>
      <c r="D26" s="78"/>
      <c r="E26" s="65"/>
      <c r="F26" s="65"/>
      <c r="G26" s="65"/>
      <c r="H26" s="362"/>
      <c r="I26" s="65"/>
      <c r="J26" s="17"/>
      <c r="K26" s="16"/>
      <c r="L26" s="16"/>
      <c r="M26" s="16"/>
      <c r="N26" s="65"/>
      <c r="O26" s="16"/>
      <c r="P26" s="20"/>
      <c r="Q26" s="19"/>
    </row>
    <row r="27" spans="1:17" ht="15.75" customHeight="1" thickBot="1">
      <c r="B27" s="18"/>
      <c r="C27" s="88"/>
      <c r="D27" s="47"/>
      <c r="E27" s="16"/>
      <c r="F27" s="79"/>
      <c r="G27" s="79"/>
      <c r="H27" s="309"/>
      <c r="I27" s="16"/>
      <c r="J27" s="17"/>
      <c r="K27" s="16"/>
      <c r="L27" s="16"/>
      <c r="M27" s="16"/>
      <c r="N27" s="65"/>
      <c r="O27" s="16"/>
      <c r="P27" s="30"/>
      <c r="Q27" s="19"/>
    </row>
    <row r="28" spans="1:17">
      <c r="B28" s="323" t="s">
        <v>113</v>
      </c>
      <c r="C28" s="327" t="s">
        <v>123</v>
      </c>
      <c r="D28" s="80" t="s">
        <v>330</v>
      </c>
      <c r="E28" s="475">
        <v>28</v>
      </c>
      <c r="F28" s="69"/>
      <c r="G28" s="69">
        <f>E28+F28</f>
        <v>28</v>
      </c>
      <c r="H28" s="305">
        <v>23.184999999999999</v>
      </c>
      <c r="I28" s="69">
        <f>G28-H28</f>
        <v>4.8150000000000013</v>
      </c>
      <c r="J28" s="71">
        <f>H28/G28</f>
        <v>0.82803571428571421</v>
      </c>
      <c r="K28" s="325">
        <f>E28</f>
        <v>28</v>
      </c>
      <c r="L28" s="325">
        <f>F28</f>
        <v>0</v>
      </c>
      <c r="M28" s="325">
        <f>K28+L28</f>
        <v>28</v>
      </c>
      <c r="N28" s="325">
        <f>H28</f>
        <v>23.184999999999999</v>
      </c>
      <c r="O28" s="325">
        <f>M28-N28</f>
        <v>4.8150000000000013</v>
      </c>
      <c r="P28" s="328">
        <f>N28/M28</f>
        <v>0.82803571428571421</v>
      </c>
      <c r="Q28" s="72" t="s">
        <v>61</v>
      </c>
    </row>
    <row r="29" spans="1:17" ht="15.75" customHeight="1" thickBot="1">
      <c r="B29" s="18"/>
      <c r="C29" s="35"/>
      <c r="D29" s="47"/>
      <c r="E29" s="16"/>
      <c r="F29" s="16"/>
      <c r="G29" s="16"/>
      <c r="H29" s="309"/>
      <c r="I29" s="16"/>
      <c r="J29" s="17"/>
      <c r="K29" s="16"/>
      <c r="L29" s="16"/>
      <c r="M29" s="16"/>
      <c r="N29" s="65"/>
      <c r="O29" s="16"/>
      <c r="P29" s="30"/>
      <c r="Q29" s="19"/>
    </row>
    <row r="30" spans="1:17" ht="12.75" thickBot="1">
      <c r="B30" s="81" t="s">
        <v>114</v>
      </c>
      <c r="C30" s="356" t="s">
        <v>124</v>
      </c>
      <c r="D30" s="357" t="s">
        <v>330</v>
      </c>
      <c r="E30" s="474">
        <v>238</v>
      </c>
      <c r="F30" s="84"/>
      <c r="G30" s="84">
        <f>E30+F30</f>
        <v>238</v>
      </c>
      <c r="H30" s="306">
        <v>214.8622</v>
      </c>
      <c r="I30" s="84">
        <f>G30-H30</f>
        <v>23.137799999999999</v>
      </c>
      <c r="J30" s="85">
        <f>H30/G30</f>
        <v>0.90278235294117648</v>
      </c>
      <c r="K30" s="358">
        <f>E30</f>
        <v>238</v>
      </c>
      <c r="L30" s="358">
        <f>F30</f>
        <v>0</v>
      </c>
      <c r="M30" s="358">
        <f>K30+L30</f>
        <v>238</v>
      </c>
      <c r="N30" s="358">
        <f>H30</f>
        <v>214.8622</v>
      </c>
      <c r="O30" s="358">
        <f>M30-N30</f>
        <v>23.137799999999999</v>
      </c>
      <c r="P30" s="86">
        <f>N30/M30</f>
        <v>0.90278235294117648</v>
      </c>
      <c r="Q30" s="359" t="s">
        <v>61</v>
      </c>
    </row>
    <row r="31" spans="1:17" ht="15.75" customHeight="1" thickBot="1">
      <c r="B31" s="18"/>
      <c r="C31" s="35"/>
      <c r="D31" s="47"/>
      <c r="E31" s="16"/>
      <c r="F31" s="16"/>
      <c r="G31" s="16"/>
      <c r="H31" s="309"/>
      <c r="I31" s="16"/>
      <c r="J31" s="17"/>
      <c r="K31" s="16"/>
      <c r="L31" s="16"/>
      <c r="M31" s="16"/>
      <c r="N31" s="65"/>
      <c r="O31" s="16"/>
      <c r="P31" s="30"/>
      <c r="Q31" s="19"/>
    </row>
    <row r="32" spans="1:17" ht="12" customHeight="1" thickBot="1">
      <c r="B32" s="81" t="s">
        <v>115</v>
      </c>
      <c r="C32" s="356" t="s">
        <v>125</v>
      </c>
      <c r="D32" s="357" t="s">
        <v>330</v>
      </c>
      <c r="E32" s="474">
        <v>15484</v>
      </c>
      <c r="F32" s="84"/>
      <c r="G32" s="84">
        <f>E32+F32</f>
        <v>15484</v>
      </c>
      <c r="H32" s="306">
        <f>17620.775-69.33</f>
        <v>17551.445</v>
      </c>
      <c r="I32" s="84">
        <f>G32-H32</f>
        <v>-2067.4449999999997</v>
      </c>
      <c r="J32" s="85">
        <f>H32/G32</f>
        <v>1.1335213769051924</v>
      </c>
      <c r="K32" s="358">
        <f>E32</f>
        <v>15484</v>
      </c>
      <c r="L32" s="358">
        <f>F32</f>
        <v>0</v>
      </c>
      <c r="M32" s="358">
        <f>K32+L32</f>
        <v>15484</v>
      </c>
      <c r="N32" s="358">
        <f>H32</f>
        <v>17551.445</v>
      </c>
      <c r="O32" s="358">
        <f>M32-N32</f>
        <v>-2067.4449999999997</v>
      </c>
      <c r="P32" s="86">
        <f>N32/M32</f>
        <v>1.1335213769051924</v>
      </c>
      <c r="Q32" s="359">
        <v>44933</v>
      </c>
    </row>
    <row r="33" spans="1:17" ht="15.75" customHeight="1" thickBot="1">
      <c r="B33" s="18"/>
      <c r="C33" s="35"/>
      <c r="D33" s="47"/>
      <c r="E33" s="16"/>
      <c r="F33" s="16"/>
      <c r="G33" s="16"/>
      <c r="H33" s="309"/>
      <c r="I33" s="16"/>
      <c r="J33" s="17"/>
      <c r="K33" s="16">
        <f t="shared" si="5"/>
        <v>0</v>
      </c>
      <c r="L33" s="16">
        <f t="shared" si="6"/>
        <v>0</v>
      </c>
      <c r="M33" s="16"/>
      <c r="N33" s="65"/>
      <c r="O33" s="16"/>
      <c r="P33" s="30"/>
      <c r="Q33" s="19"/>
    </row>
    <row r="34" spans="1:17" ht="12.75" thickBot="1">
      <c r="B34" s="360" t="s">
        <v>116</v>
      </c>
      <c r="C34" s="89" t="s">
        <v>126</v>
      </c>
      <c r="D34" s="357" t="s">
        <v>330</v>
      </c>
      <c r="E34" s="474">
        <v>349</v>
      </c>
      <c r="F34" s="84"/>
      <c r="G34" s="84">
        <f>E34+F34</f>
        <v>349</v>
      </c>
      <c r="H34" s="306">
        <v>10.180999999999999</v>
      </c>
      <c r="I34" s="84">
        <f>G34-H34</f>
        <v>338.81900000000002</v>
      </c>
      <c r="J34" s="85">
        <f>H34/G34</f>
        <v>2.9171919770773637E-2</v>
      </c>
      <c r="K34" s="358">
        <f>E34</f>
        <v>349</v>
      </c>
      <c r="L34" s="358">
        <f>F34</f>
        <v>0</v>
      </c>
      <c r="M34" s="358">
        <f>K34+L34</f>
        <v>349</v>
      </c>
      <c r="N34" s="358">
        <f>H34</f>
        <v>10.180999999999999</v>
      </c>
      <c r="O34" s="358">
        <f>M34-N34</f>
        <v>338.81900000000002</v>
      </c>
      <c r="P34" s="86">
        <f>N34/M34</f>
        <v>2.9171919770773637E-2</v>
      </c>
      <c r="Q34" s="359" t="s">
        <v>61</v>
      </c>
    </row>
    <row r="35" spans="1:17" ht="15.75" customHeight="1" thickBot="1">
      <c r="B35" s="18"/>
      <c r="C35" s="35"/>
      <c r="D35" s="47"/>
      <c r="E35" s="16"/>
      <c r="F35" s="16"/>
      <c r="G35" s="16"/>
      <c r="H35" s="309"/>
      <c r="I35" s="16"/>
      <c r="J35" s="17"/>
      <c r="K35" s="16"/>
      <c r="L35" s="16"/>
      <c r="M35" s="16"/>
      <c r="N35" s="65"/>
      <c r="O35" s="16"/>
      <c r="P35" s="30"/>
      <c r="Q35" s="19"/>
    </row>
    <row r="36" spans="1:17" ht="12.75" thickBot="1">
      <c r="B36" s="81" t="s">
        <v>117</v>
      </c>
      <c r="C36" s="356" t="s">
        <v>127</v>
      </c>
      <c r="D36" s="357" t="s">
        <v>331</v>
      </c>
      <c r="E36" s="84">
        <v>1811</v>
      </c>
      <c r="F36" s="84"/>
      <c r="G36" s="84">
        <f>E36+F36</f>
        <v>1811</v>
      </c>
      <c r="H36" s="306">
        <v>1808.915</v>
      </c>
      <c r="I36" s="84">
        <f>G36-H36</f>
        <v>2.0850000000000364</v>
      </c>
      <c r="J36" s="85">
        <f>H36/G36</f>
        <v>0.99884870237437873</v>
      </c>
      <c r="K36" s="358">
        <f>E36</f>
        <v>1811</v>
      </c>
      <c r="L36" s="358">
        <f>F36</f>
        <v>0</v>
      </c>
      <c r="M36" s="358">
        <f>K36+L36</f>
        <v>1811</v>
      </c>
      <c r="N36" s="358">
        <f>H36</f>
        <v>1808.915</v>
      </c>
      <c r="O36" s="358">
        <f>M36-N36</f>
        <v>2.0850000000000364</v>
      </c>
      <c r="P36" s="86">
        <f>N36/M36</f>
        <v>0.99884870237437873</v>
      </c>
      <c r="Q36" s="359">
        <v>45020</v>
      </c>
    </row>
    <row r="37" spans="1:17" ht="15.75" customHeight="1" thickBot="1">
      <c r="B37" s="18"/>
      <c r="C37" s="88"/>
      <c r="D37" s="47"/>
      <c r="E37" s="16"/>
      <c r="F37" s="16"/>
      <c r="G37" s="16"/>
      <c r="H37" s="43"/>
      <c r="I37" s="16"/>
      <c r="J37" s="17"/>
      <c r="K37" s="16"/>
      <c r="L37" s="16"/>
      <c r="M37" s="16"/>
      <c r="N37" s="32"/>
      <c r="O37" s="16"/>
      <c r="P37" s="30"/>
      <c r="Q37" s="19"/>
    </row>
    <row r="38" spans="1:17" ht="12.75" thickBot="1">
      <c r="A38" s="99">
        <v>11</v>
      </c>
      <c r="B38" s="505" t="s">
        <v>118</v>
      </c>
      <c r="C38" s="346" t="s">
        <v>9</v>
      </c>
      <c r="D38" s="353" t="s">
        <v>330</v>
      </c>
      <c r="E38" s="350">
        <v>185.411</v>
      </c>
      <c r="F38" s="69">
        <f>-172.059-13</f>
        <v>-185.059</v>
      </c>
      <c r="G38" s="69">
        <f t="shared" ref="G38:G45" si="16">E38+F38</f>
        <v>0.35200000000000387</v>
      </c>
      <c r="H38" s="70"/>
      <c r="I38" s="69">
        <f t="shared" ref="I38:I45" si="17">G38-H38</f>
        <v>0.35200000000000387</v>
      </c>
      <c r="J38" s="71">
        <f t="shared" ref="J38:J45" si="18">H38/G38</f>
        <v>0</v>
      </c>
      <c r="K38" s="325">
        <f>E38</f>
        <v>185.411</v>
      </c>
      <c r="L38" s="325">
        <f>F38</f>
        <v>-185.059</v>
      </c>
      <c r="M38" s="325">
        <f t="shared" ref="M38:M45" si="19">K38+L38</f>
        <v>0.35200000000000387</v>
      </c>
      <c r="N38" s="325">
        <f>H38</f>
        <v>0</v>
      </c>
      <c r="O38" s="325">
        <f t="shared" ref="O38:O45" si="20">M38-N38</f>
        <v>0.35200000000000387</v>
      </c>
      <c r="P38" s="328">
        <f t="shared" ref="P38:P45" si="21">N38/M38</f>
        <v>0</v>
      </c>
      <c r="Q38" s="72">
        <v>45156</v>
      </c>
    </row>
    <row r="39" spans="1:17" ht="12.75" thickBot="1">
      <c r="A39" s="99">
        <v>12</v>
      </c>
      <c r="B39" s="506"/>
      <c r="C39" s="347" t="s">
        <v>10</v>
      </c>
      <c r="D39" s="354" t="s">
        <v>330</v>
      </c>
      <c r="E39" s="351">
        <v>875.952</v>
      </c>
      <c r="F39" s="69">
        <f>-816.438-59</f>
        <v>-875.43799999999999</v>
      </c>
      <c r="G39" s="69">
        <f t="shared" si="16"/>
        <v>0.51400000000001</v>
      </c>
      <c r="H39" s="70"/>
      <c r="I39" s="69">
        <f t="shared" si="17"/>
        <v>0.51400000000001</v>
      </c>
      <c r="J39" s="71">
        <f t="shared" si="18"/>
        <v>0</v>
      </c>
      <c r="K39" s="325">
        <f t="shared" ref="K39:K45" si="22">E39</f>
        <v>875.952</v>
      </c>
      <c r="L39" s="325">
        <f t="shared" ref="L39:L45" si="23">F39</f>
        <v>-875.43799999999999</v>
      </c>
      <c r="M39" s="325">
        <f t="shared" si="19"/>
        <v>0.51400000000001</v>
      </c>
      <c r="N39" s="325">
        <f t="shared" ref="N39:N45" si="24">H39</f>
        <v>0</v>
      </c>
      <c r="O39" s="325">
        <f t="shared" si="20"/>
        <v>0.51400000000001</v>
      </c>
      <c r="P39" s="328">
        <f t="shared" si="21"/>
        <v>0</v>
      </c>
      <c r="Q39" s="72">
        <v>45142</v>
      </c>
    </row>
    <row r="40" spans="1:17" s="45" customFormat="1" ht="15" customHeight="1" thickBot="1">
      <c r="A40" s="99">
        <v>13</v>
      </c>
      <c r="B40" s="506"/>
      <c r="C40" s="347" t="s">
        <v>11</v>
      </c>
      <c r="D40" s="354" t="s">
        <v>330</v>
      </c>
      <c r="E40" s="352">
        <v>5347.4539999999997</v>
      </c>
      <c r="F40" s="28">
        <f>-3807-1050-461</f>
        <v>-5318</v>
      </c>
      <c r="G40" s="28">
        <f t="shared" si="16"/>
        <v>29.453999999999724</v>
      </c>
      <c r="H40" s="67"/>
      <c r="I40" s="28">
        <f t="shared" si="17"/>
        <v>29.453999999999724</v>
      </c>
      <c r="J40" s="68">
        <f t="shared" si="18"/>
        <v>0</v>
      </c>
      <c r="K40" s="332">
        <f t="shared" si="22"/>
        <v>5347.4539999999997</v>
      </c>
      <c r="L40" s="325">
        <f t="shared" si="23"/>
        <v>-5318</v>
      </c>
      <c r="M40" s="332">
        <f t="shared" si="19"/>
        <v>29.453999999999724</v>
      </c>
      <c r="N40" s="325">
        <f t="shared" si="24"/>
        <v>0</v>
      </c>
      <c r="O40" s="325">
        <f t="shared" si="20"/>
        <v>29.453999999999724</v>
      </c>
      <c r="P40" s="328">
        <f t="shared" si="21"/>
        <v>0</v>
      </c>
      <c r="Q40" s="72" t="s">
        <v>61</v>
      </c>
    </row>
    <row r="41" spans="1:17" ht="12.75" thickBot="1">
      <c r="A41" s="99">
        <v>14</v>
      </c>
      <c r="B41" s="506"/>
      <c r="C41" s="347" t="s">
        <v>12</v>
      </c>
      <c r="D41" s="354" t="s">
        <v>330</v>
      </c>
      <c r="E41" s="352">
        <v>893.58</v>
      </c>
      <c r="F41" s="28">
        <f>-832.867-60</f>
        <v>-892.86699999999996</v>
      </c>
      <c r="G41" s="28">
        <f t="shared" si="16"/>
        <v>0.71300000000007913</v>
      </c>
      <c r="H41" s="67"/>
      <c r="I41" s="28">
        <f t="shared" si="17"/>
        <v>0.71300000000007913</v>
      </c>
      <c r="J41" s="68">
        <f t="shared" si="18"/>
        <v>0</v>
      </c>
      <c r="K41" s="325">
        <f t="shared" si="22"/>
        <v>893.58</v>
      </c>
      <c r="L41" s="325">
        <f t="shared" si="23"/>
        <v>-892.86699999999996</v>
      </c>
      <c r="M41" s="325">
        <f t="shared" si="19"/>
        <v>0.71300000000007913</v>
      </c>
      <c r="N41" s="325">
        <f t="shared" si="24"/>
        <v>0</v>
      </c>
      <c r="O41" s="325">
        <f t="shared" si="20"/>
        <v>0.71300000000007913</v>
      </c>
      <c r="P41" s="328">
        <f t="shared" si="21"/>
        <v>0</v>
      </c>
      <c r="Q41" s="72">
        <v>45265</v>
      </c>
    </row>
    <row r="42" spans="1:17" ht="12.75" thickBot="1">
      <c r="A42" s="99">
        <v>15</v>
      </c>
      <c r="B42" s="506"/>
      <c r="C42" s="348" t="s">
        <v>13</v>
      </c>
      <c r="D42" s="354" t="s">
        <v>330</v>
      </c>
      <c r="E42" s="351">
        <v>2833.306</v>
      </c>
      <c r="F42" s="69">
        <f>-1306.043-1334.759-192</f>
        <v>-2832.8019999999997</v>
      </c>
      <c r="G42" s="69">
        <f t="shared" si="16"/>
        <v>0.50400000000036016</v>
      </c>
      <c r="H42" s="70"/>
      <c r="I42" s="69">
        <f t="shared" si="17"/>
        <v>0.50400000000036016</v>
      </c>
      <c r="J42" s="328">
        <f>(F42/E42)*-1</f>
        <v>0.99982211593100057</v>
      </c>
      <c r="K42" s="325">
        <f t="shared" si="22"/>
        <v>2833.306</v>
      </c>
      <c r="L42" s="325">
        <f t="shared" si="23"/>
        <v>-2832.8019999999997</v>
      </c>
      <c r="M42" s="325">
        <f t="shared" si="19"/>
        <v>0.50400000000036016</v>
      </c>
      <c r="N42" s="325">
        <f t="shared" si="24"/>
        <v>0</v>
      </c>
      <c r="O42" s="325">
        <f t="shared" si="20"/>
        <v>0.50400000000036016</v>
      </c>
      <c r="P42" s="328">
        <f t="shared" si="21"/>
        <v>0</v>
      </c>
      <c r="Q42" s="72">
        <v>45127</v>
      </c>
    </row>
    <row r="43" spans="1:17" ht="11.25" customHeight="1" thickBot="1">
      <c r="A43" s="99">
        <v>16</v>
      </c>
      <c r="B43" s="506"/>
      <c r="C43" s="347" t="s">
        <v>75</v>
      </c>
      <c r="D43" s="354" t="s">
        <v>330</v>
      </c>
      <c r="E43" s="352">
        <v>1346.4849999999999</v>
      </c>
      <c r="F43" s="28">
        <f>-1255-91.485</f>
        <v>-1346.4849999999999</v>
      </c>
      <c r="G43" s="28">
        <f t="shared" si="16"/>
        <v>0</v>
      </c>
      <c r="H43" s="67"/>
      <c r="I43" s="28">
        <f t="shared" si="17"/>
        <v>0</v>
      </c>
      <c r="J43" s="418">
        <v>1</v>
      </c>
      <c r="K43" s="325">
        <f t="shared" si="22"/>
        <v>1346.4849999999999</v>
      </c>
      <c r="L43" s="325">
        <f t="shared" si="23"/>
        <v>-1346.4849999999999</v>
      </c>
      <c r="M43" s="325">
        <f t="shared" si="19"/>
        <v>0</v>
      </c>
      <c r="N43" s="325">
        <f t="shared" si="24"/>
        <v>0</v>
      </c>
      <c r="O43" s="325">
        <f t="shared" si="20"/>
        <v>0</v>
      </c>
      <c r="P43" s="328" t="e">
        <f t="shared" si="21"/>
        <v>#DIV/0!</v>
      </c>
      <c r="Q43" s="72">
        <v>45127</v>
      </c>
    </row>
    <row r="44" spans="1:17" ht="12.75" thickBot="1">
      <c r="A44" s="99">
        <v>17</v>
      </c>
      <c r="B44" s="506"/>
      <c r="C44" s="347" t="s">
        <v>68</v>
      </c>
      <c r="D44" s="354" t="s">
        <v>330</v>
      </c>
      <c r="E44" s="352">
        <v>180.64500000000001</v>
      </c>
      <c r="F44" s="28">
        <f>-168</f>
        <v>-168</v>
      </c>
      <c r="G44" s="28">
        <f t="shared" si="16"/>
        <v>12.64500000000001</v>
      </c>
      <c r="H44" s="67"/>
      <c r="I44" s="28">
        <f t="shared" si="17"/>
        <v>12.64500000000001</v>
      </c>
      <c r="J44" s="68">
        <f t="shared" si="18"/>
        <v>0</v>
      </c>
      <c r="K44" s="325">
        <f t="shared" si="22"/>
        <v>180.64500000000001</v>
      </c>
      <c r="L44" s="325">
        <f t="shared" si="23"/>
        <v>-168</v>
      </c>
      <c r="M44" s="325">
        <f t="shared" si="19"/>
        <v>12.64500000000001</v>
      </c>
      <c r="N44" s="325">
        <f t="shared" si="24"/>
        <v>0</v>
      </c>
      <c r="O44" s="325">
        <f t="shared" si="20"/>
        <v>12.64500000000001</v>
      </c>
      <c r="P44" s="328">
        <f t="shared" si="21"/>
        <v>0</v>
      </c>
      <c r="Q44" s="72" t="s">
        <v>61</v>
      </c>
    </row>
    <row r="45" spans="1:17" ht="12.75" thickBot="1">
      <c r="A45" s="99">
        <v>18</v>
      </c>
      <c r="B45" s="507"/>
      <c r="C45" s="349" t="s">
        <v>4</v>
      </c>
      <c r="D45" s="355" t="s">
        <v>330</v>
      </c>
      <c r="E45" s="352">
        <v>450.16699999999997</v>
      </c>
      <c r="F45" s="28"/>
      <c r="G45" s="28">
        <f t="shared" si="16"/>
        <v>450.16699999999997</v>
      </c>
      <c r="H45" s="310">
        <v>451.26</v>
      </c>
      <c r="I45" s="28">
        <f t="shared" si="17"/>
        <v>-1.0930000000000177</v>
      </c>
      <c r="J45" s="418">
        <f t="shared" si="18"/>
        <v>1.0024279878356255</v>
      </c>
      <c r="K45" s="325">
        <f t="shared" si="22"/>
        <v>450.16699999999997</v>
      </c>
      <c r="L45" s="325">
        <f t="shared" si="23"/>
        <v>0</v>
      </c>
      <c r="M45" s="325">
        <f t="shared" si="19"/>
        <v>450.16699999999997</v>
      </c>
      <c r="N45" s="325">
        <f t="shared" si="24"/>
        <v>451.26</v>
      </c>
      <c r="O45" s="325">
        <f t="shared" si="20"/>
        <v>-1.0930000000000177</v>
      </c>
      <c r="P45" s="328">
        <f t="shared" si="21"/>
        <v>1.0024279878356255</v>
      </c>
      <c r="Q45" s="72">
        <v>45079</v>
      </c>
    </row>
    <row r="46" spans="1:17">
      <c r="B46" s="18"/>
      <c r="C46" s="76"/>
      <c r="D46" s="78"/>
      <c r="E46" s="65"/>
      <c r="F46" s="65"/>
      <c r="G46" s="16"/>
      <c r="H46" s="309"/>
      <c r="I46" s="16"/>
      <c r="J46" s="17"/>
      <c r="K46" s="16"/>
      <c r="L46" s="16"/>
      <c r="M46" s="16"/>
      <c r="N46" s="16"/>
      <c r="O46" s="16"/>
      <c r="P46" s="20"/>
      <c r="Q46" s="19"/>
    </row>
    <row r="47" spans="1:17" ht="15.75" customHeight="1" thickBot="1">
      <c r="B47" s="19"/>
      <c r="C47" s="35"/>
      <c r="D47" s="92"/>
      <c r="E47" s="79"/>
      <c r="F47" s="79"/>
      <c r="G47" s="16"/>
      <c r="H47" s="309"/>
      <c r="I47" s="16"/>
      <c r="J47" s="17"/>
      <c r="K47" s="16"/>
      <c r="L47" s="16"/>
      <c r="M47" s="16"/>
      <c r="N47" s="16"/>
      <c r="O47" s="16"/>
      <c r="P47" s="30"/>
    </row>
    <row r="48" spans="1:17" ht="12.75" thickBot="1">
      <c r="B48" s="89" t="s">
        <v>15</v>
      </c>
      <c r="C48" s="90" t="s">
        <v>128</v>
      </c>
      <c r="D48" s="83" t="s">
        <v>163</v>
      </c>
      <c r="E48" s="84">
        <v>327</v>
      </c>
      <c r="F48" s="84"/>
      <c r="G48" s="84">
        <f>E48+F48</f>
        <v>327</v>
      </c>
      <c r="H48" s="306">
        <f>72.336+19.135</f>
        <v>91.471000000000004</v>
      </c>
      <c r="I48" s="84">
        <f>G48-H48</f>
        <v>235.529</v>
      </c>
      <c r="J48" s="85">
        <f>H48/G48</f>
        <v>0.27972782874617735</v>
      </c>
      <c r="K48" s="84">
        <f>E48</f>
        <v>327</v>
      </c>
      <c r="L48" s="84">
        <f>F48</f>
        <v>0</v>
      </c>
      <c r="M48" s="84">
        <f>K48+L48</f>
        <v>327</v>
      </c>
      <c r="N48" s="84">
        <f>H48</f>
        <v>91.471000000000004</v>
      </c>
      <c r="O48" s="84">
        <f>M48-N48</f>
        <v>235.529</v>
      </c>
      <c r="P48" s="86">
        <f>N48/M48</f>
        <v>0.27972782874617735</v>
      </c>
      <c r="Q48" s="87" t="s">
        <v>61</v>
      </c>
    </row>
    <row r="49" spans="2:17">
      <c r="B49" s="19"/>
      <c r="C49" s="35"/>
      <c r="D49" s="47"/>
      <c r="E49" s="16"/>
      <c r="F49" s="16"/>
      <c r="G49" s="16"/>
      <c r="H49" s="309"/>
      <c r="I49" s="16"/>
      <c r="J49" s="17"/>
      <c r="K49" s="16"/>
      <c r="L49" s="16"/>
      <c r="M49" s="16"/>
      <c r="N49" s="16"/>
      <c r="O49" s="16"/>
      <c r="P49" s="20"/>
    </row>
    <row r="50" spans="2:17" ht="12.75" thickBot="1">
      <c r="B50" s="19"/>
      <c r="C50" s="35"/>
      <c r="D50" s="47"/>
      <c r="E50" s="16"/>
      <c r="F50" s="16"/>
      <c r="G50" s="16"/>
      <c r="H50" s="309"/>
      <c r="I50" s="16"/>
      <c r="J50" s="33"/>
      <c r="K50" s="16"/>
      <c r="L50" s="16">
        <f>SUM(L48)</f>
        <v>0</v>
      </c>
      <c r="M50" s="16"/>
      <c r="N50" s="16"/>
      <c r="O50" s="16"/>
      <c r="P50" s="30"/>
    </row>
    <row r="51" spans="2:17" ht="12.75" thickBot="1">
      <c r="B51" s="89" t="s">
        <v>16</v>
      </c>
      <c r="C51" s="90" t="s">
        <v>129</v>
      </c>
      <c r="D51" s="83" t="s">
        <v>163</v>
      </c>
      <c r="E51" s="84">
        <v>286</v>
      </c>
      <c r="F51" s="84"/>
      <c r="G51" s="84">
        <f>E51+F51</f>
        <v>286</v>
      </c>
      <c r="H51" s="306">
        <v>69.429000000000002</v>
      </c>
      <c r="I51" s="84">
        <f>G51-H51</f>
        <v>216.571</v>
      </c>
      <c r="J51" s="85">
        <f>H51/G51</f>
        <v>0.24275874125874128</v>
      </c>
      <c r="K51" s="84">
        <f>E51</f>
        <v>286</v>
      </c>
      <c r="L51" s="84">
        <f>F51</f>
        <v>0</v>
      </c>
      <c r="M51" s="84">
        <f>K51+L51</f>
        <v>286</v>
      </c>
      <c r="N51" s="84">
        <f>H51</f>
        <v>69.429000000000002</v>
      </c>
      <c r="O51" s="84">
        <f>M51-N51</f>
        <v>216.571</v>
      </c>
      <c r="P51" s="86">
        <f>N51/M51</f>
        <v>0.24275874125874128</v>
      </c>
      <c r="Q51" s="87" t="s">
        <v>61</v>
      </c>
    </row>
    <row r="52" spans="2:17">
      <c r="H52" s="44"/>
      <c r="J52" s="311"/>
    </row>
    <row r="53" spans="2:17" ht="12.75">
      <c r="B53" s="77" t="s">
        <v>164</v>
      </c>
    </row>
    <row r="55" spans="2:17">
      <c r="K55" s="61"/>
      <c r="L55" s="61"/>
      <c r="M55" s="61"/>
    </row>
    <row r="56" spans="2:17" ht="16.5" customHeight="1"/>
    <row r="57" spans="2:17" ht="15" customHeight="1"/>
    <row r="58" spans="2:17" ht="15.75" customHeight="1"/>
    <row r="59" spans="2:17" s="45" customFormat="1" ht="15.75" customHeight="1"/>
    <row r="60" spans="2:17" s="45" customFormat="1"/>
    <row r="65" s="48" customFormat="1"/>
    <row r="66" s="48" customFormat="1"/>
    <row r="67" s="45" customFormat="1" ht="15" customHeight="1"/>
    <row r="68" s="45" customFormat="1"/>
    <row r="75" s="46" customFormat="1"/>
    <row r="76" s="46" customFormat="1"/>
    <row r="77" s="45" customFormat="1" ht="15" customHeight="1"/>
    <row r="78" s="45" customFormat="1"/>
    <row r="89" spans="2:13" ht="12" customHeight="1"/>
    <row r="90" spans="2:13" ht="12.75" customHeight="1">
      <c r="B90" s="9"/>
      <c r="D90" s="61"/>
      <c r="G90" s="78"/>
      <c r="H90" s="61"/>
      <c r="I90" s="61"/>
    </row>
    <row r="91" spans="2:13" ht="21">
      <c r="B91" s="61"/>
      <c r="J91" s="62"/>
      <c r="K91" s="63"/>
      <c r="L91" s="61"/>
      <c r="M91" s="61"/>
    </row>
  </sheetData>
  <mergeCells count="6">
    <mergeCell ref="B38:B45"/>
    <mergeCell ref="B4:Q4"/>
    <mergeCell ref="B2:Q2"/>
    <mergeCell ref="B3:Q3"/>
    <mergeCell ref="B20:B25"/>
    <mergeCell ref="B15:B17"/>
  </mergeCells>
  <conditionalFormatting sqref="I48:I49 I51 I46 I26 I18 I6 I12:I13">
    <cfRule type="cellIs" dxfId="48" priority="89" operator="lessThan">
      <formula>0</formula>
    </cfRule>
  </conditionalFormatting>
  <conditionalFormatting sqref="I10">
    <cfRule type="cellIs" dxfId="47" priority="57" operator="lessThan">
      <formula>0</formula>
    </cfRule>
  </conditionalFormatting>
  <conditionalFormatting sqref="I25">
    <cfRule type="cellIs" dxfId="46" priority="45" operator="lessThan">
      <formula>0</formula>
    </cfRule>
  </conditionalFormatting>
  <conditionalFormatting sqref="I36">
    <cfRule type="cellIs" dxfId="45" priority="40" operator="lessThan">
      <formula>0</formula>
    </cfRule>
  </conditionalFormatting>
  <conditionalFormatting sqref="I8">
    <cfRule type="cellIs" dxfId="44" priority="56" operator="lessThan">
      <formula>0</formula>
    </cfRule>
  </conditionalFormatting>
  <conditionalFormatting sqref="I15">
    <cfRule type="cellIs" dxfId="43" priority="54" operator="lessThan">
      <formula>0</formula>
    </cfRule>
  </conditionalFormatting>
  <conditionalFormatting sqref="I16">
    <cfRule type="cellIs" dxfId="42" priority="53" operator="lessThan">
      <formula>0</formula>
    </cfRule>
  </conditionalFormatting>
  <conditionalFormatting sqref="I20">
    <cfRule type="cellIs" dxfId="41" priority="50" operator="lessThan">
      <formula>0</formula>
    </cfRule>
  </conditionalFormatting>
  <conditionalFormatting sqref="I21">
    <cfRule type="cellIs" dxfId="40" priority="49" operator="lessThan">
      <formula>0</formula>
    </cfRule>
  </conditionalFormatting>
  <conditionalFormatting sqref="I22">
    <cfRule type="cellIs" dxfId="39" priority="48" operator="lessThan">
      <formula>0</formula>
    </cfRule>
  </conditionalFormatting>
  <conditionalFormatting sqref="I23">
    <cfRule type="cellIs" dxfId="38" priority="47" operator="lessThan">
      <formula>0</formula>
    </cfRule>
  </conditionalFormatting>
  <conditionalFormatting sqref="I24">
    <cfRule type="cellIs" dxfId="37" priority="46" operator="lessThan">
      <formula>0</formula>
    </cfRule>
  </conditionalFormatting>
  <conditionalFormatting sqref="I28">
    <cfRule type="cellIs" dxfId="36" priority="44" operator="lessThan">
      <formula>0</formula>
    </cfRule>
  </conditionalFormatting>
  <conditionalFormatting sqref="I30">
    <cfRule type="cellIs" dxfId="35" priority="43" operator="lessThan">
      <formula>0</formula>
    </cfRule>
  </conditionalFormatting>
  <conditionalFormatting sqref="I32">
    <cfRule type="cellIs" dxfId="34" priority="42" operator="lessThan">
      <formula>0</formula>
    </cfRule>
  </conditionalFormatting>
  <conditionalFormatting sqref="I34">
    <cfRule type="cellIs" dxfId="33" priority="41" operator="lessThan">
      <formula>0</formula>
    </cfRule>
  </conditionalFormatting>
  <conditionalFormatting sqref="I43">
    <cfRule type="cellIs" dxfId="32" priority="34" operator="lessThan">
      <formula>0</formula>
    </cfRule>
  </conditionalFormatting>
  <conditionalFormatting sqref="I38">
    <cfRule type="cellIs" dxfId="31" priority="39" operator="lessThan">
      <formula>0</formula>
    </cfRule>
  </conditionalFormatting>
  <conditionalFormatting sqref="I39">
    <cfRule type="cellIs" dxfId="30" priority="38" operator="lessThan">
      <formula>0</formula>
    </cfRule>
  </conditionalFormatting>
  <conditionalFormatting sqref="I40">
    <cfRule type="cellIs" dxfId="29" priority="37" operator="lessThan">
      <formula>0</formula>
    </cfRule>
  </conditionalFormatting>
  <conditionalFormatting sqref="I41">
    <cfRule type="cellIs" dxfId="28" priority="36" operator="lessThan">
      <formula>0</formula>
    </cfRule>
  </conditionalFormatting>
  <conditionalFormatting sqref="I42">
    <cfRule type="cellIs" dxfId="27" priority="35" operator="lessThan">
      <formula>0</formula>
    </cfRule>
  </conditionalFormatting>
  <conditionalFormatting sqref="I44">
    <cfRule type="cellIs" dxfId="26" priority="33" operator="lessThan">
      <formula>0</formula>
    </cfRule>
  </conditionalFormatting>
  <conditionalFormatting sqref="I45">
    <cfRule type="cellIs" dxfId="25" priority="32" operator="lessThan">
      <formula>0</formula>
    </cfRule>
  </conditionalFormatting>
  <conditionalFormatting sqref="P6 P17">
    <cfRule type="cellIs" dxfId="24" priority="31" operator="greaterThan">
      <formula>0.9</formula>
    </cfRule>
  </conditionalFormatting>
  <conditionalFormatting sqref="P8">
    <cfRule type="cellIs" dxfId="23" priority="30" operator="greaterThan">
      <formula>0.9</formula>
    </cfRule>
  </conditionalFormatting>
  <conditionalFormatting sqref="P12">
    <cfRule type="cellIs" dxfId="22" priority="29" operator="greaterThan">
      <formula>0.9</formula>
    </cfRule>
  </conditionalFormatting>
  <conditionalFormatting sqref="P45">
    <cfRule type="cellIs" dxfId="21" priority="4" operator="greaterThan">
      <formula>0.9</formula>
    </cfRule>
  </conditionalFormatting>
  <conditionalFormatting sqref="P15">
    <cfRule type="cellIs" dxfId="20" priority="27" operator="greaterThan">
      <formula>0.9</formula>
    </cfRule>
  </conditionalFormatting>
  <conditionalFormatting sqref="P16">
    <cfRule type="cellIs" dxfId="19" priority="26" operator="greaterThan">
      <formula>0.9</formula>
    </cfRule>
  </conditionalFormatting>
  <conditionalFormatting sqref="P20">
    <cfRule type="cellIs" dxfId="18" priority="22" operator="greaterThan">
      <formula>0.9</formula>
    </cfRule>
  </conditionalFormatting>
  <conditionalFormatting sqref="P21">
    <cfRule type="cellIs" dxfId="17" priority="21" operator="greaterThan">
      <formula>0.9</formula>
    </cfRule>
  </conditionalFormatting>
  <conditionalFormatting sqref="P22">
    <cfRule type="cellIs" dxfId="16" priority="20" operator="greaterThan">
      <formula>0.9</formula>
    </cfRule>
  </conditionalFormatting>
  <conditionalFormatting sqref="P23">
    <cfRule type="cellIs" dxfId="15" priority="19" operator="greaterThan">
      <formula>0.9</formula>
    </cfRule>
  </conditionalFormatting>
  <conditionalFormatting sqref="P24">
    <cfRule type="cellIs" dxfId="14" priority="18" operator="greaterThan">
      <formula>0.9</formula>
    </cfRule>
  </conditionalFormatting>
  <conditionalFormatting sqref="P25">
    <cfRule type="cellIs" dxfId="13" priority="17" operator="greaterThan">
      <formula>0.9</formula>
    </cfRule>
  </conditionalFormatting>
  <conditionalFormatting sqref="P28">
    <cfRule type="cellIs" dxfId="12" priority="16" operator="greaterThan">
      <formula>0.9</formula>
    </cfRule>
  </conditionalFormatting>
  <conditionalFormatting sqref="P30">
    <cfRule type="cellIs" dxfId="11" priority="15" operator="greaterThan">
      <formula>0.9</formula>
    </cfRule>
  </conditionalFormatting>
  <conditionalFormatting sqref="P32">
    <cfRule type="cellIs" dxfId="10" priority="14" operator="greaterThan">
      <formula>0.9</formula>
    </cfRule>
  </conditionalFormatting>
  <conditionalFormatting sqref="P34">
    <cfRule type="cellIs" dxfId="9" priority="13" operator="greaterThan">
      <formula>0.9</formula>
    </cfRule>
  </conditionalFormatting>
  <conditionalFormatting sqref="P36">
    <cfRule type="cellIs" dxfId="8" priority="12" operator="greaterThan">
      <formula>0.9</formula>
    </cfRule>
  </conditionalFormatting>
  <conditionalFormatting sqref="P38">
    <cfRule type="cellIs" dxfId="7" priority="11" operator="greaterThan">
      <formula>0.9</formula>
    </cfRule>
  </conditionalFormatting>
  <conditionalFormatting sqref="P39">
    <cfRule type="cellIs" dxfId="6" priority="10" operator="greaterThan">
      <formula>0.9</formula>
    </cfRule>
  </conditionalFormatting>
  <conditionalFormatting sqref="P40">
    <cfRule type="cellIs" dxfId="5" priority="9" operator="greaterThan">
      <formula>0.9</formula>
    </cfRule>
  </conditionalFormatting>
  <conditionalFormatting sqref="P41">
    <cfRule type="cellIs" dxfId="4" priority="8" operator="greaterThan">
      <formula>0.9</formula>
    </cfRule>
  </conditionalFormatting>
  <conditionalFormatting sqref="P42">
    <cfRule type="cellIs" dxfId="3" priority="7" operator="greaterThan">
      <formula>0.9</formula>
    </cfRule>
  </conditionalFormatting>
  <conditionalFormatting sqref="P43">
    <cfRule type="cellIs" dxfId="2" priority="6" operator="greaterThan">
      <formula>0.9</formula>
    </cfRule>
  </conditionalFormatting>
  <conditionalFormatting sqref="P44">
    <cfRule type="cellIs" dxfId="1" priority="5" operator="greaterThan">
      <formula>0.9</formula>
    </cfRule>
  </conditionalFormatting>
  <conditionalFormatting sqref="I17">
    <cfRule type="cellIs" dxfId="0" priority="3" operator="lessThan">
      <formula>0</formula>
    </cfRule>
  </conditionalFormatting>
  <conditionalFormatting sqref="J6:J52"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{B3888B6E-8D0C-48A2-9CCA-78C0DCB2CA92}</x14:id>
        </ext>
      </extLst>
    </cfRule>
  </conditionalFormatting>
  <conditionalFormatting sqref="P6:P51"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{8169D62E-C55A-4D0A-95C7-7705C174C484}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G33 M7 M50 G35 M9 M14 M19 M27 M33" formula="1"/>
    <ignoredError sqref="P14" evalError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888B6E-8D0C-48A2-9CCA-78C0DCB2CA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J6:J52</xm:sqref>
        </x14:conditionalFormatting>
        <x14:conditionalFormatting xmlns:xm="http://schemas.microsoft.com/office/excel/2006/main">
          <x14:cfRule type="dataBar" id="{8169D62E-C55A-4D0A-95C7-7705C174C4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P6:P51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FD283"/>
  <sheetViews>
    <sheetView showGridLines="0" topLeftCell="A110" zoomScale="110" zoomScaleNormal="110" workbookViewId="0">
      <selection activeCell="M143" sqref="M143:M144"/>
    </sheetView>
  </sheetViews>
  <sheetFormatPr baseColWidth="10" defaultColWidth="11.42578125" defaultRowHeight="12.75"/>
  <cols>
    <col min="1" max="1" width="6" style="128" customWidth="1"/>
    <col min="2" max="2" width="13.28515625" style="128" customWidth="1"/>
    <col min="3" max="3" width="46" style="128" customWidth="1"/>
    <col min="4" max="4" width="12.5703125" style="129" customWidth="1"/>
    <col min="5" max="5" width="15.28515625" style="130" hidden="1" customWidth="1"/>
    <col min="6" max="6" width="13.85546875" style="131" hidden="1" customWidth="1"/>
    <col min="7" max="7" width="16.42578125" style="131" hidden="1" customWidth="1"/>
    <col min="8" max="8" width="12.7109375" style="131" hidden="1" customWidth="1"/>
    <col min="9" max="9" width="12.85546875" style="131" hidden="1" customWidth="1"/>
    <col min="10" max="10" width="10.85546875" style="131" hidden="1" customWidth="1"/>
    <col min="11" max="11" width="17.42578125" style="131" hidden="1" customWidth="1"/>
    <col min="12" max="12" width="21" style="131" bestFit="1" customWidth="1"/>
    <col min="13" max="13" width="13.42578125" style="131" bestFit="1" customWidth="1"/>
    <col min="14" max="14" width="16.140625" style="131" bestFit="1" customWidth="1"/>
    <col min="15" max="16" width="10.28515625" style="131" bestFit="1" customWidth="1"/>
    <col min="17" max="17" width="12.5703125" style="131" customWidth="1"/>
    <col min="18" max="16384" width="11.42578125" style="128"/>
  </cols>
  <sheetData>
    <row r="1" spans="2:17">
      <c r="G1" s="128"/>
      <c r="H1" s="128"/>
      <c r="K1" s="128"/>
      <c r="L1" s="128"/>
      <c r="M1" s="128"/>
      <c r="N1" s="128"/>
      <c r="O1" s="128"/>
      <c r="P1" s="128"/>
      <c r="Q1" s="128"/>
    </row>
    <row r="2" spans="2:17" s="132" customFormat="1" ht="19.899999999999999" customHeight="1">
      <c r="B2" s="590" t="s">
        <v>173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2"/>
    </row>
    <row r="3" spans="2:17" ht="15" customHeight="1">
      <c r="B3" s="574">
        <f>+RESUMEN!B3</f>
        <v>45291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6"/>
    </row>
    <row r="4" spans="2:17" ht="17.45" customHeight="1"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</row>
    <row r="5" spans="2:17" ht="59.25" customHeight="1">
      <c r="B5" s="133" t="s">
        <v>103</v>
      </c>
      <c r="C5" s="133" t="s">
        <v>130</v>
      </c>
      <c r="D5" s="133" t="s">
        <v>106</v>
      </c>
      <c r="E5" s="133" t="s">
        <v>149</v>
      </c>
      <c r="F5" s="133" t="s">
        <v>82</v>
      </c>
      <c r="G5" s="133" t="s">
        <v>83</v>
      </c>
      <c r="H5" s="133" t="s">
        <v>84</v>
      </c>
      <c r="I5" s="133" t="s">
        <v>85</v>
      </c>
      <c r="J5" s="133" t="s">
        <v>86</v>
      </c>
      <c r="K5" s="133" t="s">
        <v>69</v>
      </c>
      <c r="L5" s="133" t="s">
        <v>82</v>
      </c>
      <c r="M5" s="133" t="s">
        <v>83</v>
      </c>
      <c r="N5" s="133" t="s">
        <v>84</v>
      </c>
      <c r="O5" s="133" t="s">
        <v>85</v>
      </c>
      <c r="P5" s="133" t="s">
        <v>86</v>
      </c>
      <c r="Q5" s="133" t="s">
        <v>69</v>
      </c>
    </row>
    <row r="6" spans="2:17" ht="12" customHeight="1">
      <c r="B6" s="551" t="s">
        <v>131</v>
      </c>
      <c r="C6" s="555" t="s">
        <v>165</v>
      </c>
      <c r="D6" s="540" t="s">
        <v>163</v>
      </c>
      <c r="E6" s="564">
        <v>4.65E-2</v>
      </c>
      <c r="F6" s="277">
        <f>4172.318+209.828+209.828+209.828+349.714+349.714+349.714+349.714+349.714+349.714+349.714+349.714+349.714+559.542+164.959</f>
        <v>8673.7290000000012</v>
      </c>
      <c r="G6" s="279">
        <v>-8961.7749999999996</v>
      </c>
      <c r="H6" s="277">
        <f>SUM(F6:G6)</f>
        <v>-288.04599999999846</v>
      </c>
      <c r="I6" s="279"/>
      <c r="J6" s="277">
        <f>H6-I6</f>
        <v>-288.04599999999846</v>
      </c>
      <c r="K6" s="278">
        <f>I6/H6</f>
        <v>0</v>
      </c>
      <c r="L6" s="537">
        <f>F6+F7</f>
        <v>9126.737000000001</v>
      </c>
      <c r="M6" s="537">
        <f>G6+G7-164.962</f>
        <v>-9126.7369999999992</v>
      </c>
      <c r="N6" s="537">
        <f>L6+M6</f>
        <v>0</v>
      </c>
      <c r="O6" s="537">
        <f>I6+I7</f>
        <v>0</v>
      </c>
      <c r="P6" s="547">
        <f>N6-O6</f>
        <v>0</v>
      </c>
      <c r="Q6" s="566">
        <f>(M6/L6)*-1</f>
        <v>0.99999999999999978</v>
      </c>
    </row>
    <row r="7" spans="2:17" ht="12" customHeight="1">
      <c r="B7" s="551"/>
      <c r="C7" s="555"/>
      <c r="D7" s="541"/>
      <c r="E7" s="564"/>
      <c r="F7" s="279">
        <f>222.134+11.171+11.171+11.171+18.619+18.619+18.619+18.619+18.619+18.619+18.619+18.619+18.619+29.79</f>
        <v>453.00800000000021</v>
      </c>
      <c r="G7" s="279"/>
      <c r="H7" s="277">
        <f>SUM(F7:G7)+J6</f>
        <v>164.96200000000175</v>
      </c>
      <c r="I7" s="279"/>
      <c r="J7" s="277">
        <f>H7-I7</f>
        <v>164.96200000000175</v>
      </c>
      <c r="K7" s="278">
        <f t="shared" ref="K7:K19" si="0">I7/H7</f>
        <v>0</v>
      </c>
      <c r="L7" s="537"/>
      <c r="M7" s="537"/>
      <c r="N7" s="537"/>
      <c r="O7" s="537"/>
      <c r="P7" s="547"/>
      <c r="Q7" s="566"/>
    </row>
    <row r="8" spans="2:17" ht="12" customHeight="1">
      <c r="B8" s="551"/>
      <c r="C8" s="555" t="s">
        <v>166</v>
      </c>
      <c r="D8" s="540" t="s">
        <v>163</v>
      </c>
      <c r="E8" s="564">
        <v>0.1485551</v>
      </c>
      <c r="F8" s="277">
        <f>9681.485+187.697</f>
        <v>9869.1820000000007</v>
      </c>
      <c r="G8" s="277"/>
      <c r="H8" s="277">
        <f t="shared" ref="H8:H22" si="1">SUM(F8:G8)</f>
        <v>9869.1820000000007</v>
      </c>
      <c r="I8" s="279">
        <v>9676.634</v>
      </c>
      <c r="J8" s="277">
        <f t="shared" ref="J8:J19" si="2">H8-I8</f>
        <v>192.54800000000068</v>
      </c>
      <c r="K8" s="278">
        <f t="shared" si="0"/>
        <v>0.98048997373845159</v>
      </c>
      <c r="L8" s="537">
        <f>F8+F9</f>
        <v>10384.624</v>
      </c>
      <c r="M8" s="537">
        <f>G8+G9+1000.765</f>
        <v>1000.765</v>
      </c>
      <c r="N8" s="537">
        <v>10968.832</v>
      </c>
      <c r="O8" s="537">
        <v>11336.751</v>
      </c>
      <c r="P8" s="547">
        <f>N8-O8</f>
        <v>-367.91899999999987</v>
      </c>
      <c r="Q8" s="566">
        <f>O8/N8</f>
        <v>1.0335422221800825</v>
      </c>
    </row>
    <row r="9" spans="2:17" ht="12" customHeight="1">
      <c r="B9" s="551"/>
      <c r="C9" s="555"/>
      <c r="D9" s="541"/>
      <c r="E9" s="564"/>
      <c r="F9" s="277">
        <f>515.442</f>
        <v>515.44200000000001</v>
      </c>
      <c r="G9" s="279"/>
      <c r="H9" s="277">
        <f>SUM(F9:G9)+J8</f>
        <v>707.99000000000069</v>
      </c>
      <c r="I9" s="279"/>
      <c r="J9" s="277">
        <f t="shared" si="2"/>
        <v>707.99000000000069</v>
      </c>
      <c r="K9" s="278">
        <f t="shared" si="0"/>
        <v>0</v>
      </c>
      <c r="L9" s="537"/>
      <c r="M9" s="537"/>
      <c r="N9" s="537"/>
      <c r="O9" s="537"/>
      <c r="P9" s="547"/>
      <c r="Q9" s="566"/>
    </row>
    <row r="10" spans="2:17" ht="12" customHeight="1">
      <c r="B10" s="551"/>
      <c r="C10" s="555" t="s">
        <v>167</v>
      </c>
      <c r="D10" s="540" t="s">
        <v>163</v>
      </c>
      <c r="E10" s="564">
        <v>0.70144490000000004</v>
      </c>
      <c r="F10" s="277">
        <f>326.996+65087.651+1268.212</f>
        <v>66682.858999999997</v>
      </c>
      <c r="G10" s="279"/>
      <c r="H10" s="277">
        <f t="shared" si="1"/>
        <v>66682.858999999997</v>
      </c>
      <c r="I10" s="279">
        <v>56806.669000000002</v>
      </c>
      <c r="J10" s="277">
        <f t="shared" si="2"/>
        <v>9876.1899999999951</v>
      </c>
      <c r="K10" s="278">
        <f t="shared" si="0"/>
        <v>0.85189312293883512</v>
      </c>
      <c r="L10" s="537">
        <f>F10+F11</f>
        <v>70165.532999999996</v>
      </c>
      <c r="M10" s="537">
        <f>G10+G11</f>
        <v>0</v>
      </c>
      <c r="N10" s="537">
        <f>L10+M10</f>
        <v>70165.532999999996</v>
      </c>
      <c r="O10" s="537">
        <v>69913.076000000001</v>
      </c>
      <c r="P10" s="547">
        <f>N10-O10</f>
        <v>252.45699999999488</v>
      </c>
      <c r="Q10" s="566">
        <f t="shared" ref="Q10" si="3">O10/N10</f>
        <v>0.99640197987236845</v>
      </c>
    </row>
    <row r="11" spans="2:17" ht="12" customHeight="1">
      <c r="B11" s="551"/>
      <c r="C11" s="555"/>
      <c r="D11" s="541"/>
      <c r="E11" s="564"/>
      <c r="F11" s="277">
        <f>17.409+3465.265</f>
        <v>3482.674</v>
      </c>
      <c r="G11" s="279"/>
      <c r="H11" s="277">
        <f>SUM(F11:G11)+J10</f>
        <v>13358.863999999994</v>
      </c>
      <c r="I11" s="279"/>
      <c r="J11" s="277">
        <f t="shared" si="2"/>
        <v>13358.863999999994</v>
      </c>
      <c r="K11" s="278">
        <f t="shared" si="0"/>
        <v>0</v>
      </c>
      <c r="L11" s="537"/>
      <c r="M11" s="537"/>
      <c r="N11" s="537"/>
      <c r="O11" s="537"/>
      <c r="P11" s="547"/>
      <c r="Q11" s="566"/>
    </row>
    <row r="12" spans="2:17" ht="12" customHeight="1">
      <c r="B12" s="551"/>
      <c r="C12" s="555" t="s">
        <v>168</v>
      </c>
      <c r="D12" s="540" t="s">
        <v>163</v>
      </c>
      <c r="E12" s="564">
        <v>5.0000000000000002E-5</v>
      </c>
      <c r="F12" s="277">
        <f>4.663+0.09</f>
        <v>4.7530000000000001</v>
      </c>
      <c r="G12" s="277"/>
      <c r="H12" s="277">
        <f t="shared" si="1"/>
        <v>4.7530000000000001</v>
      </c>
      <c r="I12" s="279"/>
      <c r="J12" s="277">
        <f t="shared" si="2"/>
        <v>4.7530000000000001</v>
      </c>
      <c r="K12" s="278">
        <f t="shared" si="0"/>
        <v>0</v>
      </c>
      <c r="L12" s="537">
        <f>F12+F13</f>
        <v>5.0010000000000003</v>
      </c>
      <c r="M12" s="537">
        <f>G12+G13</f>
        <v>0</v>
      </c>
      <c r="N12" s="537">
        <f>L12+M12</f>
        <v>5.0010000000000003</v>
      </c>
      <c r="O12" s="537">
        <f>I12+I13</f>
        <v>0</v>
      </c>
      <c r="P12" s="547">
        <f>N12-O12</f>
        <v>5.0010000000000003</v>
      </c>
      <c r="Q12" s="566">
        <f t="shared" ref="Q12" si="4">O12/N12</f>
        <v>0</v>
      </c>
    </row>
    <row r="13" spans="2:17" ht="12" customHeight="1">
      <c r="B13" s="551"/>
      <c r="C13" s="555"/>
      <c r="D13" s="541"/>
      <c r="E13" s="564"/>
      <c r="F13" s="277">
        <v>0.248</v>
      </c>
      <c r="G13" s="279"/>
      <c r="H13" s="277">
        <f>SUM(F13:G13)+J12</f>
        <v>5.0010000000000003</v>
      </c>
      <c r="I13" s="279"/>
      <c r="J13" s="277">
        <f t="shared" si="2"/>
        <v>5.0010000000000003</v>
      </c>
      <c r="K13" s="278">
        <f t="shared" si="0"/>
        <v>0</v>
      </c>
      <c r="L13" s="537"/>
      <c r="M13" s="537"/>
      <c r="N13" s="537"/>
      <c r="O13" s="537"/>
      <c r="P13" s="547"/>
      <c r="Q13" s="566"/>
    </row>
    <row r="14" spans="2:17" ht="12" customHeight="1">
      <c r="B14" s="551"/>
      <c r="C14" s="555" t="s">
        <v>169</v>
      </c>
      <c r="D14" s="540" t="s">
        <v>163</v>
      </c>
      <c r="E14" s="564">
        <v>2.818E-2</v>
      </c>
      <c r="F14" s="277">
        <f>179.986+349.714+349.714+349.714+349.714+349.714+349.714+349.714+50.946</f>
        <v>2678.93</v>
      </c>
      <c r="G14" s="279">
        <f>-2767.896</f>
        <v>-2767.8960000000002</v>
      </c>
      <c r="H14" s="277">
        <f t="shared" si="1"/>
        <v>-88.966000000000349</v>
      </c>
      <c r="I14" s="279"/>
      <c r="J14" s="277">
        <f t="shared" si="2"/>
        <v>-88.966000000000349</v>
      </c>
      <c r="K14" s="278">
        <f t="shared" si="0"/>
        <v>0</v>
      </c>
      <c r="L14" s="537">
        <f>F14+F15</f>
        <v>2818.8449999999998</v>
      </c>
      <c r="M14" s="537">
        <f>G14+G15+600.18+450.135-1050.315-50.947</f>
        <v>-2818.8430000000008</v>
      </c>
      <c r="N14" s="537">
        <f>L14+M14</f>
        <v>1.9999999990432116E-3</v>
      </c>
      <c r="O14" s="537">
        <f>I14+I15</f>
        <v>0</v>
      </c>
      <c r="P14" s="547">
        <f>N14-O14</f>
        <v>1.9999999990432116E-3</v>
      </c>
      <c r="Q14" s="566">
        <f>(M14/L14)*-1</f>
        <v>0.99999929048954483</v>
      </c>
    </row>
    <row r="15" spans="2:17" ht="12" customHeight="1">
      <c r="B15" s="551"/>
      <c r="C15" s="555"/>
      <c r="D15" s="541"/>
      <c r="E15" s="564"/>
      <c r="F15" s="277">
        <f>9.582+18.619+18.619+18.619+18.619+18.619+18.619+18.619</f>
        <v>139.91499999999999</v>
      </c>
      <c r="G15" s="279"/>
      <c r="H15" s="277">
        <f>SUM(F15:G15)+J14</f>
        <v>50.948999999999643</v>
      </c>
      <c r="I15" s="279"/>
      <c r="J15" s="277">
        <f t="shared" si="2"/>
        <v>50.948999999999643</v>
      </c>
      <c r="K15" s="278">
        <f t="shared" si="0"/>
        <v>0</v>
      </c>
      <c r="L15" s="537"/>
      <c r="M15" s="537"/>
      <c r="N15" s="537"/>
      <c r="O15" s="537"/>
      <c r="P15" s="547"/>
      <c r="Q15" s="566"/>
    </row>
    <row r="16" spans="2:17" ht="12" customHeight="1">
      <c r="B16" s="551"/>
      <c r="C16" s="555" t="s">
        <v>170</v>
      </c>
      <c r="D16" s="540" t="s">
        <v>163</v>
      </c>
      <c r="E16" s="564">
        <v>9.75E-3</v>
      </c>
      <c r="F16" s="277">
        <f>349.714+559.542+17.627</f>
        <v>926.88300000000004</v>
      </c>
      <c r="G16" s="277">
        <v>-975.29300000000001</v>
      </c>
      <c r="H16" s="277">
        <f t="shared" si="1"/>
        <v>-48.409999999999968</v>
      </c>
      <c r="I16" s="279"/>
      <c r="J16" s="277">
        <f t="shared" si="2"/>
        <v>-48.409999999999968</v>
      </c>
      <c r="K16" s="278">
        <f t="shared" si="0"/>
        <v>0</v>
      </c>
      <c r="L16" s="537">
        <f>F16+F17</f>
        <v>975.29200000000003</v>
      </c>
      <c r="M16" s="537">
        <f>G16+G17</f>
        <v>-975.29300000000001</v>
      </c>
      <c r="N16" s="537">
        <f>L16+M16</f>
        <v>-9.9999999997635314E-4</v>
      </c>
      <c r="O16" s="537">
        <f>I16+I17</f>
        <v>0</v>
      </c>
      <c r="P16" s="547">
        <f>N16-O16</f>
        <v>-9.9999999997635314E-4</v>
      </c>
      <c r="Q16" s="566">
        <f>(M16/L16)*-1</f>
        <v>1.0000010253339513</v>
      </c>
    </row>
    <row r="17" spans="2:17" ht="12" customHeight="1">
      <c r="B17" s="551"/>
      <c r="C17" s="555"/>
      <c r="D17" s="541"/>
      <c r="E17" s="564"/>
      <c r="F17" s="277">
        <f>18.619+29.79</f>
        <v>48.408999999999999</v>
      </c>
      <c r="G17" s="279"/>
      <c r="H17" s="277">
        <f>SUM(F17:G17)+J16</f>
        <v>-9.9999999996924771E-4</v>
      </c>
      <c r="I17" s="279"/>
      <c r="J17" s="277">
        <f t="shared" si="2"/>
        <v>-9.9999999996924771E-4</v>
      </c>
      <c r="K17" s="278">
        <f t="shared" si="0"/>
        <v>0</v>
      </c>
      <c r="L17" s="537"/>
      <c r="M17" s="537"/>
      <c r="N17" s="537"/>
      <c r="O17" s="537"/>
      <c r="P17" s="547"/>
      <c r="Q17" s="566"/>
    </row>
    <row r="18" spans="2:17" ht="12" customHeight="1">
      <c r="B18" s="551"/>
      <c r="C18" s="555" t="s">
        <v>171</v>
      </c>
      <c r="D18" s="540" t="s">
        <v>163</v>
      </c>
      <c r="E18" s="564">
        <v>6.5249999999999989E-2</v>
      </c>
      <c r="F18" s="277">
        <f>209.828+209.828+209.828+209.828+209.828+209.828+349.714+419.657+419.657+419.657+419.657+419.657+419.657+419.657+419.657+559.542+559.542+117.967</f>
        <v>6202.9890000000014</v>
      </c>
      <c r="G18" s="277">
        <f>-450.135-450.135-450.135-1769+450.135+450.135+450.135-1325.997-746.208</f>
        <v>-3841.2049999999995</v>
      </c>
      <c r="H18" s="277">
        <f t="shared" si="1"/>
        <v>2361.7840000000019</v>
      </c>
      <c r="I18" s="279"/>
      <c r="J18" s="277">
        <f t="shared" si="2"/>
        <v>2361.7840000000019</v>
      </c>
      <c r="K18" s="278">
        <f t="shared" si="0"/>
        <v>0</v>
      </c>
      <c r="L18" s="537">
        <v>5476.6423999999997</v>
      </c>
      <c r="M18" s="537">
        <f>G18+G19-1635.437</f>
        <v>-5476.6419999999998</v>
      </c>
      <c r="N18" s="537">
        <f>L18+M18</f>
        <v>3.9999999989959178E-4</v>
      </c>
      <c r="O18" s="537">
        <f>I18+I19</f>
        <v>0</v>
      </c>
      <c r="P18" s="547">
        <f>N18-O18</f>
        <v>3.9999999989959178E-4</v>
      </c>
      <c r="Q18" s="566">
        <f>(M18/L18)*-1</f>
        <v>0.99999992696254913</v>
      </c>
    </row>
    <row r="19" spans="2:17" ht="12" customHeight="1">
      <c r="B19" s="551"/>
      <c r="C19" s="555"/>
      <c r="D19" s="541"/>
      <c r="E19" s="564"/>
      <c r="F19" s="277">
        <f>11.171+11.171+11.171+11.171+11.171+11.171+18.619+22.343+22.343+22.343+22.343+22.343+22.343+22.343+22.343+29.79+29.79</f>
        <v>323.96899999999999</v>
      </c>
      <c r="G19" s="279"/>
      <c r="H19" s="277">
        <f>SUM(F19:G19)+J18</f>
        <v>2685.753000000002</v>
      </c>
      <c r="I19" s="279"/>
      <c r="J19" s="277">
        <f t="shared" si="2"/>
        <v>2685.753000000002</v>
      </c>
      <c r="K19" s="278">
        <f t="shared" si="0"/>
        <v>0</v>
      </c>
      <c r="L19" s="537"/>
      <c r="M19" s="537"/>
      <c r="N19" s="537"/>
      <c r="O19" s="537"/>
      <c r="P19" s="547"/>
      <c r="Q19" s="566"/>
    </row>
    <row r="20" spans="2:17" ht="12" customHeight="1">
      <c r="B20" s="551"/>
      <c r="C20" s="555" t="s">
        <v>259</v>
      </c>
      <c r="D20" s="540" t="s">
        <v>163</v>
      </c>
      <c r="E20" s="564">
        <v>1.06525</v>
      </c>
      <c r="F20" s="277">
        <v>0</v>
      </c>
      <c r="G20" s="277">
        <f>450.135+450.135+450.135-450.135-450.135-450.135</f>
        <v>0</v>
      </c>
      <c r="H20" s="277">
        <f t="shared" ref="H20" si="5">SUM(F20:G20)</f>
        <v>0</v>
      </c>
      <c r="I20" s="279"/>
      <c r="J20" s="277">
        <f t="shared" ref="J20:J21" si="6">H20-I20</f>
        <v>0</v>
      </c>
      <c r="K20" s="278" t="e">
        <f t="shared" ref="K20:K21" si="7">I20/H20</f>
        <v>#DIV/0!</v>
      </c>
      <c r="L20" s="537">
        <v>1050.3150000000001</v>
      </c>
      <c r="M20" s="537">
        <f>G20+G21-600.18-450.135</f>
        <v>-1050.3150000000001</v>
      </c>
      <c r="N20" s="537">
        <f>L20+M20</f>
        <v>0</v>
      </c>
      <c r="O20" s="537">
        <f>I20+I21</f>
        <v>0</v>
      </c>
      <c r="P20" s="547">
        <f>N20-O20</f>
        <v>0</v>
      </c>
      <c r="Q20" s="566">
        <f>(M20/L20)*-1</f>
        <v>1</v>
      </c>
    </row>
    <row r="21" spans="2:17" ht="12" customHeight="1">
      <c r="B21" s="551"/>
      <c r="C21" s="555"/>
      <c r="D21" s="541"/>
      <c r="E21" s="564"/>
      <c r="F21" s="277">
        <v>0</v>
      </c>
      <c r="G21" s="279"/>
      <c r="H21" s="277">
        <f>SUM(F21:G21)+J20</f>
        <v>0</v>
      </c>
      <c r="I21" s="279"/>
      <c r="J21" s="277">
        <f t="shared" si="6"/>
        <v>0</v>
      </c>
      <c r="K21" s="278" t="e">
        <f t="shared" si="7"/>
        <v>#DIV/0!</v>
      </c>
      <c r="L21" s="537"/>
      <c r="M21" s="537"/>
      <c r="N21" s="537"/>
      <c r="O21" s="537"/>
      <c r="P21" s="547"/>
      <c r="Q21" s="566"/>
    </row>
    <row r="22" spans="2:17" ht="12" customHeight="1">
      <c r="B22" s="551"/>
      <c r="C22" s="555" t="s">
        <v>172</v>
      </c>
      <c r="D22" s="540" t="s">
        <v>163</v>
      </c>
      <c r="E22" s="564">
        <v>2.7E-4</v>
      </c>
      <c r="F22" s="277">
        <f>25.179+0.488</f>
        <v>25.666999999999998</v>
      </c>
      <c r="G22" s="277"/>
      <c r="H22" s="277">
        <f t="shared" si="1"/>
        <v>25.666999999999998</v>
      </c>
      <c r="I22" s="279"/>
      <c r="J22" s="277">
        <f t="shared" ref="J22:J25" si="8">H22-I22</f>
        <v>25.666999999999998</v>
      </c>
      <c r="K22" s="278">
        <f t="shared" ref="K22:K25" si="9">I22/H22</f>
        <v>0</v>
      </c>
      <c r="L22" s="537">
        <f>F22+F23</f>
        <v>27.007999999999999</v>
      </c>
      <c r="M22" s="537">
        <f>G22+G23</f>
        <v>0</v>
      </c>
      <c r="N22" s="537">
        <f>L22+M22</f>
        <v>27.007999999999999</v>
      </c>
      <c r="O22" s="537">
        <f>I22+I23</f>
        <v>0</v>
      </c>
      <c r="P22" s="547">
        <f>N22-O22</f>
        <v>27.007999999999999</v>
      </c>
      <c r="Q22" s="566">
        <f t="shared" ref="Q22" si="10">O22/N22</f>
        <v>0</v>
      </c>
    </row>
    <row r="23" spans="2:17" ht="12.75" customHeight="1">
      <c r="B23" s="551"/>
      <c r="C23" s="555"/>
      <c r="D23" s="541"/>
      <c r="E23" s="564"/>
      <c r="F23" s="277">
        <v>1.341</v>
      </c>
      <c r="G23" s="279"/>
      <c r="H23" s="277">
        <f>SUM(F23:G23)+J22</f>
        <v>27.007999999999999</v>
      </c>
      <c r="I23" s="279"/>
      <c r="J23" s="277">
        <f t="shared" si="8"/>
        <v>27.007999999999999</v>
      </c>
      <c r="K23" s="278">
        <f t="shared" si="9"/>
        <v>0</v>
      </c>
      <c r="L23" s="537"/>
      <c r="M23" s="537"/>
      <c r="N23" s="537"/>
      <c r="O23" s="537"/>
      <c r="P23" s="547"/>
      <c r="Q23" s="566"/>
    </row>
    <row r="24" spans="2:17">
      <c r="B24" s="551"/>
      <c r="C24" s="554" t="s">
        <v>73</v>
      </c>
      <c r="D24" s="540" t="s">
        <v>163</v>
      </c>
      <c r="E24" s="136" t="s">
        <v>61</v>
      </c>
      <c r="F24" s="267">
        <f>F6+F8+F10+F12+F14+F16+F18+F22</f>
        <v>95064.991999999984</v>
      </c>
      <c r="G24" s="267">
        <f>SUM(G6,G8,G10,G12,G14,G16,G18,G22+G20)</f>
        <v>-16546.168999999998</v>
      </c>
      <c r="H24" s="267">
        <f>F24+G24</f>
        <v>78518.822999999989</v>
      </c>
      <c r="I24" s="267">
        <f>I6+I8+I10+I12+I14+I16+I18+I22</f>
        <v>66483.303</v>
      </c>
      <c r="J24" s="267">
        <f t="shared" si="8"/>
        <v>12035.51999999999</v>
      </c>
      <c r="K24" s="268">
        <f t="shared" si="9"/>
        <v>0.84671802836372123</v>
      </c>
      <c r="L24" s="595">
        <f>SUM(L6:L23)</f>
        <v>100029.99740000001</v>
      </c>
      <c r="M24" s="588">
        <f>SUM(M6:M23)</f>
        <v>-18447.064999999999</v>
      </c>
      <c r="N24" s="588">
        <f>L24+M24</f>
        <v>81582.932400000005</v>
      </c>
      <c r="O24" s="565">
        <f>SUM(O6:O23)</f>
        <v>81249.827000000005</v>
      </c>
      <c r="P24" s="589">
        <f>N24-O24</f>
        <v>333.10540000000037</v>
      </c>
      <c r="Q24" s="579">
        <f>O24/N24</f>
        <v>0.99591697196704343</v>
      </c>
    </row>
    <row r="25" spans="2:17">
      <c r="B25" s="551"/>
      <c r="C25" s="554"/>
      <c r="D25" s="541"/>
      <c r="E25" s="136" t="s">
        <v>61</v>
      </c>
      <c r="F25" s="267">
        <f>F7+F9+F11+F13+F15+F17+F19+F23</f>
        <v>4965.0059999999994</v>
      </c>
      <c r="G25" s="267">
        <f>G7+G9+G11+G13+G15+G17+G19+G23+G21</f>
        <v>0</v>
      </c>
      <c r="H25" s="267">
        <f>+J24+F25+G25</f>
        <v>17000.525999999991</v>
      </c>
      <c r="I25" s="267">
        <f>I7+I9+I11+I13+I15+I17+I19+I23</f>
        <v>0</v>
      </c>
      <c r="J25" s="267">
        <f t="shared" si="8"/>
        <v>17000.525999999991</v>
      </c>
      <c r="K25" s="268">
        <f t="shared" si="9"/>
        <v>0</v>
      </c>
      <c r="L25" s="595"/>
      <c r="M25" s="588"/>
      <c r="N25" s="588"/>
      <c r="O25" s="565"/>
      <c r="P25" s="589"/>
      <c r="Q25" s="579"/>
    </row>
    <row r="26" spans="2:17">
      <c r="B26" s="551"/>
      <c r="C26" s="554"/>
      <c r="D26" s="135" t="s">
        <v>163</v>
      </c>
      <c r="E26" s="136">
        <f>E6+E8+E10+E12+E14+E16+E18+E22</f>
        <v>1.0000000000000002</v>
      </c>
      <c r="F26" s="266">
        <f>SUM(F24,F25)</f>
        <v>100029.99799999998</v>
      </c>
      <c r="G26" s="264"/>
      <c r="H26" s="264"/>
      <c r="I26" s="264">
        <f>I24+I25</f>
        <v>66483.303</v>
      </c>
      <c r="J26" s="264"/>
      <c r="K26" s="265"/>
      <c r="L26" s="136"/>
      <c r="M26" s="136"/>
      <c r="N26" s="136"/>
      <c r="O26" s="136"/>
      <c r="P26" s="137"/>
      <c r="Q26" s="138"/>
    </row>
    <row r="27" spans="2:17">
      <c r="B27" s="139"/>
      <c r="C27" s="301"/>
      <c r="D27" s="141"/>
      <c r="E27" s="142"/>
      <c r="F27" s="302"/>
      <c r="G27" s="303"/>
      <c r="H27" s="303"/>
      <c r="I27" s="303"/>
      <c r="J27" s="303"/>
      <c r="K27" s="304"/>
      <c r="L27" s="142"/>
      <c r="M27" s="142"/>
      <c r="N27" s="142"/>
      <c r="O27" s="142"/>
      <c r="P27" s="144"/>
      <c r="Q27" s="145"/>
    </row>
    <row r="28" spans="2:17">
      <c r="B28" s="139"/>
      <c r="C28" s="301"/>
      <c r="D28" s="141"/>
      <c r="E28" s="142"/>
      <c r="F28" s="302"/>
      <c r="G28" s="303"/>
      <c r="H28" s="303"/>
      <c r="I28" s="303"/>
      <c r="J28" s="303"/>
      <c r="K28" s="304"/>
      <c r="L28" s="142"/>
      <c r="M28" s="142"/>
      <c r="N28" s="142"/>
      <c r="O28" s="142"/>
      <c r="P28" s="144"/>
      <c r="Q28" s="145"/>
    </row>
    <row r="29" spans="2:17">
      <c r="B29" s="139"/>
      <c r="C29" s="140"/>
      <c r="D29" s="141"/>
      <c r="E29" s="139"/>
      <c r="F29" s="142"/>
      <c r="G29" s="142"/>
      <c r="H29" s="142"/>
      <c r="I29" s="142"/>
      <c r="J29" s="142"/>
      <c r="K29" s="143"/>
      <c r="L29" s="142"/>
      <c r="M29" s="142"/>
      <c r="N29" s="142"/>
      <c r="O29" s="142"/>
      <c r="P29" s="144"/>
      <c r="Q29" s="145"/>
    </row>
    <row r="30" spans="2:17" ht="25.5">
      <c r="B30" s="133" t="s">
        <v>103</v>
      </c>
      <c r="C30" s="133" t="s">
        <v>130</v>
      </c>
      <c r="D30" s="133" t="s">
        <v>106</v>
      </c>
      <c r="F30" s="147"/>
      <c r="G30" s="147"/>
      <c r="H30" s="147"/>
      <c r="I30" s="147"/>
      <c r="J30" s="147"/>
      <c r="K30" s="147"/>
      <c r="L30" s="133" t="s">
        <v>82</v>
      </c>
      <c r="M30" s="133" t="s">
        <v>83</v>
      </c>
      <c r="N30" s="133" t="s">
        <v>84</v>
      </c>
      <c r="O30" s="133" t="s">
        <v>85</v>
      </c>
      <c r="P30" s="133" t="s">
        <v>86</v>
      </c>
      <c r="Q30" s="133" t="s">
        <v>69</v>
      </c>
    </row>
    <row r="31" spans="2:17" ht="15" customHeight="1">
      <c r="B31" s="552" t="s">
        <v>132</v>
      </c>
      <c r="C31" s="540" t="s">
        <v>174</v>
      </c>
      <c r="D31" s="540" t="s">
        <v>163</v>
      </c>
      <c r="E31" s="538">
        <v>8.3848300000000001E-2</v>
      </c>
      <c r="F31" s="277">
        <f>1650.134544+32.03</f>
        <v>1682.164544</v>
      </c>
      <c r="G31" s="279"/>
      <c r="H31" s="277">
        <f>F31+G31</f>
        <v>1682.164544</v>
      </c>
      <c r="I31" s="279"/>
      <c r="J31" s="277">
        <f>H31-I31</f>
        <v>1682.164544</v>
      </c>
      <c r="K31" s="278">
        <f t="shared" ref="K31:K62" si="11">I31/H31</f>
        <v>0</v>
      </c>
      <c r="L31" s="537">
        <f>F31+F32</f>
        <v>1770.0375624000001</v>
      </c>
      <c r="M31" s="537">
        <f>-1737-32</f>
        <v>-1769</v>
      </c>
      <c r="N31" s="537">
        <f>L31+M31</f>
        <v>1.0375624000000698</v>
      </c>
      <c r="O31" s="537">
        <f t="shared" ref="O31:O51" si="12">I31+I32</f>
        <v>0</v>
      </c>
      <c r="P31" s="547">
        <f>N31-O31</f>
        <v>1.0375624000000698</v>
      </c>
      <c r="Q31" s="546">
        <v>0</v>
      </c>
    </row>
    <row r="32" spans="2:17" ht="15" customHeight="1">
      <c r="B32" s="552"/>
      <c r="C32" s="541"/>
      <c r="D32" s="541"/>
      <c r="E32" s="539"/>
      <c r="F32" s="277">
        <v>87.873018400000007</v>
      </c>
      <c r="G32" s="279"/>
      <c r="H32" s="277">
        <f>F32+G32+J31</f>
        <v>1770.0375624000001</v>
      </c>
      <c r="I32" s="279"/>
      <c r="J32" s="277">
        <f>H32-I32</f>
        <v>1770.0375624000001</v>
      </c>
      <c r="K32" s="278">
        <f t="shared" si="11"/>
        <v>0</v>
      </c>
      <c r="L32" s="537"/>
      <c r="M32" s="537"/>
      <c r="N32" s="537"/>
      <c r="O32" s="537"/>
      <c r="P32" s="547"/>
      <c r="Q32" s="546"/>
    </row>
    <row r="33" spans="2:17" ht="15" customHeight="1">
      <c r="B33" s="552"/>
      <c r="C33" s="540" t="s">
        <v>175</v>
      </c>
      <c r="D33" s="540" t="s">
        <v>163</v>
      </c>
      <c r="E33" s="538">
        <v>2.586E-4</v>
      </c>
      <c r="F33" s="277">
        <f>5.089248+0.099</f>
        <v>5.1882480000000006</v>
      </c>
      <c r="G33" s="279"/>
      <c r="H33" s="277">
        <f>F33+G33</f>
        <v>5.1882480000000006</v>
      </c>
      <c r="I33" s="279"/>
      <c r="J33" s="277">
        <f t="shared" ref="J33:J62" si="13">H33-I33</f>
        <v>5.1882480000000006</v>
      </c>
      <c r="K33" s="278">
        <f t="shared" si="11"/>
        <v>0</v>
      </c>
      <c r="L33" s="537">
        <f>F33+F34</f>
        <v>5.4592608000000009</v>
      </c>
      <c r="M33" s="537">
        <f>G33+G34</f>
        <v>0</v>
      </c>
      <c r="N33" s="537">
        <f>L33+M33</f>
        <v>5.4592608000000009</v>
      </c>
      <c r="O33" s="537">
        <f t="shared" si="12"/>
        <v>0</v>
      </c>
      <c r="P33" s="547">
        <f>N33-O33</f>
        <v>5.4592608000000009</v>
      </c>
      <c r="Q33" s="546">
        <f>O33/N33</f>
        <v>0</v>
      </c>
    </row>
    <row r="34" spans="2:17" ht="15" customHeight="1">
      <c r="B34" s="552"/>
      <c r="C34" s="541"/>
      <c r="D34" s="541"/>
      <c r="E34" s="539"/>
      <c r="F34" s="277">
        <v>0.2710128</v>
      </c>
      <c r="G34" s="279"/>
      <c r="H34" s="277">
        <f>F34+G34+J33</f>
        <v>5.4592608000000009</v>
      </c>
      <c r="I34" s="279"/>
      <c r="J34" s="277">
        <f t="shared" si="13"/>
        <v>5.4592608000000009</v>
      </c>
      <c r="K34" s="278">
        <f t="shared" si="11"/>
        <v>0</v>
      </c>
      <c r="L34" s="537"/>
      <c r="M34" s="537"/>
      <c r="N34" s="537"/>
      <c r="O34" s="537"/>
      <c r="P34" s="547"/>
      <c r="Q34" s="546"/>
    </row>
    <row r="35" spans="2:17" ht="15" customHeight="1">
      <c r="B35" s="552"/>
      <c r="C35" s="540" t="s">
        <v>176</v>
      </c>
      <c r="D35" s="540" t="s">
        <v>163</v>
      </c>
      <c r="E35" s="538">
        <v>3.7678999999999998E-3</v>
      </c>
      <c r="F35" s="277">
        <f>74.152272+1.439</f>
        <v>75.591272000000004</v>
      </c>
      <c r="G35" s="279"/>
      <c r="H35" s="277">
        <f>F35+G35</f>
        <v>75.591272000000004</v>
      </c>
      <c r="I35" s="279"/>
      <c r="J35" s="277">
        <f t="shared" si="13"/>
        <v>75.591272000000004</v>
      </c>
      <c r="K35" s="278">
        <f t="shared" si="11"/>
        <v>0</v>
      </c>
      <c r="L35" s="537">
        <f>F35+F36</f>
        <v>79.540031200000001</v>
      </c>
      <c r="M35" s="537">
        <f>G35+G36</f>
        <v>0</v>
      </c>
      <c r="N35" s="537">
        <f>L35+M35</f>
        <v>79.540031200000001</v>
      </c>
      <c r="O35" s="537">
        <f t="shared" si="12"/>
        <v>0</v>
      </c>
      <c r="P35" s="547">
        <f>N35-O35</f>
        <v>79.540031200000001</v>
      </c>
      <c r="Q35" s="546">
        <f>O35/N35</f>
        <v>0</v>
      </c>
    </row>
    <row r="36" spans="2:17" ht="15" customHeight="1">
      <c r="B36" s="552"/>
      <c r="C36" s="541"/>
      <c r="D36" s="541"/>
      <c r="E36" s="539"/>
      <c r="F36" s="277">
        <v>3.9487591999999996</v>
      </c>
      <c r="G36" s="279"/>
      <c r="H36" s="277">
        <f>F36+G36+J35</f>
        <v>79.540031200000001</v>
      </c>
      <c r="I36" s="279"/>
      <c r="J36" s="277">
        <f t="shared" si="13"/>
        <v>79.540031200000001</v>
      </c>
      <c r="K36" s="278">
        <f t="shared" si="11"/>
        <v>0</v>
      </c>
      <c r="L36" s="537"/>
      <c r="M36" s="537"/>
      <c r="N36" s="537"/>
      <c r="O36" s="537"/>
      <c r="P36" s="547"/>
      <c r="Q36" s="546"/>
    </row>
    <row r="37" spans="2:17" ht="15" customHeight="1">
      <c r="B37" s="552"/>
      <c r="C37" s="540" t="s">
        <v>177</v>
      </c>
      <c r="D37" s="540" t="s">
        <v>163</v>
      </c>
      <c r="E37" s="538">
        <v>0.22824359999999999</v>
      </c>
      <c r="F37" s="277">
        <f>4491.834048+87.189</f>
        <v>4579.023048</v>
      </c>
      <c r="G37" s="279">
        <v>-4491</v>
      </c>
      <c r="H37" s="277">
        <f>F37+G37</f>
        <v>88.023048000000017</v>
      </c>
      <c r="I37" s="279"/>
      <c r="J37" s="277">
        <f t="shared" si="13"/>
        <v>88.023048000000017</v>
      </c>
      <c r="K37" s="278">
        <f t="shared" si="11"/>
        <v>0</v>
      </c>
      <c r="L37" s="537">
        <f>F37+F38</f>
        <v>4818.2223408</v>
      </c>
      <c r="M37" s="537">
        <f>G37+G38-300</f>
        <v>-4791</v>
      </c>
      <c r="N37" s="537">
        <f>L37+M37</f>
        <v>27.222340799999984</v>
      </c>
      <c r="O37" s="537">
        <f t="shared" si="12"/>
        <v>0</v>
      </c>
      <c r="P37" s="547">
        <f>N37-O37</f>
        <v>27.222340799999984</v>
      </c>
      <c r="Q37" s="546">
        <f>(M37/L37)*-1</f>
        <v>0.99435012772875064</v>
      </c>
    </row>
    <row r="38" spans="2:17" ht="15" customHeight="1">
      <c r="B38" s="552"/>
      <c r="C38" s="541"/>
      <c r="D38" s="541"/>
      <c r="E38" s="539"/>
      <c r="F38" s="277">
        <v>239.19929279999999</v>
      </c>
      <c r="G38" s="279"/>
      <c r="H38" s="277">
        <f>F38+G38+J37</f>
        <v>327.22234079999998</v>
      </c>
      <c r="I38" s="279"/>
      <c r="J38" s="277">
        <f t="shared" si="13"/>
        <v>327.22234079999998</v>
      </c>
      <c r="K38" s="278">
        <f t="shared" si="11"/>
        <v>0</v>
      </c>
      <c r="L38" s="537"/>
      <c r="M38" s="537"/>
      <c r="N38" s="537"/>
      <c r="O38" s="537"/>
      <c r="P38" s="547"/>
      <c r="Q38" s="546"/>
    </row>
    <row r="39" spans="2:17" ht="15" customHeight="1">
      <c r="B39" s="552"/>
      <c r="C39" s="541" t="s">
        <v>165</v>
      </c>
      <c r="D39" s="540" t="s">
        <v>163</v>
      </c>
      <c r="E39" s="540">
        <v>7.4307399999999996E-2</v>
      </c>
      <c r="F39" s="277">
        <f>1462.369632+28.385</f>
        <v>1490.7546319999999</v>
      </c>
      <c r="G39" s="279">
        <v>-1230</v>
      </c>
      <c r="H39" s="277">
        <f>F39+G39</f>
        <v>260.7546319999999</v>
      </c>
      <c r="I39" s="279"/>
      <c r="J39" s="277">
        <f t="shared" si="13"/>
        <v>260.7546319999999</v>
      </c>
      <c r="K39" s="278">
        <f t="shared" si="11"/>
        <v>0</v>
      </c>
      <c r="L39" s="537">
        <f>F39+F40</f>
        <v>1568.6287871999998</v>
      </c>
      <c r="M39" s="537">
        <f>G39+G40-336.729</f>
        <v>-1566.729</v>
      </c>
      <c r="N39" s="537">
        <f>L39+M39</f>
        <v>1.8997871999997642</v>
      </c>
      <c r="O39" s="537">
        <f t="shared" si="12"/>
        <v>0</v>
      </c>
      <c r="P39" s="547">
        <f>N39-O39</f>
        <v>1.8997871999997642</v>
      </c>
      <c r="Q39" s="577">
        <f>(M39/L39)*-1</f>
        <v>0.99878888669167487</v>
      </c>
    </row>
    <row r="40" spans="2:17" ht="15" customHeight="1">
      <c r="B40" s="552"/>
      <c r="C40" s="555"/>
      <c r="D40" s="541"/>
      <c r="E40" s="541"/>
      <c r="F40" s="277">
        <v>77.874155200000004</v>
      </c>
      <c r="G40" s="279"/>
      <c r="H40" s="277">
        <f>F40+G40+J39</f>
        <v>338.62878719999992</v>
      </c>
      <c r="I40" s="279"/>
      <c r="J40" s="277">
        <f t="shared" si="13"/>
        <v>338.62878719999992</v>
      </c>
      <c r="K40" s="278">
        <f t="shared" si="11"/>
        <v>0</v>
      </c>
      <c r="L40" s="537"/>
      <c r="M40" s="537"/>
      <c r="N40" s="537"/>
      <c r="O40" s="537"/>
      <c r="P40" s="547"/>
      <c r="Q40" s="578"/>
    </row>
    <row r="41" spans="2:17" ht="15" customHeight="1">
      <c r="B41" s="552"/>
      <c r="C41" s="540" t="s">
        <v>169</v>
      </c>
      <c r="D41" s="540" t="s">
        <v>163</v>
      </c>
      <c r="E41" s="540">
        <v>4.7789799999999993E-2</v>
      </c>
      <c r="F41" s="277">
        <f>940.503264+18.256</f>
        <v>958.75926399999992</v>
      </c>
      <c r="G41" s="277">
        <v>-990</v>
      </c>
      <c r="H41" s="277">
        <f>F41+G41</f>
        <v>-31.240736000000084</v>
      </c>
      <c r="I41" s="279"/>
      <c r="J41" s="277">
        <f t="shared" si="13"/>
        <v>-31.240736000000084</v>
      </c>
      <c r="K41" s="278">
        <f t="shared" si="11"/>
        <v>0</v>
      </c>
      <c r="L41" s="537">
        <f>F41+F42</f>
        <v>1008.8429743999999</v>
      </c>
      <c r="M41" s="537">
        <f>G41+G42-18.256</f>
        <v>-1008.256</v>
      </c>
      <c r="N41" s="537">
        <f>L41+M41</f>
        <v>0.5869743999999173</v>
      </c>
      <c r="O41" s="537">
        <f t="shared" si="12"/>
        <v>0</v>
      </c>
      <c r="P41" s="547">
        <f>N41-O41</f>
        <v>0.5869743999999173</v>
      </c>
      <c r="Q41" s="577">
        <f>(M41/L41)*-1</f>
        <v>0.99941817070159111</v>
      </c>
    </row>
    <row r="42" spans="2:17" ht="15" customHeight="1">
      <c r="B42" s="552"/>
      <c r="C42" s="541"/>
      <c r="D42" s="541"/>
      <c r="E42" s="541"/>
      <c r="F42" s="277">
        <v>50.083710400000001</v>
      </c>
      <c r="G42" s="279"/>
      <c r="H42" s="277">
        <f>F42+G42+J41</f>
        <v>18.842974399999918</v>
      </c>
      <c r="I42" s="279"/>
      <c r="J42" s="277">
        <f t="shared" si="13"/>
        <v>18.842974399999918</v>
      </c>
      <c r="K42" s="278">
        <f t="shared" si="11"/>
        <v>0</v>
      </c>
      <c r="L42" s="537"/>
      <c r="M42" s="537"/>
      <c r="N42" s="537"/>
      <c r="O42" s="537"/>
      <c r="P42" s="547"/>
      <c r="Q42" s="578"/>
    </row>
    <row r="43" spans="2:17" ht="15" customHeight="1">
      <c r="B43" s="552"/>
      <c r="C43" s="540" t="s">
        <v>178</v>
      </c>
      <c r="D43" s="540" t="s">
        <v>163</v>
      </c>
      <c r="E43" s="540">
        <v>9.5560000000000003E-4</v>
      </c>
      <c r="F43" s="277">
        <f>18.806208+0.365</f>
        <v>19.171208</v>
      </c>
      <c r="G43" s="279"/>
      <c r="H43" s="277">
        <f>F43+G43</f>
        <v>19.171208</v>
      </c>
      <c r="I43" s="279"/>
      <c r="J43" s="277">
        <f t="shared" si="13"/>
        <v>19.171208</v>
      </c>
      <c r="K43" s="278">
        <f t="shared" si="11"/>
        <v>0</v>
      </c>
      <c r="L43" s="537">
        <f>F43+F44</f>
        <v>20.172676800000001</v>
      </c>
      <c r="M43" s="537">
        <f>G43+G44</f>
        <v>0</v>
      </c>
      <c r="N43" s="537">
        <f>L43+M43</f>
        <v>20.172676800000001</v>
      </c>
      <c r="O43" s="537">
        <f t="shared" si="12"/>
        <v>0</v>
      </c>
      <c r="P43" s="547">
        <f>N43-O43</f>
        <v>20.172676800000001</v>
      </c>
      <c r="Q43" s="546">
        <f>O43/N43</f>
        <v>0</v>
      </c>
    </row>
    <row r="44" spans="2:17" ht="15" customHeight="1">
      <c r="B44" s="552"/>
      <c r="C44" s="541"/>
      <c r="D44" s="541"/>
      <c r="E44" s="541"/>
      <c r="F44" s="277">
        <v>1.0014688</v>
      </c>
      <c r="G44" s="279"/>
      <c r="H44" s="277">
        <f>F44+G44+J43</f>
        <v>20.172676800000001</v>
      </c>
      <c r="I44" s="279"/>
      <c r="J44" s="277">
        <f t="shared" si="13"/>
        <v>20.172676800000001</v>
      </c>
      <c r="K44" s="278">
        <f t="shared" si="11"/>
        <v>0</v>
      </c>
      <c r="L44" s="537"/>
      <c r="M44" s="537"/>
      <c r="N44" s="537"/>
      <c r="O44" s="537"/>
      <c r="P44" s="547"/>
      <c r="Q44" s="546"/>
    </row>
    <row r="45" spans="2:17" ht="15" customHeight="1">
      <c r="B45" s="552"/>
      <c r="C45" s="540" t="s">
        <v>170</v>
      </c>
      <c r="D45" s="540" t="s">
        <v>163</v>
      </c>
      <c r="E45" s="540">
        <v>7.0410000000000004E-3</v>
      </c>
      <c r="F45" s="277">
        <f>138.56688+2.69</f>
        <v>141.25688</v>
      </c>
      <c r="G45" s="279">
        <v>-0.20699999999999999</v>
      </c>
      <c r="H45" s="277">
        <f>F45+G45</f>
        <v>141.04988</v>
      </c>
      <c r="I45" s="279"/>
      <c r="J45" s="277">
        <f t="shared" si="13"/>
        <v>141.04988</v>
      </c>
      <c r="K45" s="278">
        <f t="shared" si="11"/>
        <v>0</v>
      </c>
      <c r="L45" s="537">
        <f>F45+F46</f>
        <v>148.63584799999998</v>
      </c>
      <c r="M45" s="537">
        <f>G45+G46-147.79</f>
        <v>-147.99699999999999</v>
      </c>
      <c r="N45" s="537">
        <f>L45+M45</f>
        <v>0.63884799999999586</v>
      </c>
      <c r="O45" s="537">
        <f t="shared" si="12"/>
        <v>0</v>
      </c>
      <c r="P45" s="547">
        <f>N45-O45</f>
        <v>0.63884799999999586</v>
      </c>
      <c r="Q45" s="577">
        <f>(M45/L45)*-1</f>
        <v>0.99570192515065414</v>
      </c>
    </row>
    <row r="46" spans="2:17" ht="15" customHeight="1">
      <c r="B46" s="552"/>
      <c r="C46" s="541"/>
      <c r="D46" s="541"/>
      <c r="E46" s="541"/>
      <c r="F46" s="277">
        <v>7.3789679999999995</v>
      </c>
      <c r="G46" s="279"/>
      <c r="H46" s="277">
        <f>F46+G46+J45</f>
        <v>148.42884799999999</v>
      </c>
      <c r="I46" s="279"/>
      <c r="J46" s="277">
        <f t="shared" si="13"/>
        <v>148.42884799999999</v>
      </c>
      <c r="K46" s="278">
        <f t="shared" si="11"/>
        <v>0</v>
      </c>
      <c r="L46" s="537"/>
      <c r="M46" s="537"/>
      <c r="N46" s="537"/>
      <c r="O46" s="537"/>
      <c r="P46" s="547"/>
      <c r="Q46" s="578"/>
    </row>
    <row r="47" spans="2:17" ht="15" customHeight="1">
      <c r="B47" s="552"/>
      <c r="C47" s="540" t="s">
        <v>179</v>
      </c>
      <c r="D47" s="540" t="s">
        <v>163</v>
      </c>
      <c r="E47" s="540">
        <v>3.15E-2</v>
      </c>
      <c r="F47" s="277">
        <f>619.92+12.033</f>
        <v>631.95299999999997</v>
      </c>
      <c r="G47" s="277"/>
      <c r="H47" s="277">
        <f>F47+G47</f>
        <v>631.95299999999997</v>
      </c>
      <c r="I47" s="279"/>
      <c r="J47" s="277">
        <f t="shared" si="13"/>
        <v>631.95299999999997</v>
      </c>
      <c r="K47" s="278">
        <f t="shared" si="11"/>
        <v>0</v>
      </c>
      <c r="L47" s="537">
        <v>94.995000000000005</v>
      </c>
      <c r="M47" s="537">
        <f>G47+G48</f>
        <v>0</v>
      </c>
      <c r="N47" s="537">
        <f>L47+M47</f>
        <v>94.995000000000005</v>
      </c>
      <c r="O47" s="537">
        <f t="shared" si="12"/>
        <v>0</v>
      </c>
      <c r="P47" s="547">
        <f>N47-O47</f>
        <v>94.995000000000005</v>
      </c>
      <c r="Q47" s="546">
        <f>O47/N47</f>
        <v>0</v>
      </c>
    </row>
    <row r="48" spans="2:17" ht="15" customHeight="1">
      <c r="B48" s="552"/>
      <c r="C48" s="541"/>
      <c r="D48" s="541"/>
      <c r="E48" s="541"/>
      <c r="F48" s="277">
        <v>33.012</v>
      </c>
      <c r="G48" s="277"/>
      <c r="H48" s="277">
        <f>F48+G48+J47</f>
        <v>664.96499999999992</v>
      </c>
      <c r="I48" s="279"/>
      <c r="J48" s="277">
        <f t="shared" si="13"/>
        <v>664.96499999999992</v>
      </c>
      <c r="K48" s="278">
        <f t="shared" si="11"/>
        <v>0</v>
      </c>
      <c r="L48" s="537"/>
      <c r="M48" s="537"/>
      <c r="N48" s="537"/>
      <c r="O48" s="537"/>
      <c r="P48" s="547"/>
      <c r="Q48" s="546"/>
    </row>
    <row r="49" spans="2:17" ht="15" customHeight="1">
      <c r="B49" s="552"/>
      <c r="C49" s="540" t="s">
        <v>180</v>
      </c>
      <c r="D49" s="540" t="s">
        <v>163</v>
      </c>
      <c r="E49" s="540">
        <v>9.7078000000000008E-3</v>
      </c>
      <c r="F49" s="277">
        <f>191.049504+3.709</f>
        <v>194.75850400000002</v>
      </c>
      <c r="G49" s="279"/>
      <c r="H49" s="277">
        <f>F49+G49</f>
        <v>194.75850400000002</v>
      </c>
      <c r="I49" s="279"/>
      <c r="J49" s="277">
        <f t="shared" si="13"/>
        <v>194.75850400000002</v>
      </c>
      <c r="K49" s="278">
        <f t="shared" si="11"/>
        <v>0</v>
      </c>
      <c r="L49" s="537">
        <f>F49+F50</f>
        <v>204.93227840000003</v>
      </c>
      <c r="M49" s="537">
        <f>-204.932</f>
        <v>-204.93199999999999</v>
      </c>
      <c r="N49" s="537">
        <f>L49+M49</f>
        <v>2.7840000004175636E-4</v>
      </c>
      <c r="O49" s="537">
        <f t="shared" si="12"/>
        <v>0</v>
      </c>
      <c r="P49" s="547">
        <f>N49-O49</f>
        <v>2.7840000004175636E-4</v>
      </c>
      <c r="Q49" s="546">
        <f>O49/N49</f>
        <v>0</v>
      </c>
    </row>
    <row r="50" spans="2:17" ht="15" customHeight="1">
      <c r="B50" s="552"/>
      <c r="C50" s="541"/>
      <c r="D50" s="541"/>
      <c r="E50" s="541"/>
      <c r="F50" s="279">
        <v>10.173774400000001</v>
      </c>
      <c r="G50" s="279"/>
      <c r="H50" s="277">
        <f>SUM(F50,G50,J49)</f>
        <v>204.93227840000003</v>
      </c>
      <c r="I50" s="279"/>
      <c r="J50" s="277">
        <f>H50-I50</f>
        <v>204.93227840000003</v>
      </c>
      <c r="K50" s="278">
        <f t="shared" si="11"/>
        <v>0</v>
      </c>
      <c r="L50" s="555"/>
      <c r="M50" s="555"/>
      <c r="N50" s="555"/>
      <c r="O50" s="555"/>
      <c r="P50" s="555"/>
      <c r="Q50" s="582"/>
    </row>
    <row r="51" spans="2:17" ht="15" customHeight="1">
      <c r="B51" s="552"/>
      <c r="C51" s="540" t="s">
        <v>171</v>
      </c>
      <c r="D51" s="540" t="s">
        <v>163</v>
      </c>
      <c r="E51" s="542">
        <v>0.51257010000000003</v>
      </c>
      <c r="F51" s="277">
        <f>10087.379568+195.802</f>
        <v>10283.181568</v>
      </c>
      <c r="G51" s="277">
        <f>-1769-253.32-253.32-253.32+253.32+253.32+253.32-1637</f>
        <v>-3406</v>
      </c>
      <c r="H51" s="277">
        <f>F51+G51</f>
        <v>6877.181568</v>
      </c>
      <c r="I51" s="279"/>
      <c r="J51" s="277">
        <f t="shared" si="13"/>
        <v>6877.181568</v>
      </c>
      <c r="K51" s="278">
        <f t="shared" si="11"/>
        <v>0</v>
      </c>
      <c r="L51" s="537">
        <v>10567.035</v>
      </c>
      <c r="M51" s="537">
        <f>G51+G52-4784.755-253.32-1616.32+253.32</f>
        <v>-9807.0750000000007</v>
      </c>
      <c r="N51" s="537">
        <f>L51+M51</f>
        <v>759.95999999999913</v>
      </c>
      <c r="O51" s="537">
        <f t="shared" si="12"/>
        <v>0</v>
      </c>
      <c r="P51" s="547">
        <f>N51-O51</f>
        <v>759.95999999999913</v>
      </c>
      <c r="Q51" s="577">
        <f>(M51/L51)*-1</f>
        <v>0.92808200218888282</v>
      </c>
    </row>
    <row r="52" spans="2:17" ht="15" customHeight="1">
      <c r="B52" s="552"/>
      <c r="C52" s="541"/>
      <c r="D52" s="541"/>
      <c r="E52" s="543"/>
      <c r="F52" s="277">
        <v>537.17346480000015</v>
      </c>
      <c r="G52" s="279"/>
      <c r="H52" s="277">
        <f>F52+G52+J51</f>
        <v>7414.3550328000001</v>
      </c>
      <c r="I52" s="279"/>
      <c r="J52" s="277">
        <f t="shared" si="13"/>
        <v>7414.3550328000001</v>
      </c>
      <c r="K52" s="278">
        <f t="shared" si="11"/>
        <v>0</v>
      </c>
      <c r="L52" s="537"/>
      <c r="M52" s="537"/>
      <c r="N52" s="537"/>
      <c r="O52" s="537"/>
      <c r="P52" s="547"/>
      <c r="Q52" s="578"/>
    </row>
    <row r="53" spans="2:17" ht="15" customHeight="1">
      <c r="B53" s="552"/>
      <c r="C53" s="540" t="s">
        <v>726</v>
      </c>
      <c r="D53" s="540" t="s">
        <v>163</v>
      </c>
      <c r="E53" s="542">
        <v>0.51257010000000003</v>
      </c>
      <c r="F53" s="277">
        <v>0</v>
      </c>
      <c r="G53" s="277"/>
      <c r="H53" s="277">
        <f>F53+G53</f>
        <v>0</v>
      </c>
      <c r="I53" s="279"/>
      <c r="J53" s="277">
        <f t="shared" ref="J53:J54" si="14">H53-I53</f>
        <v>0</v>
      </c>
      <c r="K53" s="278" t="e">
        <f t="shared" ref="K53:K54" si="15">I53/H53</f>
        <v>#DIV/0!</v>
      </c>
      <c r="L53" s="537">
        <v>569.97</v>
      </c>
      <c r="M53" s="537">
        <f>G53+G54-528.564</f>
        <v>-528.56399999999996</v>
      </c>
      <c r="N53" s="537">
        <f>L53+M53</f>
        <v>41.406000000000063</v>
      </c>
      <c r="O53" s="537">
        <f t="shared" ref="O53" si="16">I53+I54</f>
        <v>0</v>
      </c>
      <c r="P53" s="547">
        <f>N53-O53</f>
        <v>41.406000000000063</v>
      </c>
      <c r="Q53" s="577">
        <f>(M53/L53)*-1</f>
        <v>0.92735407126690872</v>
      </c>
    </row>
    <row r="54" spans="2:17" ht="15" customHeight="1">
      <c r="B54" s="552"/>
      <c r="C54" s="541"/>
      <c r="D54" s="541"/>
      <c r="E54" s="543"/>
      <c r="F54" s="277">
        <v>0</v>
      </c>
      <c r="G54" s="279"/>
      <c r="H54" s="277">
        <f>F54+G54+J53</f>
        <v>0</v>
      </c>
      <c r="I54" s="279"/>
      <c r="J54" s="277">
        <f t="shared" si="14"/>
        <v>0</v>
      </c>
      <c r="K54" s="278" t="e">
        <f t="shared" si="15"/>
        <v>#DIV/0!</v>
      </c>
      <c r="L54" s="537"/>
      <c r="M54" s="537"/>
      <c r="N54" s="537"/>
      <c r="O54" s="537"/>
      <c r="P54" s="547"/>
      <c r="Q54" s="578"/>
    </row>
    <row r="55" spans="2:17" ht="15" customHeight="1">
      <c r="B55" s="552"/>
      <c r="C55" s="540" t="s">
        <v>258</v>
      </c>
      <c r="D55" s="540" t="s">
        <v>163</v>
      </c>
      <c r="E55" s="542">
        <v>0.51257010000000003</v>
      </c>
      <c r="F55" s="277">
        <v>0</v>
      </c>
      <c r="G55" s="277">
        <f>253.32-253.32+253.32-253.32+253.32-253.32</f>
        <v>0</v>
      </c>
      <c r="H55" s="277">
        <f>F55+G55</f>
        <v>0</v>
      </c>
      <c r="I55" s="279"/>
      <c r="J55" s="277">
        <f t="shared" ref="J55:J56" si="17">H55-I55</f>
        <v>0</v>
      </c>
      <c r="K55" s="278" t="e">
        <f t="shared" ref="K55:K56" si="18">I55/H55</f>
        <v>#DIV/0!</v>
      </c>
      <c r="L55" s="537">
        <v>253.32</v>
      </c>
      <c r="M55" s="537">
        <f>G55+G56-253.32</f>
        <v>-253.32</v>
      </c>
      <c r="N55" s="537">
        <f>L55+M55</f>
        <v>0</v>
      </c>
      <c r="O55" s="537">
        <f t="shared" ref="O55" si="19">I55+I56</f>
        <v>0</v>
      </c>
      <c r="P55" s="547">
        <f>N55-O55</f>
        <v>0</v>
      </c>
      <c r="Q55" s="546" t="e">
        <f>O55/N55</f>
        <v>#DIV/0!</v>
      </c>
    </row>
    <row r="56" spans="2:17" ht="15" customHeight="1">
      <c r="B56" s="552"/>
      <c r="C56" s="541"/>
      <c r="D56" s="541"/>
      <c r="E56" s="543"/>
      <c r="F56" s="277">
        <v>0</v>
      </c>
      <c r="G56" s="279"/>
      <c r="H56" s="277">
        <f>F56+G56+J55</f>
        <v>0</v>
      </c>
      <c r="I56" s="279"/>
      <c r="J56" s="277">
        <f t="shared" si="17"/>
        <v>0</v>
      </c>
      <c r="K56" s="278" t="e">
        <f t="shared" si="18"/>
        <v>#DIV/0!</v>
      </c>
      <c r="L56" s="537"/>
      <c r="M56" s="537"/>
      <c r="N56" s="537"/>
      <c r="O56" s="537"/>
      <c r="P56" s="547"/>
      <c r="Q56" s="546"/>
    </row>
    <row r="57" spans="2:17" ht="15" customHeight="1">
      <c r="B57" s="552"/>
      <c r="C57" s="540" t="s">
        <v>264</v>
      </c>
      <c r="D57" s="540" t="s">
        <v>163</v>
      </c>
      <c r="E57" s="542">
        <v>0.51257010000000003</v>
      </c>
      <c r="F57" s="277">
        <v>0</v>
      </c>
      <c r="G57" s="277">
        <f>248.736-253.32+248.736-253.32+248.736-253.32</f>
        <v>-13.75200000000001</v>
      </c>
      <c r="H57" s="277">
        <f>F57+G57</f>
        <v>-13.75200000000001</v>
      </c>
      <c r="I57" s="279"/>
      <c r="J57" s="277">
        <f t="shared" ref="J57:J58" si="20">H57-I57</f>
        <v>-13.75200000000001</v>
      </c>
      <c r="K57" s="278">
        <f t="shared" ref="K57:K58" si="21">I57/H57</f>
        <v>0</v>
      </c>
      <c r="L57" s="537">
        <v>0</v>
      </c>
      <c r="M57" s="537">
        <f>0.2111-0.2111</f>
        <v>0</v>
      </c>
      <c r="N57" s="537">
        <f>L57+M57</f>
        <v>0</v>
      </c>
      <c r="O57" s="537">
        <f t="shared" ref="O57" si="22">I57+I58</f>
        <v>0</v>
      </c>
      <c r="P57" s="547">
        <f>N57-O57</f>
        <v>0</v>
      </c>
      <c r="Q57" s="546">
        <v>0</v>
      </c>
    </row>
    <row r="58" spans="2:17" ht="15" customHeight="1">
      <c r="B58" s="552"/>
      <c r="C58" s="541"/>
      <c r="D58" s="541"/>
      <c r="E58" s="543"/>
      <c r="F58" s="277">
        <v>0</v>
      </c>
      <c r="G58" s="279"/>
      <c r="H58" s="277">
        <f>F58+G58+J57</f>
        <v>-13.75200000000001</v>
      </c>
      <c r="I58" s="279"/>
      <c r="J58" s="277">
        <f t="shared" si="20"/>
        <v>-13.75200000000001</v>
      </c>
      <c r="K58" s="278">
        <f t="shared" si="21"/>
        <v>0</v>
      </c>
      <c r="L58" s="537"/>
      <c r="M58" s="537"/>
      <c r="N58" s="537"/>
      <c r="O58" s="537"/>
      <c r="P58" s="547"/>
      <c r="Q58" s="546"/>
    </row>
    <row r="59" spans="2:17" ht="15" customHeight="1">
      <c r="B59" s="552"/>
      <c r="C59" s="540" t="s">
        <v>181</v>
      </c>
      <c r="D59" s="540" t="s">
        <v>163</v>
      </c>
      <c r="E59" s="540">
        <v>1.0000000000000001E-5</v>
      </c>
      <c r="F59" s="277">
        <f>0.1968+0.004</f>
        <v>0.20080000000000001</v>
      </c>
      <c r="G59" s="277">
        <f>-0.2111+0.207</f>
        <v>-4.1000000000000203E-3</v>
      </c>
      <c r="H59" s="277">
        <f>+F59+G59</f>
        <v>0.19669999999999999</v>
      </c>
      <c r="I59" s="279"/>
      <c r="J59" s="277">
        <f t="shared" ref="J59:J60" si="23">+H59-I59</f>
        <v>0.19669999999999999</v>
      </c>
      <c r="K59" s="278">
        <f t="shared" si="11"/>
        <v>0</v>
      </c>
      <c r="L59" s="537">
        <f>F59+F60</f>
        <v>0.21128</v>
      </c>
      <c r="M59" s="537">
        <f>G59+G60+0.2111</f>
        <v>0.20699999999999999</v>
      </c>
      <c r="N59" s="537">
        <f>L59+M59</f>
        <v>0.41827999999999999</v>
      </c>
      <c r="O59" s="537">
        <f>I59+I60</f>
        <v>0</v>
      </c>
      <c r="P59" s="547">
        <f>N59-O59</f>
        <v>0.41827999999999999</v>
      </c>
      <c r="Q59" s="577">
        <v>0</v>
      </c>
    </row>
    <row r="60" spans="2:17" ht="15.75" customHeight="1" thickBot="1">
      <c r="B60" s="552"/>
      <c r="C60" s="545"/>
      <c r="D60" s="541"/>
      <c r="E60" s="545"/>
      <c r="F60" s="468">
        <v>1.0480000000000001E-2</v>
      </c>
      <c r="G60" s="469"/>
      <c r="H60" s="468">
        <f>+J59+F60+G60</f>
        <v>0.20717999999999998</v>
      </c>
      <c r="I60" s="469"/>
      <c r="J60" s="468">
        <f t="shared" si="23"/>
        <v>0.20717999999999998</v>
      </c>
      <c r="K60" s="470">
        <f t="shared" si="11"/>
        <v>0</v>
      </c>
      <c r="L60" s="567"/>
      <c r="M60" s="567"/>
      <c r="N60" s="567"/>
      <c r="O60" s="567"/>
      <c r="P60" s="594"/>
      <c r="Q60" s="578"/>
    </row>
    <row r="61" spans="2:17">
      <c r="B61" s="552"/>
      <c r="C61" s="553" t="s">
        <v>73</v>
      </c>
      <c r="D61" s="540" t="s">
        <v>163</v>
      </c>
      <c r="E61" s="148" t="s">
        <v>61</v>
      </c>
      <c r="F61" s="269">
        <f>F31+F33+F35+F37+F39+F41+F43+F45+F47+F49+F51+F59</f>
        <v>20062.002968000001</v>
      </c>
      <c r="G61" s="269">
        <f>G31+G33+G35+G37+G39+G41+G43+G45+G47+G49+G51+G59+G53+G55</f>
        <v>-10117.2111</v>
      </c>
      <c r="H61" s="269">
        <f>F61+G61</f>
        <v>9944.7918680000002</v>
      </c>
      <c r="I61" s="269">
        <f>I31+I33+I35+I37+I39+I41+I43+I45+I47+I49+I51+I59</f>
        <v>0</v>
      </c>
      <c r="J61" s="269">
        <f>H61-I61</f>
        <v>9944.7918680000002</v>
      </c>
      <c r="K61" s="270">
        <f>I61/H61</f>
        <v>0</v>
      </c>
      <c r="L61" s="568">
        <f>SUM(L31:L60)</f>
        <v>21110.00304</v>
      </c>
      <c r="M61" s="568">
        <f>SUM(M31:M60)</f>
        <v>-20076.666000000001</v>
      </c>
      <c r="N61" s="570">
        <f>L61+M61</f>
        <v>1033.3370399999985</v>
      </c>
      <c r="O61" s="586">
        <f>SUM(O31:O60)</f>
        <v>0</v>
      </c>
      <c r="P61" s="580">
        <f>N61-O61</f>
        <v>1033.3370399999985</v>
      </c>
      <c r="Q61" s="577">
        <f>(M61/L61)*-1</f>
        <v>0.95104988672706514</v>
      </c>
    </row>
    <row r="62" spans="2:17">
      <c r="B62" s="552"/>
      <c r="C62" s="554"/>
      <c r="D62" s="541"/>
      <c r="E62" s="149" t="s">
        <v>61</v>
      </c>
      <c r="F62" s="271">
        <f>F32+F34+F36+F38+F40+F42+F44+F46+F48+F50+F52+F60</f>
        <v>1048.0001047999999</v>
      </c>
      <c r="G62" s="271">
        <f>G32+G34+G36+G38+G40+G42+G44+G46+G48+G50+G52+G60+G56</f>
        <v>0</v>
      </c>
      <c r="H62" s="271">
        <f>F62+G62+J61</f>
        <v>10992.7919728</v>
      </c>
      <c r="I62" s="271">
        <f>I32+I34+I36+I38+I40+I42+I44+I46+I48+I50+I52+I60</f>
        <v>0</v>
      </c>
      <c r="J62" s="271">
        <f t="shared" si="13"/>
        <v>10992.7919728</v>
      </c>
      <c r="K62" s="272">
        <f t="shared" si="11"/>
        <v>0</v>
      </c>
      <c r="L62" s="569"/>
      <c r="M62" s="569"/>
      <c r="N62" s="571"/>
      <c r="O62" s="587"/>
      <c r="P62" s="581"/>
      <c r="Q62" s="578"/>
    </row>
    <row r="63" spans="2:17">
      <c r="B63" s="552"/>
      <c r="C63" s="554"/>
      <c r="D63" s="135" t="s">
        <v>163</v>
      </c>
      <c r="E63" s="150">
        <f>SUM(E31:E59)</f>
        <v>2.5377103999999999</v>
      </c>
      <c r="F63" s="136">
        <f>SUM(F61,F62)</f>
        <v>21110.003072800002</v>
      </c>
      <c r="G63" s="151"/>
      <c r="H63" s="152"/>
      <c r="I63" s="142"/>
      <c r="J63" s="142"/>
      <c r="K63" s="143"/>
      <c r="L63" s="153"/>
      <c r="M63" s="153"/>
      <c r="N63" s="153"/>
      <c r="O63" s="153"/>
      <c r="P63" s="154"/>
      <c r="Q63" s="145"/>
    </row>
    <row r="64" spans="2:17">
      <c r="B64" s="139"/>
      <c r="C64" s="301"/>
      <c r="D64" s="141"/>
      <c r="E64" s="139"/>
      <c r="F64" s="142"/>
      <c r="G64" s="142"/>
      <c r="H64" s="142"/>
      <c r="I64" s="142"/>
      <c r="J64" s="142"/>
      <c r="K64" s="143"/>
      <c r="L64" s="153"/>
      <c r="M64" s="153"/>
      <c r="N64" s="153"/>
      <c r="O64" s="153"/>
      <c r="P64" s="154"/>
      <c r="Q64" s="145"/>
    </row>
    <row r="65" spans="2:16384">
      <c r="B65" s="139"/>
      <c r="C65" s="301"/>
      <c r="D65" s="141"/>
      <c r="E65" s="139"/>
      <c r="F65" s="142"/>
      <c r="G65" s="142"/>
      <c r="H65" s="142"/>
      <c r="I65" s="142"/>
      <c r="J65" s="142"/>
      <c r="K65" s="143"/>
      <c r="L65" s="153"/>
      <c r="M65" s="153"/>
      <c r="N65" s="153"/>
      <c r="O65" s="153"/>
      <c r="P65" s="154"/>
      <c r="Q65" s="145"/>
    </row>
    <row r="66" spans="2:16384" ht="38.25">
      <c r="B66" s="133" t="s">
        <v>103</v>
      </c>
      <c r="C66" s="133" t="s">
        <v>130</v>
      </c>
      <c r="D66" s="133" t="s">
        <v>106</v>
      </c>
      <c r="E66" s="146"/>
      <c r="F66" s="155"/>
      <c r="G66" s="156"/>
      <c r="H66" s="146"/>
      <c r="I66" s="146"/>
      <c r="J66" s="146"/>
      <c r="K66" s="146"/>
      <c r="L66" s="133" t="s">
        <v>82</v>
      </c>
      <c r="M66" s="133" t="s">
        <v>83</v>
      </c>
      <c r="N66" s="133" t="s">
        <v>84</v>
      </c>
      <c r="O66" s="133" t="s">
        <v>85</v>
      </c>
      <c r="P66" s="133" t="s">
        <v>86</v>
      </c>
      <c r="Q66" s="133" t="s">
        <v>69</v>
      </c>
      <c r="T66" s="130"/>
      <c r="U66" s="147"/>
      <c r="V66" s="147"/>
      <c r="W66" s="147"/>
      <c r="X66" s="147"/>
      <c r="Y66" s="147"/>
      <c r="Z66" s="147"/>
      <c r="AA66" s="133" t="s">
        <v>82</v>
      </c>
      <c r="AB66" s="133" t="s">
        <v>83</v>
      </c>
      <c r="AC66" s="133" t="s">
        <v>84</v>
      </c>
      <c r="AD66" s="133" t="s">
        <v>85</v>
      </c>
      <c r="AE66" s="133" t="s">
        <v>86</v>
      </c>
      <c r="AF66" s="133" t="s">
        <v>69</v>
      </c>
      <c r="AG66" s="133" t="s">
        <v>103</v>
      </c>
      <c r="AH66" s="133" t="s">
        <v>130</v>
      </c>
      <c r="AI66" s="133" t="s">
        <v>106</v>
      </c>
      <c r="AJ66" s="130"/>
      <c r="AK66" s="147"/>
      <c r="AL66" s="147"/>
      <c r="AM66" s="147"/>
      <c r="AN66" s="147"/>
      <c r="AO66" s="147"/>
      <c r="AP66" s="147"/>
      <c r="AQ66" s="133" t="s">
        <v>82</v>
      </c>
      <c r="AR66" s="133" t="s">
        <v>83</v>
      </c>
      <c r="AS66" s="133" t="s">
        <v>84</v>
      </c>
      <c r="AT66" s="133" t="s">
        <v>85</v>
      </c>
      <c r="AU66" s="133" t="s">
        <v>86</v>
      </c>
      <c r="AV66" s="133" t="s">
        <v>69</v>
      </c>
      <c r="AW66" s="133" t="s">
        <v>103</v>
      </c>
      <c r="AX66" s="133" t="s">
        <v>130</v>
      </c>
      <c r="AY66" s="133" t="s">
        <v>106</v>
      </c>
      <c r="AZ66" s="130"/>
      <c r="BA66" s="147"/>
      <c r="BB66" s="147"/>
      <c r="BC66" s="147"/>
      <c r="BD66" s="147"/>
      <c r="BE66" s="147"/>
      <c r="BF66" s="147"/>
      <c r="BG66" s="133" t="s">
        <v>82</v>
      </c>
      <c r="BH66" s="133" t="s">
        <v>83</v>
      </c>
      <c r="BI66" s="133" t="s">
        <v>84</v>
      </c>
      <c r="BJ66" s="133" t="s">
        <v>85</v>
      </c>
      <c r="BK66" s="133" t="s">
        <v>86</v>
      </c>
      <c r="BL66" s="133" t="s">
        <v>69</v>
      </c>
      <c r="BM66" s="133" t="s">
        <v>103</v>
      </c>
      <c r="BN66" s="133" t="s">
        <v>130</v>
      </c>
      <c r="BO66" s="133" t="s">
        <v>106</v>
      </c>
      <c r="BP66" s="130"/>
      <c r="BQ66" s="147"/>
      <c r="BR66" s="147"/>
      <c r="BS66" s="147"/>
      <c r="BT66" s="147"/>
      <c r="BU66" s="147"/>
      <c r="BV66" s="147"/>
      <c r="BW66" s="133" t="s">
        <v>82</v>
      </c>
      <c r="BX66" s="133" t="s">
        <v>83</v>
      </c>
      <c r="BY66" s="133" t="s">
        <v>84</v>
      </c>
      <c r="BZ66" s="133" t="s">
        <v>85</v>
      </c>
      <c r="CA66" s="133" t="s">
        <v>86</v>
      </c>
      <c r="CB66" s="133" t="s">
        <v>69</v>
      </c>
      <c r="CC66" s="133" t="s">
        <v>103</v>
      </c>
      <c r="CD66" s="133" t="s">
        <v>130</v>
      </c>
      <c r="CE66" s="133" t="s">
        <v>106</v>
      </c>
      <c r="CF66" s="130"/>
      <c r="CG66" s="147"/>
      <c r="CH66" s="147"/>
      <c r="CI66" s="147"/>
      <c r="CJ66" s="147"/>
      <c r="CK66" s="147"/>
      <c r="CL66" s="147"/>
      <c r="CM66" s="133" t="s">
        <v>82</v>
      </c>
      <c r="CN66" s="133" t="s">
        <v>83</v>
      </c>
      <c r="CO66" s="133" t="s">
        <v>84</v>
      </c>
      <c r="CP66" s="133" t="s">
        <v>85</v>
      </c>
      <c r="CQ66" s="133" t="s">
        <v>86</v>
      </c>
      <c r="CR66" s="133" t="s">
        <v>69</v>
      </c>
      <c r="CS66" s="133" t="s">
        <v>103</v>
      </c>
      <c r="CT66" s="133" t="s">
        <v>130</v>
      </c>
      <c r="CU66" s="133" t="s">
        <v>106</v>
      </c>
      <c r="CV66" s="130"/>
      <c r="CW66" s="147"/>
      <c r="CX66" s="147"/>
      <c r="CY66" s="147"/>
      <c r="CZ66" s="147"/>
      <c r="DA66" s="147"/>
      <c r="DB66" s="147"/>
      <c r="DC66" s="133" t="s">
        <v>82</v>
      </c>
      <c r="DD66" s="133" t="s">
        <v>83</v>
      </c>
      <c r="DE66" s="133" t="s">
        <v>84</v>
      </c>
      <c r="DF66" s="133" t="s">
        <v>85</v>
      </c>
      <c r="DG66" s="133" t="s">
        <v>86</v>
      </c>
      <c r="DH66" s="133" t="s">
        <v>69</v>
      </c>
      <c r="DI66" s="133" t="s">
        <v>103</v>
      </c>
      <c r="DJ66" s="133" t="s">
        <v>130</v>
      </c>
      <c r="DK66" s="133" t="s">
        <v>106</v>
      </c>
      <c r="DL66" s="130"/>
      <c r="DM66" s="147"/>
      <c r="DN66" s="147"/>
      <c r="DO66" s="147"/>
      <c r="DP66" s="147"/>
      <c r="DQ66" s="147"/>
      <c r="DR66" s="147"/>
      <c r="DS66" s="133" t="s">
        <v>82</v>
      </c>
      <c r="DT66" s="133" t="s">
        <v>83</v>
      </c>
      <c r="DU66" s="133" t="s">
        <v>84</v>
      </c>
      <c r="DV66" s="133" t="s">
        <v>85</v>
      </c>
      <c r="DW66" s="133" t="s">
        <v>86</v>
      </c>
      <c r="DX66" s="133" t="s">
        <v>69</v>
      </c>
      <c r="DY66" s="133" t="s">
        <v>103</v>
      </c>
      <c r="DZ66" s="133" t="s">
        <v>130</v>
      </c>
      <c r="EA66" s="133" t="s">
        <v>106</v>
      </c>
      <c r="EB66" s="130"/>
      <c r="EC66" s="147"/>
      <c r="ED66" s="147"/>
      <c r="EE66" s="147"/>
      <c r="EF66" s="147"/>
      <c r="EG66" s="147"/>
      <c r="EH66" s="147"/>
      <c r="EI66" s="133" t="s">
        <v>82</v>
      </c>
      <c r="EJ66" s="133" t="s">
        <v>83</v>
      </c>
      <c r="EK66" s="133" t="s">
        <v>84</v>
      </c>
      <c r="EL66" s="133" t="s">
        <v>85</v>
      </c>
      <c r="EM66" s="133" t="s">
        <v>86</v>
      </c>
      <c r="EN66" s="133" t="s">
        <v>69</v>
      </c>
      <c r="EO66" s="133" t="s">
        <v>103</v>
      </c>
      <c r="EP66" s="133" t="s">
        <v>130</v>
      </c>
      <c r="EQ66" s="133" t="s">
        <v>106</v>
      </c>
      <c r="ER66" s="130"/>
      <c r="ES66" s="147"/>
      <c r="ET66" s="147"/>
      <c r="EU66" s="147"/>
      <c r="EV66" s="147"/>
      <c r="EW66" s="147"/>
      <c r="EX66" s="147"/>
      <c r="EY66" s="133" t="s">
        <v>82</v>
      </c>
      <c r="EZ66" s="133" t="s">
        <v>83</v>
      </c>
      <c r="FA66" s="133" t="s">
        <v>84</v>
      </c>
      <c r="FB66" s="133" t="s">
        <v>85</v>
      </c>
      <c r="FC66" s="133" t="s">
        <v>86</v>
      </c>
      <c r="FD66" s="133" t="s">
        <v>69</v>
      </c>
      <c r="FE66" s="133" t="s">
        <v>103</v>
      </c>
      <c r="FF66" s="133" t="s">
        <v>130</v>
      </c>
      <c r="FG66" s="133" t="s">
        <v>106</v>
      </c>
      <c r="FH66" s="130"/>
      <c r="FI66" s="147"/>
      <c r="FJ66" s="147"/>
      <c r="FK66" s="147"/>
      <c r="FL66" s="147"/>
      <c r="FM66" s="147"/>
      <c r="FN66" s="147"/>
      <c r="FO66" s="133" t="s">
        <v>82</v>
      </c>
      <c r="FP66" s="133" t="s">
        <v>83</v>
      </c>
      <c r="FQ66" s="133" t="s">
        <v>84</v>
      </c>
      <c r="FR66" s="133" t="s">
        <v>85</v>
      </c>
      <c r="FS66" s="133" t="s">
        <v>86</v>
      </c>
      <c r="FT66" s="133" t="s">
        <v>69</v>
      </c>
      <c r="FU66" s="133" t="s">
        <v>103</v>
      </c>
      <c r="FV66" s="133" t="s">
        <v>130</v>
      </c>
      <c r="FW66" s="133" t="s">
        <v>106</v>
      </c>
      <c r="FX66" s="130"/>
      <c r="FY66" s="147"/>
      <c r="FZ66" s="147"/>
      <c r="GA66" s="147"/>
      <c r="GB66" s="147"/>
      <c r="GC66" s="147"/>
      <c r="GD66" s="147"/>
      <c r="GE66" s="133" t="s">
        <v>82</v>
      </c>
      <c r="GF66" s="133" t="s">
        <v>83</v>
      </c>
      <c r="GG66" s="133" t="s">
        <v>84</v>
      </c>
      <c r="GH66" s="133" t="s">
        <v>85</v>
      </c>
      <c r="GI66" s="133" t="s">
        <v>86</v>
      </c>
      <c r="GJ66" s="133" t="s">
        <v>69</v>
      </c>
      <c r="GK66" s="133" t="s">
        <v>103</v>
      </c>
      <c r="GL66" s="133" t="s">
        <v>130</v>
      </c>
      <c r="GM66" s="133" t="s">
        <v>106</v>
      </c>
      <c r="GN66" s="130"/>
      <c r="GO66" s="147"/>
      <c r="GP66" s="147"/>
      <c r="GQ66" s="147"/>
      <c r="GR66" s="147"/>
      <c r="GS66" s="147"/>
      <c r="GT66" s="147"/>
      <c r="GU66" s="133" t="s">
        <v>82</v>
      </c>
      <c r="GV66" s="133" t="s">
        <v>83</v>
      </c>
      <c r="GW66" s="133" t="s">
        <v>84</v>
      </c>
      <c r="GX66" s="133" t="s">
        <v>85</v>
      </c>
      <c r="GY66" s="133" t="s">
        <v>86</v>
      </c>
      <c r="GZ66" s="133" t="s">
        <v>69</v>
      </c>
      <c r="HA66" s="133" t="s">
        <v>103</v>
      </c>
      <c r="HB66" s="133" t="s">
        <v>130</v>
      </c>
      <c r="HC66" s="133" t="s">
        <v>106</v>
      </c>
      <c r="HD66" s="130"/>
      <c r="HE66" s="147"/>
      <c r="HF66" s="147"/>
      <c r="HG66" s="147"/>
      <c r="HH66" s="147"/>
      <c r="HI66" s="147"/>
      <c r="HJ66" s="147"/>
      <c r="HK66" s="133" t="s">
        <v>82</v>
      </c>
      <c r="HL66" s="133" t="s">
        <v>83</v>
      </c>
      <c r="HM66" s="133" t="s">
        <v>84</v>
      </c>
      <c r="HN66" s="133" t="s">
        <v>85</v>
      </c>
      <c r="HO66" s="133" t="s">
        <v>86</v>
      </c>
      <c r="HP66" s="133" t="s">
        <v>69</v>
      </c>
      <c r="HQ66" s="133" t="s">
        <v>103</v>
      </c>
      <c r="HR66" s="133" t="s">
        <v>130</v>
      </c>
      <c r="HS66" s="133" t="s">
        <v>106</v>
      </c>
      <c r="HT66" s="130"/>
      <c r="HU66" s="147"/>
      <c r="HV66" s="147"/>
      <c r="HW66" s="147"/>
      <c r="HX66" s="147"/>
      <c r="HY66" s="147"/>
      <c r="HZ66" s="147"/>
      <c r="IA66" s="133" t="s">
        <v>82</v>
      </c>
      <c r="IB66" s="133" t="s">
        <v>83</v>
      </c>
      <c r="IC66" s="133" t="s">
        <v>84</v>
      </c>
      <c r="ID66" s="133" t="s">
        <v>85</v>
      </c>
      <c r="IE66" s="133" t="s">
        <v>86</v>
      </c>
      <c r="IF66" s="133" t="s">
        <v>69</v>
      </c>
      <c r="IG66" s="133" t="s">
        <v>103</v>
      </c>
      <c r="IH66" s="133" t="s">
        <v>130</v>
      </c>
      <c r="II66" s="133" t="s">
        <v>106</v>
      </c>
      <c r="IJ66" s="130"/>
      <c r="IK66" s="147"/>
      <c r="IL66" s="147"/>
      <c r="IM66" s="147"/>
      <c r="IN66" s="147"/>
      <c r="IO66" s="147"/>
      <c r="IP66" s="147"/>
      <c r="IQ66" s="133" t="s">
        <v>82</v>
      </c>
      <c r="IR66" s="133" t="s">
        <v>83</v>
      </c>
      <c r="IS66" s="133" t="s">
        <v>84</v>
      </c>
      <c r="IT66" s="133" t="s">
        <v>85</v>
      </c>
      <c r="IU66" s="133" t="s">
        <v>86</v>
      </c>
      <c r="IV66" s="133" t="s">
        <v>69</v>
      </c>
      <c r="IW66" s="133" t="s">
        <v>103</v>
      </c>
      <c r="IX66" s="133" t="s">
        <v>130</v>
      </c>
      <c r="IY66" s="133" t="s">
        <v>106</v>
      </c>
      <c r="IZ66" s="130"/>
      <c r="JA66" s="147"/>
      <c r="JB66" s="147"/>
      <c r="JC66" s="147"/>
      <c r="JD66" s="147"/>
      <c r="JE66" s="147"/>
      <c r="JF66" s="147"/>
      <c r="JG66" s="133" t="s">
        <v>82</v>
      </c>
      <c r="JH66" s="133" t="s">
        <v>83</v>
      </c>
      <c r="JI66" s="133" t="s">
        <v>84</v>
      </c>
      <c r="JJ66" s="133" t="s">
        <v>85</v>
      </c>
      <c r="JK66" s="133" t="s">
        <v>86</v>
      </c>
      <c r="JL66" s="133" t="s">
        <v>69</v>
      </c>
      <c r="JM66" s="133" t="s">
        <v>103</v>
      </c>
      <c r="JN66" s="133" t="s">
        <v>130</v>
      </c>
      <c r="JO66" s="133" t="s">
        <v>106</v>
      </c>
      <c r="JP66" s="130"/>
      <c r="JQ66" s="147"/>
      <c r="JR66" s="147"/>
      <c r="JS66" s="147"/>
      <c r="JT66" s="147"/>
      <c r="JU66" s="147"/>
      <c r="JV66" s="147"/>
      <c r="JW66" s="133" t="s">
        <v>82</v>
      </c>
      <c r="JX66" s="133" t="s">
        <v>83</v>
      </c>
      <c r="JY66" s="133" t="s">
        <v>84</v>
      </c>
      <c r="JZ66" s="133" t="s">
        <v>85</v>
      </c>
      <c r="KA66" s="133" t="s">
        <v>86</v>
      </c>
      <c r="KB66" s="133" t="s">
        <v>69</v>
      </c>
      <c r="KC66" s="133" t="s">
        <v>103</v>
      </c>
      <c r="KD66" s="133" t="s">
        <v>130</v>
      </c>
      <c r="KE66" s="133" t="s">
        <v>106</v>
      </c>
      <c r="KF66" s="130"/>
      <c r="KG66" s="147"/>
      <c r="KH66" s="147"/>
      <c r="KI66" s="147"/>
      <c r="KJ66" s="147"/>
      <c r="KK66" s="147"/>
      <c r="KL66" s="147"/>
      <c r="KM66" s="133" t="s">
        <v>82</v>
      </c>
      <c r="KN66" s="133" t="s">
        <v>83</v>
      </c>
      <c r="KO66" s="133" t="s">
        <v>84</v>
      </c>
      <c r="KP66" s="133" t="s">
        <v>85</v>
      </c>
      <c r="KQ66" s="133" t="s">
        <v>86</v>
      </c>
      <c r="KR66" s="133" t="s">
        <v>69</v>
      </c>
      <c r="KS66" s="133" t="s">
        <v>103</v>
      </c>
      <c r="KT66" s="133" t="s">
        <v>130</v>
      </c>
      <c r="KU66" s="133" t="s">
        <v>106</v>
      </c>
      <c r="KV66" s="130"/>
      <c r="KW66" s="147"/>
      <c r="KX66" s="147"/>
      <c r="KY66" s="147"/>
      <c r="KZ66" s="147"/>
      <c r="LA66" s="147"/>
      <c r="LB66" s="147"/>
      <c r="LC66" s="133" t="s">
        <v>82</v>
      </c>
      <c r="LD66" s="133" t="s">
        <v>83</v>
      </c>
      <c r="LE66" s="133" t="s">
        <v>84</v>
      </c>
      <c r="LF66" s="133" t="s">
        <v>85</v>
      </c>
      <c r="LG66" s="133" t="s">
        <v>86</v>
      </c>
      <c r="LH66" s="133" t="s">
        <v>69</v>
      </c>
      <c r="LI66" s="133" t="s">
        <v>103</v>
      </c>
      <c r="LJ66" s="133" t="s">
        <v>130</v>
      </c>
      <c r="LK66" s="133" t="s">
        <v>106</v>
      </c>
      <c r="LL66" s="130"/>
      <c r="LM66" s="147"/>
      <c r="LN66" s="147"/>
      <c r="LO66" s="147"/>
      <c r="LP66" s="147"/>
      <c r="LQ66" s="147"/>
      <c r="LR66" s="147"/>
      <c r="LS66" s="133" t="s">
        <v>82</v>
      </c>
      <c r="LT66" s="133" t="s">
        <v>83</v>
      </c>
      <c r="LU66" s="133" t="s">
        <v>84</v>
      </c>
      <c r="LV66" s="133" t="s">
        <v>85</v>
      </c>
      <c r="LW66" s="133" t="s">
        <v>86</v>
      </c>
      <c r="LX66" s="133" t="s">
        <v>69</v>
      </c>
      <c r="LY66" s="133" t="s">
        <v>103</v>
      </c>
      <c r="LZ66" s="133" t="s">
        <v>130</v>
      </c>
      <c r="MA66" s="133" t="s">
        <v>106</v>
      </c>
      <c r="MB66" s="130"/>
      <c r="MC66" s="147"/>
      <c r="MD66" s="147"/>
      <c r="ME66" s="147"/>
      <c r="MF66" s="147"/>
      <c r="MG66" s="147"/>
      <c r="MH66" s="147"/>
      <c r="MI66" s="133" t="s">
        <v>82</v>
      </c>
      <c r="MJ66" s="133" t="s">
        <v>83</v>
      </c>
      <c r="MK66" s="133" t="s">
        <v>84</v>
      </c>
      <c r="ML66" s="133" t="s">
        <v>85</v>
      </c>
      <c r="MM66" s="133" t="s">
        <v>86</v>
      </c>
      <c r="MN66" s="133" t="s">
        <v>69</v>
      </c>
      <c r="MO66" s="133" t="s">
        <v>103</v>
      </c>
      <c r="MP66" s="133" t="s">
        <v>130</v>
      </c>
      <c r="MQ66" s="133" t="s">
        <v>106</v>
      </c>
      <c r="MR66" s="130"/>
      <c r="MS66" s="147"/>
      <c r="MT66" s="147"/>
      <c r="MU66" s="147"/>
      <c r="MV66" s="147"/>
      <c r="MW66" s="147"/>
      <c r="MX66" s="147"/>
      <c r="MY66" s="133" t="s">
        <v>82</v>
      </c>
      <c r="MZ66" s="133" t="s">
        <v>83</v>
      </c>
      <c r="NA66" s="133" t="s">
        <v>84</v>
      </c>
      <c r="NB66" s="133" t="s">
        <v>85</v>
      </c>
      <c r="NC66" s="133" t="s">
        <v>86</v>
      </c>
      <c r="ND66" s="133" t="s">
        <v>69</v>
      </c>
      <c r="NE66" s="133" t="s">
        <v>103</v>
      </c>
      <c r="NF66" s="133" t="s">
        <v>130</v>
      </c>
      <c r="NG66" s="133" t="s">
        <v>106</v>
      </c>
      <c r="NH66" s="130"/>
      <c r="NI66" s="147"/>
      <c r="NJ66" s="147"/>
      <c r="NK66" s="147"/>
      <c r="NL66" s="147"/>
      <c r="NM66" s="147"/>
      <c r="NN66" s="147"/>
      <c r="NO66" s="133" t="s">
        <v>82</v>
      </c>
      <c r="NP66" s="133" t="s">
        <v>83</v>
      </c>
      <c r="NQ66" s="133" t="s">
        <v>84</v>
      </c>
      <c r="NR66" s="133" t="s">
        <v>85</v>
      </c>
      <c r="NS66" s="133" t="s">
        <v>86</v>
      </c>
      <c r="NT66" s="133" t="s">
        <v>69</v>
      </c>
      <c r="NU66" s="133" t="s">
        <v>103</v>
      </c>
      <c r="NV66" s="133" t="s">
        <v>130</v>
      </c>
      <c r="NW66" s="133" t="s">
        <v>106</v>
      </c>
      <c r="NX66" s="130"/>
      <c r="NY66" s="147"/>
      <c r="NZ66" s="147"/>
      <c r="OA66" s="147"/>
      <c r="OB66" s="147"/>
      <c r="OC66" s="147"/>
      <c r="OD66" s="147"/>
      <c r="OE66" s="133" t="s">
        <v>82</v>
      </c>
      <c r="OF66" s="133" t="s">
        <v>83</v>
      </c>
      <c r="OG66" s="133" t="s">
        <v>84</v>
      </c>
      <c r="OH66" s="133" t="s">
        <v>85</v>
      </c>
      <c r="OI66" s="133" t="s">
        <v>86</v>
      </c>
      <c r="OJ66" s="133" t="s">
        <v>69</v>
      </c>
      <c r="OK66" s="133" t="s">
        <v>103</v>
      </c>
      <c r="OL66" s="133" t="s">
        <v>130</v>
      </c>
      <c r="OM66" s="133" t="s">
        <v>106</v>
      </c>
      <c r="ON66" s="130"/>
      <c r="OO66" s="147"/>
      <c r="OP66" s="147"/>
      <c r="OQ66" s="147"/>
      <c r="OR66" s="147"/>
      <c r="OS66" s="147"/>
      <c r="OT66" s="147"/>
      <c r="OU66" s="133" t="s">
        <v>82</v>
      </c>
      <c r="OV66" s="133" t="s">
        <v>83</v>
      </c>
      <c r="OW66" s="133" t="s">
        <v>84</v>
      </c>
      <c r="OX66" s="133" t="s">
        <v>85</v>
      </c>
      <c r="OY66" s="133" t="s">
        <v>86</v>
      </c>
      <c r="OZ66" s="133" t="s">
        <v>69</v>
      </c>
      <c r="PA66" s="133" t="s">
        <v>103</v>
      </c>
      <c r="PB66" s="133" t="s">
        <v>130</v>
      </c>
      <c r="PC66" s="133" t="s">
        <v>106</v>
      </c>
      <c r="PD66" s="130"/>
      <c r="PE66" s="147"/>
      <c r="PF66" s="147"/>
      <c r="PG66" s="147"/>
      <c r="PH66" s="147"/>
      <c r="PI66" s="147"/>
      <c r="PJ66" s="147"/>
      <c r="PK66" s="133" t="s">
        <v>82</v>
      </c>
      <c r="PL66" s="133" t="s">
        <v>83</v>
      </c>
      <c r="PM66" s="133" t="s">
        <v>84</v>
      </c>
      <c r="PN66" s="133" t="s">
        <v>85</v>
      </c>
      <c r="PO66" s="133" t="s">
        <v>86</v>
      </c>
      <c r="PP66" s="133" t="s">
        <v>69</v>
      </c>
      <c r="PQ66" s="133" t="s">
        <v>103</v>
      </c>
      <c r="PR66" s="133" t="s">
        <v>130</v>
      </c>
      <c r="PS66" s="133" t="s">
        <v>106</v>
      </c>
      <c r="PT66" s="130"/>
      <c r="PU66" s="147"/>
      <c r="PV66" s="147"/>
      <c r="PW66" s="147"/>
      <c r="PX66" s="147"/>
      <c r="PY66" s="147"/>
      <c r="PZ66" s="147"/>
      <c r="QA66" s="133" t="s">
        <v>82</v>
      </c>
      <c r="QB66" s="133" t="s">
        <v>83</v>
      </c>
      <c r="QC66" s="133" t="s">
        <v>84</v>
      </c>
      <c r="QD66" s="133" t="s">
        <v>85</v>
      </c>
      <c r="QE66" s="133" t="s">
        <v>86</v>
      </c>
      <c r="QF66" s="133" t="s">
        <v>69</v>
      </c>
      <c r="QG66" s="133" t="s">
        <v>103</v>
      </c>
      <c r="QH66" s="133" t="s">
        <v>130</v>
      </c>
      <c r="QI66" s="133" t="s">
        <v>106</v>
      </c>
      <c r="QJ66" s="130"/>
      <c r="QK66" s="147"/>
      <c r="QL66" s="147"/>
      <c r="QM66" s="147"/>
      <c r="QN66" s="147"/>
      <c r="QO66" s="147"/>
      <c r="QP66" s="147"/>
      <c r="QQ66" s="133" t="s">
        <v>82</v>
      </c>
      <c r="QR66" s="133" t="s">
        <v>83</v>
      </c>
      <c r="QS66" s="133" t="s">
        <v>84</v>
      </c>
      <c r="QT66" s="133" t="s">
        <v>85</v>
      </c>
      <c r="QU66" s="133" t="s">
        <v>86</v>
      </c>
      <c r="QV66" s="133" t="s">
        <v>69</v>
      </c>
      <c r="QW66" s="133" t="s">
        <v>103</v>
      </c>
      <c r="QX66" s="133" t="s">
        <v>130</v>
      </c>
      <c r="QY66" s="133" t="s">
        <v>106</v>
      </c>
      <c r="QZ66" s="130"/>
      <c r="RA66" s="147"/>
      <c r="RB66" s="147"/>
      <c r="RC66" s="147"/>
      <c r="RD66" s="147"/>
      <c r="RE66" s="147"/>
      <c r="RF66" s="147"/>
      <c r="RG66" s="133" t="s">
        <v>82</v>
      </c>
      <c r="RH66" s="133" t="s">
        <v>83</v>
      </c>
      <c r="RI66" s="133" t="s">
        <v>84</v>
      </c>
      <c r="RJ66" s="133" t="s">
        <v>85</v>
      </c>
      <c r="RK66" s="133" t="s">
        <v>86</v>
      </c>
      <c r="RL66" s="133" t="s">
        <v>69</v>
      </c>
      <c r="RM66" s="133" t="s">
        <v>103</v>
      </c>
      <c r="RN66" s="133" t="s">
        <v>130</v>
      </c>
      <c r="RO66" s="133" t="s">
        <v>106</v>
      </c>
      <c r="RP66" s="130"/>
      <c r="RQ66" s="147"/>
      <c r="RR66" s="147"/>
      <c r="RS66" s="147"/>
      <c r="RT66" s="147"/>
      <c r="RU66" s="147"/>
      <c r="RV66" s="147"/>
      <c r="RW66" s="133" t="s">
        <v>82</v>
      </c>
      <c r="RX66" s="133" t="s">
        <v>83</v>
      </c>
      <c r="RY66" s="133" t="s">
        <v>84</v>
      </c>
      <c r="RZ66" s="133" t="s">
        <v>85</v>
      </c>
      <c r="SA66" s="133" t="s">
        <v>86</v>
      </c>
      <c r="SB66" s="133" t="s">
        <v>69</v>
      </c>
      <c r="SC66" s="133" t="s">
        <v>103</v>
      </c>
      <c r="SD66" s="133" t="s">
        <v>130</v>
      </c>
      <c r="SE66" s="133" t="s">
        <v>106</v>
      </c>
      <c r="SF66" s="130"/>
      <c r="SG66" s="147"/>
      <c r="SH66" s="147"/>
      <c r="SI66" s="147"/>
      <c r="SJ66" s="147"/>
      <c r="SK66" s="147"/>
      <c r="SL66" s="147"/>
      <c r="SM66" s="133" t="s">
        <v>82</v>
      </c>
      <c r="SN66" s="133" t="s">
        <v>83</v>
      </c>
      <c r="SO66" s="133" t="s">
        <v>84</v>
      </c>
      <c r="SP66" s="133" t="s">
        <v>85</v>
      </c>
      <c r="SQ66" s="133" t="s">
        <v>86</v>
      </c>
      <c r="SR66" s="133" t="s">
        <v>69</v>
      </c>
      <c r="SS66" s="133" t="s">
        <v>103</v>
      </c>
      <c r="ST66" s="133" t="s">
        <v>130</v>
      </c>
      <c r="SU66" s="133" t="s">
        <v>106</v>
      </c>
      <c r="SV66" s="130"/>
      <c r="SW66" s="147"/>
      <c r="SX66" s="147"/>
      <c r="SY66" s="147"/>
      <c r="SZ66" s="147"/>
      <c r="TA66" s="147"/>
      <c r="TB66" s="147"/>
      <c r="TC66" s="133" t="s">
        <v>82</v>
      </c>
      <c r="TD66" s="133" t="s">
        <v>83</v>
      </c>
      <c r="TE66" s="133" t="s">
        <v>84</v>
      </c>
      <c r="TF66" s="133" t="s">
        <v>85</v>
      </c>
      <c r="TG66" s="133" t="s">
        <v>86</v>
      </c>
      <c r="TH66" s="133" t="s">
        <v>69</v>
      </c>
      <c r="TI66" s="133" t="s">
        <v>103</v>
      </c>
      <c r="TJ66" s="133" t="s">
        <v>130</v>
      </c>
      <c r="TK66" s="133" t="s">
        <v>106</v>
      </c>
      <c r="TL66" s="130"/>
      <c r="TM66" s="147"/>
      <c r="TN66" s="147"/>
      <c r="TO66" s="147"/>
      <c r="TP66" s="147"/>
      <c r="TQ66" s="147"/>
      <c r="TR66" s="147"/>
      <c r="TS66" s="133" t="s">
        <v>82</v>
      </c>
      <c r="TT66" s="133" t="s">
        <v>83</v>
      </c>
      <c r="TU66" s="133" t="s">
        <v>84</v>
      </c>
      <c r="TV66" s="133" t="s">
        <v>85</v>
      </c>
      <c r="TW66" s="133" t="s">
        <v>86</v>
      </c>
      <c r="TX66" s="133" t="s">
        <v>69</v>
      </c>
      <c r="TY66" s="133" t="s">
        <v>103</v>
      </c>
      <c r="TZ66" s="133" t="s">
        <v>130</v>
      </c>
      <c r="UA66" s="133" t="s">
        <v>106</v>
      </c>
      <c r="UB66" s="130"/>
      <c r="UC66" s="147"/>
      <c r="UD66" s="147"/>
      <c r="UE66" s="147"/>
      <c r="UF66" s="147"/>
      <c r="UG66" s="147"/>
      <c r="UH66" s="147"/>
      <c r="UI66" s="133" t="s">
        <v>82</v>
      </c>
      <c r="UJ66" s="133" t="s">
        <v>83</v>
      </c>
      <c r="UK66" s="133" t="s">
        <v>84</v>
      </c>
      <c r="UL66" s="133" t="s">
        <v>85</v>
      </c>
      <c r="UM66" s="133" t="s">
        <v>86</v>
      </c>
      <c r="UN66" s="133" t="s">
        <v>69</v>
      </c>
      <c r="UO66" s="133" t="s">
        <v>103</v>
      </c>
      <c r="UP66" s="133" t="s">
        <v>130</v>
      </c>
      <c r="UQ66" s="133" t="s">
        <v>106</v>
      </c>
      <c r="UR66" s="130"/>
      <c r="US66" s="147"/>
      <c r="UT66" s="147"/>
      <c r="UU66" s="147"/>
      <c r="UV66" s="147"/>
      <c r="UW66" s="147"/>
      <c r="UX66" s="147"/>
      <c r="UY66" s="133" t="s">
        <v>82</v>
      </c>
      <c r="UZ66" s="133" t="s">
        <v>83</v>
      </c>
      <c r="VA66" s="133" t="s">
        <v>84</v>
      </c>
      <c r="VB66" s="133" t="s">
        <v>85</v>
      </c>
      <c r="VC66" s="133" t="s">
        <v>86</v>
      </c>
      <c r="VD66" s="133" t="s">
        <v>69</v>
      </c>
      <c r="VE66" s="133" t="s">
        <v>103</v>
      </c>
      <c r="VF66" s="133" t="s">
        <v>130</v>
      </c>
      <c r="VG66" s="133" t="s">
        <v>106</v>
      </c>
      <c r="VH66" s="130"/>
      <c r="VI66" s="147"/>
      <c r="VJ66" s="147"/>
      <c r="VK66" s="147"/>
      <c r="VL66" s="147"/>
      <c r="VM66" s="147"/>
      <c r="VN66" s="147"/>
      <c r="VO66" s="133" t="s">
        <v>82</v>
      </c>
      <c r="VP66" s="133" t="s">
        <v>83</v>
      </c>
      <c r="VQ66" s="133" t="s">
        <v>84</v>
      </c>
      <c r="VR66" s="133" t="s">
        <v>85</v>
      </c>
      <c r="VS66" s="133" t="s">
        <v>86</v>
      </c>
      <c r="VT66" s="133" t="s">
        <v>69</v>
      </c>
      <c r="VU66" s="133" t="s">
        <v>103</v>
      </c>
      <c r="VV66" s="133" t="s">
        <v>130</v>
      </c>
      <c r="VW66" s="133" t="s">
        <v>106</v>
      </c>
      <c r="VX66" s="130"/>
      <c r="VY66" s="147"/>
      <c r="VZ66" s="147"/>
      <c r="WA66" s="147"/>
      <c r="WB66" s="147"/>
      <c r="WC66" s="147"/>
      <c r="WD66" s="147"/>
      <c r="WE66" s="133" t="s">
        <v>82</v>
      </c>
      <c r="WF66" s="133" t="s">
        <v>83</v>
      </c>
      <c r="WG66" s="133" t="s">
        <v>84</v>
      </c>
      <c r="WH66" s="133" t="s">
        <v>85</v>
      </c>
      <c r="WI66" s="133" t="s">
        <v>86</v>
      </c>
      <c r="WJ66" s="133" t="s">
        <v>69</v>
      </c>
      <c r="WK66" s="133" t="s">
        <v>103</v>
      </c>
      <c r="WL66" s="133" t="s">
        <v>130</v>
      </c>
      <c r="WM66" s="133" t="s">
        <v>106</v>
      </c>
      <c r="WN66" s="130"/>
      <c r="WO66" s="147"/>
      <c r="WP66" s="147"/>
      <c r="WQ66" s="147"/>
      <c r="WR66" s="147"/>
      <c r="WS66" s="147"/>
      <c r="WT66" s="147"/>
      <c r="WU66" s="133" t="s">
        <v>82</v>
      </c>
      <c r="WV66" s="133" t="s">
        <v>83</v>
      </c>
      <c r="WW66" s="133" t="s">
        <v>84</v>
      </c>
      <c r="WX66" s="133" t="s">
        <v>85</v>
      </c>
      <c r="WY66" s="133" t="s">
        <v>86</v>
      </c>
      <c r="WZ66" s="133" t="s">
        <v>69</v>
      </c>
      <c r="XA66" s="133" t="s">
        <v>103</v>
      </c>
      <c r="XB66" s="133" t="s">
        <v>130</v>
      </c>
      <c r="XC66" s="133" t="s">
        <v>106</v>
      </c>
      <c r="XD66" s="130"/>
      <c r="XE66" s="147"/>
      <c r="XF66" s="147"/>
      <c r="XG66" s="147"/>
      <c r="XH66" s="147"/>
      <c r="XI66" s="147"/>
      <c r="XJ66" s="147"/>
      <c r="XK66" s="133" t="s">
        <v>82</v>
      </c>
      <c r="XL66" s="133" t="s">
        <v>83</v>
      </c>
      <c r="XM66" s="133" t="s">
        <v>84</v>
      </c>
      <c r="XN66" s="133" t="s">
        <v>85</v>
      </c>
      <c r="XO66" s="133" t="s">
        <v>86</v>
      </c>
      <c r="XP66" s="133" t="s">
        <v>69</v>
      </c>
      <c r="XQ66" s="133" t="s">
        <v>103</v>
      </c>
      <c r="XR66" s="133" t="s">
        <v>130</v>
      </c>
      <c r="XS66" s="133" t="s">
        <v>106</v>
      </c>
      <c r="XT66" s="130"/>
      <c r="XU66" s="147"/>
      <c r="XV66" s="147"/>
      <c r="XW66" s="147"/>
      <c r="XX66" s="147"/>
      <c r="XY66" s="147"/>
      <c r="XZ66" s="147"/>
      <c r="YA66" s="133" t="s">
        <v>82</v>
      </c>
      <c r="YB66" s="133" t="s">
        <v>83</v>
      </c>
      <c r="YC66" s="133" t="s">
        <v>84</v>
      </c>
      <c r="YD66" s="133" t="s">
        <v>85</v>
      </c>
      <c r="YE66" s="133" t="s">
        <v>86</v>
      </c>
      <c r="YF66" s="133" t="s">
        <v>69</v>
      </c>
      <c r="YG66" s="133" t="s">
        <v>103</v>
      </c>
      <c r="YH66" s="133" t="s">
        <v>130</v>
      </c>
      <c r="YI66" s="133" t="s">
        <v>106</v>
      </c>
      <c r="YJ66" s="130"/>
      <c r="YK66" s="147"/>
      <c r="YL66" s="147"/>
      <c r="YM66" s="147"/>
      <c r="YN66" s="147"/>
      <c r="YO66" s="147"/>
      <c r="YP66" s="147"/>
      <c r="YQ66" s="133" t="s">
        <v>82</v>
      </c>
      <c r="YR66" s="133" t="s">
        <v>83</v>
      </c>
      <c r="YS66" s="133" t="s">
        <v>84</v>
      </c>
      <c r="YT66" s="133" t="s">
        <v>85</v>
      </c>
      <c r="YU66" s="133" t="s">
        <v>86</v>
      </c>
      <c r="YV66" s="133" t="s">
        <v>69</v>
      </c>
      <c r="YW66" s="133" t="s">
        <v>103</v>
      </c>
      <c r="YX66" s="133" t="s">
        <v>130</v>
      </c>
      <c r="YY66" s="133" t="s">
        <v>106</v>
      </c>
      <c r="YZ66" s="130"/>
      <c r="ZA66" s="147"/>
      <c r="ZB66" s="147"/>
      <c r="ZC66" s="147"/>
      <c r="ZD66" s="147"/>
      <c r="ZE66" s="147"/>
      <c r="ZF66" s="147"/>
      <c r="ZG66" s="133" t="s">
        <v>82</v>
      </c>
      <c r="ZH66" s="133" t="s">
        <v>83</v>
      </c>
      <c r="ZI66" s="133" t="s">
        <v>84</v>
      </c>
      <c r="ZJ66" s="133" t="s">
        <v>85</v>
      </c>
      <c r="ZK66" s="133" t="s">
        <v>86</v>
      </c>
      <c r="ZL66" s="133" t="s">
        <v>69</v>
      </c>
      <c r="ZM66" s="133" t="s">
        <v>103</v>
      </c>
      <c r="ZN66" s="133" t="s">
        <v>130</v>
      </c>
      <c r="ZO66" s="133" t="s">
        <v>106</v>
      </c>
      <c r="ZP66" s="130"/>
      <c r="ZQ66" s="147"/>
      <c r="ZR66" s="147"/>
      <c r="ZS66" s="147"/>
      <c r="ZT66" s="147"/>
      <c r="ZU66" s="147"/>
      <c r="ZV66" s="147"/>
      <c r="ZW66" s="133" t="s">
        <v>82</v>
      </c>
      <c r="ZX66" s="133" t="s">
        <v>83</v>
      </c>
      <c r="ZY66" s="133" t="s">
        <v>84</v>
      </c>
      <c r="ZZ66" s="133" t="s">
        <v>85</v>
      </c>
      <c r="AAA66" s="133" t="s">
        <v>86</v>
      </c>
      <c r="AAB66" s="133" t="s">
        <v>69</v>
      </c>
      <c r="AAC66" s="133" t="s">
        <v>103</v>
      </c>
      <c r="AAD66" s="133" t="s">
        <v>130</v>
      </c>
      <c r="AAE66" s="133" t="s">
        <v>106</v>
      </c>
      <c r="AAF66" s="130"/>
      <c r="AAG66" s="147"/>
      <c r="AAH66" s="147"/>
      <c r="AAI66" s="147"/>
      <c r="AAJ66" s="147"/>
      <c r="AAK66" s="147"/>
      <c r="AAL66" s="147"/>
      <c r="AAM66" s="133" t="s">
        <v>82</v>
      </c>
      <c r="AAN66" s="133" t="s">
        <v>83</v>
      </c>
      <c r="AAO66" s="133" t="s">
        <v>84</v>
      </c>
      <c r="AAP66" s="133" t="s">
        <v>85</v>
      </c>
      <c r="AAQ66" s="133" t="s">
        <v>86</v>
      </c>
      <c r="AAR66" s="133" t="s">
        <v>69</v>
      </c>
      <c r="AAS66" s="133" t="s">
        <v>103</v>
      </c>
      <c r="AAT66" s="133" t="s">
        <v>130</v>
      </c>
      <c r="AAU66" s="133" t="s">
        <v>106</v>
      </c>
      <c r="AAV66" s="130"/>
      <c r="AAW66" s="147"/>
      <c r="AAX66" s="147"/>
      <c r="AAY66" s="147"/>
      <c r="AAZ66" s="147"/>
      <c r="ABA66" s="147"/>
      <c r="ABB66" s="147"/>
      <c r="ABC66" s="133" t="s">
        <v>82</v>
      </c>
      <c r="ABD66" s="133" t="s">
        <v>83</v>
      </c>
      <c r="ABE66" s="133" t="s">
        <v>84</v>
      </c>
      <c r="ABF66" s="133" t="s">
        <v>85</v>
      </c>
      <c r="ABG66" s="133" t="s">
        <v>86</v>
      </c>
      <c r="ABH66" s="133" t="s">
        <v>69</v>
      </c>
      <c r="ABI66" s="133" t="s">
        <v>103</v>
      </c>
      <c r="ABJ66" s="133" t="s">
        <v>130</v>
      </c>
      <c r="ABK66" s="133" t="s">
        <v>106</v>
      </c>
      <c r="ABL66" s="130"/>
      <c r="ABM66" s="147"/>
      <c r="ABN66" s="147"/>
      <c r="ABO66" s="147"/>
      <c r="ABP66" s="147"/>
      <c r="ABQ66" s="147"/>
      <c r="ABR66" s="147"/>
      <c r="ABS66" s="133" t="s">
        <v>82</v>
      </c>
      <c r="ABT66" s="133" t="s">
        <v>83</v>
      </c>
      <c r="ABU66" s="133" t="s">
        <v>84</v>
      </c>
      <c r="ABV66" s="133" t="s">
        <v>85</v>
      </c>
      <c r="ABW66" s="133" t="s">
        <v>86</v>
      </c>
      <c r="ABX66" s="133" t="s">
        <v>69</v>
      </c>
      <c r="ABY66" s="133" t="s">
        <v>103</v>
      </c>
      <c r="ABZ66" s="133" t="s">
        <v>130</v>
      </c>
      <c r="ACA66" s="133" t="s">
        <v>106</v>
      </c>
      <c r="ACB66" s="130"/>
      <c r="ACC66" s="147"/>
      <c r="ACD66" s="147"/>
      <c r="ACE66" s="147"/>
      <c r="ACF66" s="147"/>
      <c r="ACG66" s="147"/>
      <c r="ACH66" s="147"/>
      <c r="ACI66" s="133" t="s">
        <v>82</v>
      </c>
      <c r="ACJ66" s="133" t="s">
        <v>83</v>
      </c>
      <c r="ACK66" s="133" t="s">
        <v>84</v>
      </c>
      <c r="ACL66" s="133" t="s">
        <v>85</v>
      </c>
      <c r="ACM66" s="133" t="s">
        <v>86</v>
      </c>
      <c r="ACN66" s="133" t="s">
        <v>69</v>
      </c>
      <c r="ACO66" s="133" t="s">
        <v>103</v>
      </c>
      <c r="ACP66" s="133" t="s">
        <v>130</v>
      </c>
      <c r="ACQ66" s="133" t="s">
        <v>106</v>
      </c>
      <c r="ACR66" s="130"/>
      <c r="ACS66" s="147"/>
      <c r="ACT66" s="147"/>
      <c r="ACU66" s="147"/>
      <c r="ACV66" s="147"/>
      <c r="ACW66" s="147"/>
      <c r="ACX66" s="147"/>
      <c r="ACY66" s="133" t="s">
        <v>82</v>
      </c>
      <c r="ACZ66" s="133" t="s">
        <v>83</v>
      </c>
      <c r="ADA66" s="133" t="s">
        <v>84</v>
      </c>
      <c r="ADB66" s="133" t="s">
        <v>85</v>
      </c>
      <c r="ADC66" s="133" t="s">
        <v>86</v>
      </c>
      <c r="ADD66" s="133" t="s">
        <v>69</v>
      </c>
      <c r="ADE66" s="133" t="s">
        <v>103</v>
      </c>
      <c r="ADF66" s="133" t="s">
        <v>130</v>
      </c>
      <c r="ADG66" s="133" t="s">
        <v>106</v>
      </c>
      <c r="ADH66" s="130"/>
      <c r="ADI66" s="147"/>
      <c r="ADJ66" s="147"/>
      <c r="ADK66" s="147"/>
      <c r="ADL66" s="147"/>
      <c r="ADM66" s="147"/>
      <c r="ADN66" s="147"/>
      <c r="ADO66" s="133" t="s">
        <v>82</v>
      </c>
      <c r="ADP66" s="133" t="s">
        <v>83</v>
      </c>
      <c r="ADQ66" s="133" t="s">
        <v>84</v>
      </c>
      <c r="ADR66" s="133" t="s">
        <v>85</v>
      </c>
      <c r="ADS66" s="133" t="s">
        <v>86</v>
      </c>
      <c r="ADT66" s="133" t="s">
        <v>69</v>
      </c>
      <c r="ADU66" s="133" t="s">
        <v>103</v>
      </c>
      <c r="ADV66" s="133" t="s">
        <v>130</v>
      </c>
      <c r="ADW66" s="133" t="s">
        <v>106</v>
      </c>
      <c r="ADX66" s="130"/>
      <c r="ADY66" s="147"/>
      <c r="ADZ66" s="147"/>
      <c r="AEA66" s="147"/>
      <c r="AEB66" s="147"/>
      <c r="AEC66" s="147"/>
      <c r="AED66" s="147"/>
      <c r="AEE66" s="133" t="s">
        <v>82</v>
      </c>
      <c r="AEF66" s="133" t="s">
        <v>83</v>
      </c>
      <c r="AEG66" s="133" t="s">
        <v>84</v>
      </c>
      <c r="AEH66" s="133" t="s">
        <v>85</v>
      </c>
      <c r="AEI66" s="133" t="s">
        <v>86</v>
      </c>
      <c r="AEJ66" s="133" t="s">
        <v>69</v>
      </c>
      <c r="AEK66" s="133" t="s">
        <v>103</v>
      </c>
      <c r="AEL66" s="133" t="s">
        <v>130</v>
      </c>
      <c r="AEM66" s="133" t="s">
        <v>106</v>
      </c>
      <c r="AEN66" s="130"/>
      <c r="AEO66" s="147"/>
      <c r="AEP66" s="147"/>
      <c r="AEQ66" s="147"/>
      <c r="AER66" s="147"/>
      <c r="AES66" s="147"/>
      <c r="AET66" s="147"/>
      <c r="AEU66" s="133" t="s">
        <v>82</v>
      </c>
      <c r="AEV66" s="133" t="s">
        <v>83</v>
      </c>
      <c r="AEW66" s="133" t="s">
        <v>84</v>
      </c>
      <c r="AEX66" s="133" t="s">
        <v>85</v>
      </c>
      <c r="AEY66" s="133" t="s">
        <v>86</v>
      </c>
      <c r="AEZ66" s="133" t="s">
        <v>69</v>
      </c>
      <c r="AFA66" s="133" t="s">
        <v>103</v>
      </c>
      <c r="AFB66" s="133" t="s">
        <v>130</v>
      </c>
      <c r="AFC66" s="133" t="s">
        <v>106</v>
      </c>
      <c r="AFD66" s="130"/>
      <c r="AFE66" s="147"/>
      <c r="AFF66" s="147"/>
      <c r="AFG66" s="147"/>
      <c r="AFH66" s="147"/>
      <c r="AFI66" s="147"/>
      <c r="AFJ66" s="147"/>
      <c r="AFK66" s="133" t="s">
        <v>82</v>
      </c>
      <c r="AFL66" s="133" t="s">
        <v>83</v>
      </c>
      <c r="AFM66" s="133" t="s">
        <v>84</v>
      </c>
      <c r="AFN66" s="133" t="s">
        <v>85</v>
      </c>
      <c r="AFO66" s="133" t="s">
        <v>86</v>
      </c>
      <c r="AFP66" s="133" t="s">
        <v>69</v>
      </c>
      <c r="AFQ66" s="133" t="s">
        <v>103</v>
      </c>
      <c r="AFR66" s="133" t="s">
        <v>130</v>
      </c>
      <c r="AFS66" s="133" t="s">
        <v>106</v>
      </c>
      <c r="AFT66" s="130"/>
      <c r="AFU66" s="147"/>
      <c r="AFV66" s="147"/>
      <c r="AFW66" s="147"/>
      <c r="AFX66" s="147"/>
      <c r="AFY66" s="147"/>
      <c r="AFZ66" s="147"/>
      <c r="AGA66" s="133" t="s">
        <v>82</v>
      </c>
      <c r="AGB66" s="133" t="s">
        <v>83</v>
      </c>
      <c r="AGC66" s="133" t="s">
        <v>84</v>
      </c>
      <c r="AGD66" s="133" t="s">
        <v>85</v>
      </c>
      <c r="AGE66" s="133" t="s">
        <v>86</v>
      </c>
      <c r="AGF66" s="133" t="s">
        <v>69</v>
      </c>
      <c r="AGG66" s="133" t="s">
        <v>103</v>
      </c>
      <c r="AGH66" s="133" t="s">
        <v>130</v>
      </c>
      <c r="AGI66" s="133" t="s">
        <v>106</v>
      </c>
      <c r="AGJ66" s="130"/>
      <c r="AGK66" s="147"/>
      <c r="AGL66" s="147"/>
      <c r="AGM66" s="147"/>
      <c r="AGN66" s="147"/>
      <c r="AGO66" s="147"/>
      <c r="AGP66" s="147"/>
      <c r="AGQ66" s="133" t="s">
        <v>82</v>
      </c>
      <c r="AGR66" s="133" t="s">
        <v>83</v>
      </c>
      <c r="AGS66" s="133" t="s">
        <v>84</v>
      </c>
      <c r="AGT66" s="133" t="s">
        <v>85</v>
      </c>
      <c r="AGU66" s="133" t="s">
        <v>86</v>
      </c>
      <c r="AGV66" s="133" t="s">
        <v>69</v>
      </c>
      <c r="AGW66" s="133" t="s">
        <v>103</v>
      </c>
      <c r="AGX66" s="133" t="s">
        <v>130</v>
      </c>
      <c r="AGY66" s="133" t="s">
        <v>106</v>
      </c>
      <c r="AGZ66" s="130"/>
      <c r="AHA66" s="147"/>
      <c r="AHB66" s="147"/>
      <c r="AHC66" s="147"/>
      <c r="AHD66" s="147"/>
      <c r="AHE66" s="147"/>
      <c r="AHF66" s="147"/>
      <c r="AHG66" s="133" t="s">
        <v>82</v>
      </c>
      <c r="AHH66" s="133" t="s">
        <v>83</v>
      </c>
      <c r="AHI66" s="133" t="s">
        <v>84</v>
      </c>
      <c r="AHJ66" s="133" t="s">
        <v>85</v>
      </c>
      <c r="AHK66" s="133" t="s">
        <v>86</v>
      </c>
      <c r="AHL66" s="133" t="s">
        <v>69</v>
      </c>
      <c r="AHM66" s="133" t="s">
        <v>103</v>
      </c>
      <c r="AHN66" s="133" t="s">
        <v>130</v>
      </c>
      <c r="AHO66" s="133" t="s">
        <v>106</v>
      </c>
      <c r="AHP66" s="130"/>
      <c r="AHQ66" s="147"/>
      <c r="AHR66" s="147"/>
      <c r="AHS66" s="147"/>
      <c r="AHT66" s="147"/>
      <c r="AHU66" s="147"/>
      <c r="AHV66" s="147"/>
      <c r="AHW66" s="133" t="s">
        <v>82</v>
      </c>
      <c r="AHX66" s="133" t="s">
        <v>83</v>
      </c>
      <c r="AHY66" s="133" t="s">
        <v>84</v>
      </c>
      <c r="AHZ66" s="133" t="s">
        <v>85</v>
      </c>
      <c r="AIA66" s="133" t="s">
        <v>86</v>
      </c>
      <c r="AIB66" s="133" t="s">
        <v>69</v>
      </c>
      <c r="AIC66" s="133" t="s">
        <v>103</v>
      </c>
      <c r="AID66" s="133" t="s">
        <v>130</v>
      </c>
      <c r="AIE66" s="133" t="s">
        <v>106</v>
      </c>
      <c r="AIF66" s="130"/>
      <c r="AIG66" s="147"/>
      <c r="AIH66" s="147"/>
      <c r="AII66" s="147"/>
      <c r="AIJ66" s="147"/>
      <c r="AIK66" s="147"/>
      <c r="AIL66" s="147"/>
      <c r="AIM66" s="133" t="s">
        <v>82</v>
      </c>
      <c r="AIN66" s="133" t="s">
        <v>83</v>
      </c>
      <c r="AIO66" s="133" t="s">
        <v>84</v>
      </c>
      <c r="AIP66" s="133" t="s">
        <v>85</v>
      </c>
      <c r="AIQ66" s="133" t="s">
        <v>86</v>
      </c>
      <c r="AIR66" s="133" t="s">
        <v>69</v>
      </c>
      <c r="AIS66" s="133" t="s">
        <v>103</v>
      </c>
      <c r="AIT66" s="133" t="s">
        <v>130</v>
      </c>
      <c r="AIU66" s="133" t="s">
        <v>106</v>
      </c>
      <c r="AIV66" s="130"/>
      <c r="AIW66" s="147"/>
      <c r="AIX66" s="147"/>
      <c r="AIY66" s="147"/>
      <c r="AIZ66" s="147"/>
      <c r="AJA66" s="147"/>
      <c r="AJB66" s="147"/>
      <c r="AJC66" s="133" t="s">
        <v>82</v>
      </c>
      <c r="AJD66" s="133" t="s">
        <v>83</v>
      </c>
      <c r="AJE66" s="133" t="s">
        <v>84</v>
      </c>
      <c r="AJF66" s="133" t="s">
        <v>85</v>
      </c>
      <c r="AJG66" s="133" t="s">
        <v>86</v>
      </c>
      <c r="AJH66" s="133" t="s">
        <v>69</v>
      </c>
      <c r="AJI66" s="133" t="s">
        <v>103</v>
      </c>
      <c r="AJJ66" s="133" t="s">
        <v>130</v>
      </c>
      <c r="AJK66" s="133" t="s">
        <v>106</v>
      </c>
      <c r="AJL66" s="130"/>
      <c r="AJM66" s="147"/>
      <c r="AJN66" s="147"/>
      <c r="AJO66" s="147"/>
      <c r="AJP66" s="147"/>
      <c r="AJQ66" s="147"/>
      <c r="AJR66" s="147"/>
      <c r="AJS66" s="133" t="s">
        <v>82</v>
      </c>
      <c r="AJT66" s="133" t="s">
        <v>83</v>
      </c>
      <c r="AJU66" s="133" t="s">
        <v>84</v>
      </c>
      <c r="AJV66" s="133" t="s">
        <v>85</v>
      </c>
      <c r="AJW66" s="133" t="s">
        <v>86</v>
      </c>
      <c r="AJX66" s="133" t="s">
        <v>69</v>
      </c>
      <c r="AJY66" s="133" t="s">
        <v>103</v>
      </c>
      <c r="AJZ66" s="133" t="s">
        <v>130</v>
      </c>
      <c r="AKA66" s="133" t="s">
        <v>106</v>
      </c>
      <c r="AKB66" s="130"/>
      <c r="AKC66" s="147"/>
      <c r="AKD66" s="147"/>
      <c r="AKE66" s="147"/>
      <c r="AKF66" s="147"/>
      <c r="AKG66" s="147"/>
      <c r="AKH66" s="147"/>
      <c r="AKI66" s="133" t="s">
        <v>82</v>
      </c>
      <c r="AKJ66" s="133" t="s">
        <v>83</v>
      </c>
      <c r="AKK66" s="133" t="s">
        <v>84</v>
      </c>
      <c r="AKL66" s="133" t="s">
        <v>85</v>
      </c>
      <c r="AKM66" s="133" t="s">
        <v>86</v>
      </c>
      <c r="AKN66" s="133" t="s">
        <v>69</v>
      </c>
      <c r="AKO66" s="133" t="s">
        <v>103</v>
      </c>
      <c r="AKP66" s="133" t="s">
        <v>130</v>
      </c>
      <c r="AKQ66" s="133" t="s">
        <v>106</v>
      </c>
      <c r="AKR66" s="130"/>
      <c r="AKS66" s="147"/>
      <c r="AKT66" s="147"/>
      <c r="AKU66" s="147"/>
      <c r="AKV66" s="147"/>
      <c r="AKW66" s="147"/>
      <c r="AKX66" s="147"/>
      <c r="AKY66" s="133" t="s">
        <v>82</v>
      </c>
      <c r="AKZ66" s="133" t="s">
        <v>83</v>
      </c>
      <c r="ALA66" s="133" t="s">
        <v>84</v>
      </c>
      <c r="ALB66" s="133" t="s">
        <v>85</v>
      </c>
      <c r="ALC66" s="133" t="s">
        <v>86</v>
      </c>
      <c r="ALD66" s="133" t="s">
        <v>69</v>
      </c>
      <c r="ALE66" s="133" t="s">
        <v>103</v>
      </c>
      <c r="ALF66" s="133" t="s">
        <v>130</v>
      </c>
      <c r="ALG66" s="133" t="s">
        <v>106</v>
      </c>
      <c r="ALH66" s="130"/>
      <c r="ALI66" s="147"/>
      <c r="ALJ66" s="147"/>
      <c r="ALK66" s="147"/>
      <c r="ALL66" s="147"/>
      <c r="ALM66" s="147"/>
      <c r="ALN66" s="147"/>
      <c r="ALO66" s="133" t="s">
        <v>82</v>
      </c>
      <c r="ALP66" s="133" t="s">
        <v>83</v>
      </c>
      <c r="ALQ66" s="133" t="s">
        <v>84</v>
      </c>
      <c r="ALR66" s="133" t="s">
        <v>85</v>
      </c>
      <c r="ALS66" s="133" t="s">
        <v>86</v>
      </c>
      <c r="ALT66" s="133" t="s">
        <v>69</v>
      </c>
      <c r="ALU66" s="133" t="s">
        <v>103</v>
      </c>
      <c r="ALV66" s="133" t="s">
        <v>130</v>
      </c>
      <c r="ALW66" s="133" t="s">
        <v>106</v>
      </c>
      <c r="ALX66" s="130"/>
      <c r="ALY66" s="147"/>
      <c r="ALZ66" s="147"/>
      <c r="AMA66" s="147"/>
      <c r="AMB66" s="147"/>
      <c r="AMC66" s="147"/>
      <c r="AMD66" s="147"/>
      <c r="AME66" s="133" t="s">
        <v>82</v>
      </c>
      <c r="AMF66" s="133" t="s">
        <v>83</v>
      </c>
      <c r="AMG66" s="133" t="s">
        <v>84</v>
      </c>
      <c r="AMH66" s="133" t="s">
        <v>85</v>
      </c>
      <c r="AMI66" s="133" t="s">
        <v>86</v>
      </c>
      <c r="AMJ66" s="133" t="s">
        <v>69</v>
      </c>
      <c r="AMK66" s="133" t="s">
        <v>103</v>
      </c>
      <c r="AML66" s="133" t="s">
        <v>130</v>
      </c>
      <c r="AMM66" s="133" t="s">
        <v>106</v>
      </c>
      <c r="AMN66" s="130"/>
      <c r="AMO66" s="147"/>
      <c r="AMP66" s="147"/>
      <c r="AMQ66" s="147"/>
      <c r="AMR66" s="147"/>
      <c r="AMS66" s="147"/>
      <c r="AMT66" s="147"/>
      <c r="AMU66" s="133" t="s">
        <v>82</v>
      </c>
      <c r="AMV66" s="133" t="s">
        <v>83</v>
      </c>
      <c r="AMW66" s="133" t="s">
        <v>84</v>
      </c>
      <c r="AMX66" s="133" t="s">
        <v>85</v>
      </c>
      <c r="AMY66" s="133" t="s">
        <v>86</v>
      </c>
      <c r="AMZ66" s="133" t="s">
        <v>69</v>
      </c>
      <c r="ANA66" s="133" t="s">
        <v>103</v>
      </c>
      <c r="ANB66" s="133" t="s">
        <v>130</v>
      </c>
      <c r="ANC66" s="133" t="s">
        <v>106</v>
      </c>
      <c r="AND66" s="130"/>
      <c r="ANE66" s="147"/>
      <c r="ANF66" s="147"/>
      <c r="ANG66" s="147"/>
      <c r="ANH66" s="147"/>
      <c r="ANI66" s="147"/>
      <c r="ANJ66" s="147"/>
      <c r="ANK66" s="133" t="s">
        <v>82</v>
      </c>
      <c r="ANL66" s="133" t="s">
        <v>83</v>
      </c>
      <c r="ANM66" s="133" t="s">
        <v>84</v>
      </c>
      <c r="ANN66" s="133" t="s">
        <v>85</v>
      </c>
      <c r="ANO66" s="133" t="s">
        <v>86</v>
      </c>
      <c r="ANP66" s="133" t="s">
        <v>69</v>
      </c>
      <c r="ANQ66" s="133" t="s">
        <v>103</v>
      </c>
      <c r="ANR66" s="133" t="s">
        <v>130</v>
      </c>
      <c r="ANS66" s="133" t="s">
        <v>106</v>
      </c>
      <c r="ANT66" s="130"/>
      <c r="ANU66" s="147"/>
      <c r="ANV66" s="147"/>
      <c r="ANW66" s="147"/>
      <c r="ANX66" s="147"/>
      <c r="ANY66" s="147"/>
      <c r="ANZ66" s="147"/>
      <c r="AOA66" s="133" t="s">
        <v>82</v>
      </c>
      <c r="AOB66" s="133" t="s">
        <v>83</v>
      </c>
      <c r="AOC66" s="133" t="s">
        <v>84</v>
      </c>
      <c r="AOD66" s="133" t="s">
        <v>85</v>
      </c>
      <c r="AOE66" s="133" t="s">
        <v>86</v>
      </c>
      <c r="AOF66" s="133" t="s">
        <v>69</v>
      </c>
      <c r="AOG66" s="133" t="s">
        <v>103</v>
      </c>
      <c r="AOH66" s="133" t="s">
        <v>130</v>
      </c>
      <c r="AOI66" s="133" t="s">
        <v>106</v>
      </c>
      <c r="AOJ66" s="130"/>
      <c r="AOK66" s="147"/>
      <c r="AOL66" s="147"/>
      <c r="AOM66" s="147"/>
      <c r="AON66" s="147"/>
      <c r="AOO66" s="147"/>
      <c r="AOP66" s="147"/>
      <c r="AOQ66" s="133" t="s">
        <v>82</v>
      </c>
      <c r="AOR66" s="133" t="s">
        <v>83</v>
      </c>
      <c r="AOS66" s="133" t="s">
        <v>84</v>
      </c>
      <c r="AOT66" s="133" t="s">
        <v>85</v>
      </c>
      <c r="AOU66" s="133" t="s">
        <v>86</v>
      </c>
      <c r="AOV66" s="133" t="s">
        <v>69</v>
      </c>
      <c r="AOW66" s="133" t="s">
        <v>103</v>
      </c>
      <c r="AOX66" s="133" t="s">
        <v>130</v>
      </c>
      <c r="AOY66" s="133" t="s">
        <v>106</v>
      </c>
      <c r="AOZ66" s="130"/>
      <c r="APA66" s="147"/>
      <c r="APB66" s="147"/>
      <c r="APC66" s="147"/>
      <c r="APD66" s="147"/>
      <c r="APE66" s="147"/>
      <c r="APF66" s="147"/>
      <c r="APG66" s="133" t="s">
        <v>82</v>
      </c>
      <c r="APH66" s="133" t="s">
        <v>83</v>
      </c>
      <c r="API66" s="133" t="s">
        <v>84</v>
      </c>
      <c r="APJ66" s="133" t="s">
        <v>85</v>
      </c>
      <c r="APK66" s="133" t="s">
        <v>86</v>
      </c>
      <c r="APL66" s="133" t="s">
        <v>69</v>
      </c>
      <c r="APM66" s="133" t="s">
        <v>103</v>
      </c>
      <c r="APN66" s="133" t="s">
        <v>130</v>
      </c>
      <c r="APO66" s="133" t="s">
        <v>106</v>
      </c>
      <c r="APP66" s="130"/>
      <c r="APQ66" s="147"/>
      <c r="APR66" s="147"/>
      <c r="APS66" s="147"/>
      <c r="APT66" s="147"/>
      <c r="APU66" s="147"/>
      <c r="APV66" s="147"/>
      <c r="APW66" s="133" t="s">
        <v>82</v>
      </c>
      <c r="APX66" s="133" t="s">
        <v>83</v>
      </c>
      <c r="APY66" s="133" t="s">
        <v>84</v>
      </c>
      <c r="APZ66" s="133" t="s">
        <v>85</v>
      </c>
      <c r="AQA66" s="133" t="s">
        <v>86</v>
      </c>
      <c r="AQB66" s="133" t="s">
        <v>69</v>
      </c>
      <c r="AQC66" s="133" t="s">
        <v>103</v>
      </c>
      <c r="AQD66" s="133" t="s">
        <v>130</v>
      </c>
      <c r="AQE66" s="133" t="s">
        <v>106</v>
      </c>
      <c r="AQF66" s="130"/>
      <c r="AQG66" s="147"/>
      <c r="AQH66" s="147"/>
      <c r="AQI66" s="147"/>
      <c r="AQJ66" s="147"/>
      <c r="AQK66" s="147"/>
      <c r="AQL66" s="147"/>
      <c r="AQM66" s="133" t="s">
        <v>82</v>
      </c>
      <c r="AQN66" s="133" t="s">
        <v>83</v>
      </c>
      <c r="AQO66" s="133" t="s">
        <v>84</v>
      </c>
      <c r="AQP66" s="133" t="s">
        <v>85</v>
      </c>
      <c r="AQQ66" s="133" t="s">
        <v>86</v>
      </c>
      <c r="AQR66" s="133" t="s">
        <v>69</v>
      </c>
      <c r="AQS66" s="133" t="s">
        <v>103</v>
      </c>
      <c r="AQT66" s="133" t="s">
        <v>130</v>
      </c>
      <c r="AQU66" s="133" t="s">
        <v>106</v>
      </c>
      <c r="AQV66" s="130"/>
      <c r="AQW66" s="147"/>
      <c r="AQX66" s="147"/>
      <c r="AQY66" s="147"/>
      <c r="AQZ66" s="147"/>
      <c r="ARA66" s="147"/>
      <c r="ARB66" s="147"/>
      <c r="ARC66" s="133" t="s">
        <v>82</v>
      </c>
      <c r="ARD66" s="133" t="s">
        <v>83</v>
      </c>
      <c r="ARE66" s="133" t="s">
        <v>84</v>
      </c>
      <c r="ARF66" s="133" t="s">
        <v>85</v>
      </c>
      <c r="ARG66" s="133" t="s">
        <v>86</v>
      </c>
      <c r="ARH66" s="133" t="s">
        <v>69</v>
      </c>
      <c r="ARI66" s="133" t="s">
        <v>103</v>
      </c>
      <c r="ARJ66" s="133" t="s">
        <v>130</v>
      </c>
      <c r="ARK66" s="133" t="s">
        <v>106</v>
      </c>
      <c r="ARL66" s="130"/>
      <c r="ARM66" s="147"/>
      <c r="ARN66" s="147"/>
      <c r="ARO66" s="147"/>
      <c r="ARP66" s="147"/>
      <c r="ARQ66" s="147"/>
      <c r="ARR66" s="147"/>
      <c r="ARS66" s="133" t="s">
        <v>82</v>
      </c>
      <c r="ART66" s="133" t="s">
        <v>83</v>
      </c>
      <c r="ARU66" s="133" t="s">
        <v>84</v>
      </c>
      <c r="ARV66" s="133" t="s">
        <v>85</v>
      </c>
      <c r="ARW66" s="133" t="s">
        <v>86</v>
      </c>
      <c r="ARX66" s="133" t="s">
        <v>69</v>
      </c>
      <c r="ARY66" s="133" t="s">
        <v>103</v>
      </c>
      <c r="ARZ66" s="133" t="s">
        <v>130</v>
      </c>
      <c r="ASA66" s="133" t="s">
        <v>106</v>
      </c>
      <c r="ASB66" s="130"/>
      <c r="ASC66" s="147"/>
      <c r="ASD66" s="147"/>
      <c r="ASE66" s="147"/>
      <c r="ASF66" s="147"/>
      <c r="ASG66" s="147"/>
      <c r="ASH66" s="147"/>
      <c r="ASI66" s="133" t="s">
        <v>82</v>
      </c>
      <c r="ASJ66" s="133" t="s">
        <v>83</v>
      </c>
      <c r="ASK66" s="133" t="s">
        <v>84</v>
      </c>
      <c r="ASL66" s="133" t="s">
        <v>85</v>
      </c>
      <c r="ASM66" s="133" t="s">
        <v>86</v>
      </c>
      <c r="ASN66" s="133" t="s">
        <v>69</v>
      </c>
      <c r="ASO66" s="133" t="s">
        <v>103</v>
      </c>
      <c r="ASP66" s="133" t="s">
        <v>130</v>
      </c>
      <c r="ASQ66" s="133" t="s">
        <v>106</v>
      </c>
      <c r="ASR66" s="130"/>
      <c r="ASS66" s="147"/>
      <c r="AST66" s="147"/>
      <c r="ASU66" s="147"/>
      <c r="ASV66" s="147"/>
      <c r="ASW66" s="147"/>
      <c r="ASX66" s="147"/>
      <c r="ASY66" s="133" t="s">
        <v>82</v>
      </c>
      <c r="ASZ66" s="133" t="s">
        <v>83</v>
      </c>
      <c r="ATA66" s="133" t="s">
        <v>84</v>
      </c>
      <c r="ATB66" s="133" t="s">
        <v>85</v>
      </c>
      <c r="ATC66" s="133" t="s">
        <v>86</v>
      </c>
      <c r="ATD66" s="133" t="s">
        <v>69</v>
      </c>
      <c r="ATE66" s="133" t="s">
        <v>103</v>
      </c>
      <c r="ATF66" s="133" t="s">
        <v>130</v>
      </c>
      <c r="ATG66" s="133" t="s">
        <v>106</v>
      </c>
      <c r="ATH66" s="130"/>
      <c r="ATI66" s="147"/>
      <c r="ATJ66" s="147"/>
      <c r="ATK66" s="147"/>
      <c r="ATL66" s="147"/>
      <c r="ATM66" s="147"/>
      <c r="ATN66" s="147"/>
      <c r="ATO66" s="133" t="s">
        <v>82</v>
      </c>
      <c r="ATP66" s="133" t="s">
        <v>83</v>
      </c>
      <c r="ATQ66" s="133" t="s">
        <v>84</v>
      </c>
      <c r="ATR66" s="133" t="s">
        <v>85</v>
      </c>
      <c r="ATS66" s="133" t="s">
        <v>86</v>
      </c>
      <c r="ATT66" s="133" t="s">
        <v>69</v>
      </c>
      <c r="ATU66" s="133" t="s">
        <v>103</v>
      </c>
      <c r="ATV66" s="133" t="s">
        <v>130</v>
      </c>
      <c r="ATW66" s="133" t="s">
        <v>106</v>
      </c>
      <c r="ATX66" s="130"/>
      <c r="ATY66" s="147"/>
      <c r="ATZ66" s="147"/>
      <c r="AUA66" s="147"/>
      <c r="AUB66" s="147"/>
      <c r="AUC66" s="147"/>
      <c r="AUD66" s="147"/>
      <c r="AUE66" s="133" t="s">
        <v>82</v>
      </c>
      <c r="AUF66" s="133" t="s">
        <v>83</v>
      </c>
      <c r="AUG66" s="133" t="s">
        <v>84</v>
      </c>
      <c r="AUH66" s="133" t="s">
        <v>85</v>
      </c>
      <c r="AUI66" s="133" t="s">
        <v>86</v>
      </c>
      <c r="AUJ66" s="133" t="s">
        <v>69</v>
      </c>
      <c r="AUK66" s="133" t="s">
        <v>103</v>
      </c>
      <c r="AUL66" s="133" t="s">
        <v>130</v>
      </c>
      <c r="AUM66" s="133" t="s">
        <v>106</v>
      </c>
      <c r="AUN66" s="130"/>
      <c r="AUO66" s="147"/>
      <c r="AUP66" s="147"/>
      <c r="AUQ66" s="147"/>
      <c r="AUR66" s="147"/>
      <c r="AUS66" s="147"/>
      <c r="AUT66" s="147"/>
      <c r="AUU66" s="133" t="s">
        <v>82</v>
      </c>
      <c r="AUV66" s="133" t="s">
        <v>83</v>
      </c>
      <c r="AUW66" s="133" t="s">
        <v>84</v>
      </c>
      <c r="AUX66" s="133" t="s">
        <v>85</v>
      </c>
      <c r="AUY66" s="133" t="s">
        <v>86</v>
      </c>
      <c r="AUZ66" s="133" t="s">
        <v>69</v>
      </c>
      <c r="AVA66" s="133" t="s">
        <v>103</v>
      </c>
      <c r="AVB66" s="133" t="s">
        <v>130</v>
      </c>
      <c r="AVC66" s="133" t="s">
        <v>106</v>
      </c>
      <c r="AVD66" s="130"/>
      <c r="AVE66" s="147"/>
      <c r="AVF66" s="147"/>
      <c r="AVG66" s="147"/>
      <c r="AVH66" s="147"/>
      <c r="AVI66" s="147"/>
      <c r="AVJ66" s="147"/>
      <c r="AVK66" s="133" t="s">
        <v>82</v>
      </c>
      <c r="AVL66" s="133" t="s">
        <v>83</v>
      </c>
      <c r="AVM66" s="133" t="s">
        <v>84</v>
      </c>
      <c r="AVN66" s="133" t="s">
        <v>85</v>
      </c>
      <c r="AVO66" s="133" t="s">
        <v>86</v>
      </c>
      <c r="AVP66" s="133" t="s">
        <v>69</v>
      </c>
      <c r="AVQ66" s="133" t="s">
        <v>103</v>
      </c>
      <c r="AVR66" s="133" t="s">
        <v>130</v>
      </c>
      <c r="AVS66" s="133" t="s">
        <v>106</v>
      </c>
      <c r="AVT66" s="130"/>
      <c r="AVU66" s="147"/>
      <c r="AVV66" s="147"/>
      <c r="AVW66" s="147"/>
      <c r="AVX66" s="147"/>
      <c r="AVY66" s="147"/>
      <c r="AVZ66" s="147"/>
      <c r="AWA66" s="133" t="s">
        <v>82</v>
      </c>
      <c r="AWB66" s="133" t="s">
        <v>83</v>
      </c>
      <c r="AWC66" s="133" t="s">
        <v>84</v>
      </c>
      <c r="AWD66" s="133" t="s">
        <v>85</v>
      </c>
      <c r="AWE66" s="133" t="s">
        <v>86</v>
      </c>
      <c r="AWF66" s="133" t="s">
        <v>69</v>
      </c>
      <c r="AWG66" s="133" t="s">
        <v>103</v>
      </c>
      <c r="AWH66" s="133" t="s">
        <v>130</v>
      </c>
      <c r="AWI66" s="133" t="s">
        <v>106</v>
      </c>
      <c r="AWJ66" s="130"/>
      <c r="AWK66" s="147"/>
      <c r="AWL66" s="147"/>
      <c r="AWM66" s="147"/>
      <c r="AWN66" s="147"/>
      <c r="AWO66" s="147"/>
      <c r="AWP66" s="147"/>
      <c r="AWQ66" s="133" t="s">
        <v>82</v>
      </c>
      <c r="AWR66" s="133" t="s">
        <v>83</v>
      </c>
      <c r="AWS66" s="133" t="s">
        <v>84</v>
      </c>
      <c r="AWT66" s="133" t="s">
        <v>85</v>
      </c>
      <c r="AWU66" s="133" t="s">
        <v>86</v>
      </c>
      <c r="AWV66" s="133" t="s">
        <v>69</v>
      </c>
      <c r="AWW66" s="133" t="s">
        <v>103</v>
      </c>
      <c r="AWX66" s="133" t="s">
        <v>130</v>
      </c>
      <c r="AWY66" s="133" t="s">
        <v>106</v>
      </c>
      <c r="AWZ66" s="130"/>
      <c r="AXA66" s="147"/>
      <c r="AXB66" s="147"/>
      <c r="AXC66" s="147"/>
      <c r="AXD66" s="147"/>
      <c r="AXE66" s="147"/>
      <c r="AXF66" s="147"/>
      <c r="AXG66" s="133" t="s">
        <v>82</v>
      </c>
      <c r="AXH66" s="133" t="s">
        <v>83</v>
      </c>
      <c r="AXI66" s="133" t="s">
        <v>84</v>
      </c>
      <c r="AXJ66" s="133" t="s">
        <v>85</v>
      </c>
      <c r="AXK66" s="133" t="s">
        <v>86</v>
      </c>
      <c r="AXL66" s="133" t="s">
        <v>69</v>
      </c>
      <c r="AXM66" s="133" t="s">
        <v>103</v>
      </c>
      <c r="AXN66" s="133" t="s">
        <v>130</v>
      </c>
      <c r="AXO66" s="133" t="s">
        <v>106</v>
      </c>
      <c r="AXP66" s="130"/>
      <c r="AXQ66" s="147"/>
      <c r="AXR66" s="147"/>
      <c r="AXS66" s="147"/>
      <c r="AXT66" s="147"/>
      <c r="AXU66" s="147"/>
      <c r="AXV66" s="147"/>
      <c r="AXW66" s="133" t="s">
        <v>82</v>
      </c>
      <c r="AXX66" s="133" t="s">
        <v>83</v>
      </c>
      <c r="AXY66" s="133" t="s">
        <v>84</v>
      </c>
      <c r="AXZ66" s="133" t="s">
        <v>85</v>
      </c>
      <c r="AYA66" s="133" t="s">
        <v>86</v>
      </c>
      <c r="AYB66" s="133" t="s">
        <v>69</v>
      </c>
      <c r="AYC66" s="133" t="s">
        <v>103</v>
      </c>
      <c r="AYD66" s="133" t="s">
        <v>130</v>
      </c>
      <c r="AYE66" s="133" t="s">
        <v>106</v>
      </c>
      <c r="AYF66" s="130"/>
      <c r="AYG66" s="147"/>
      <c r="AYH66" s="147"/>
      <c r="AYI66" s="147"/>
      <c r="AYJ66" s="147"/>
      <c r="AYK66" s="147"/>
      <c r="AYL66" s="147"/>
      <c r="AYM66" s="133" t="s">
        <v>82</v>
      </c>
      <c r="AYN66" s="133" t="s">
        <v>83</v>
      </c>
      <c r="AYO66" s="133" t="s">
        <v>84</v>
      </c>
      <c r="AYP66" s="133" t="s">
        <v>85</v>
      </c>
      <c r="AYQ66" s="133" t="s">
        <v>86</v>
      </c>
      <c r="AYR66" s="133" t="s">
        <v>69</v>
      </c>
      <c r="AYS66" s="133" t="s">
        <v>103</v>
      </c>
      <c r="AYT66" s="133" t="s">
        <v>130</v>
      </c>
      <c r="AYU66" s="133" t="s">
        <v>106</v>
      </c>
      <c r="AYV66" s="130"/>
      <c r="AYW66" s="147"/>
      <c r="AYX66" s="147"/>
      <c r="AYY66" s="147"/>
      <c r="AYZ66" s="147"/>
      <c r="AZA66" s="147"/>
      <c r="AZB66" s="147"/>
      <c r="AZC66" s="133" t="s">
        <v>82</v>
      </c>
      <c r="AZD66" s="133" t="s">
        <v>83</v>
      </c>
      <c r="AZE66" s="133" t="s">
        <v>84</v>
      </c>
      <c r="AZF66" s="133" t="s">
        <v>85</v>
      </c>
      <c r="AZG66" s="133" t="s">
        <v>86</v>
      </c>
      <c r="AZH66" s="133" t="s">
        <v>69</v>
      </c>
      <c r="AZI66" s="133" t="s">
        <v>103</v>
      </c>
      <c r="AZJ66" s="133" t="s">
        <v>130</v>
      </c>
      <c r="AZK66" s="133" t="s">
        <v>106</v>
      </c>
      <c r="AZL66" s="130"/>
      <c r="AZM66" s="147"/>
      <c r="AZN66" s="147"/>
      <c r="AZO66" s="147"/>
      <c r="AZP66" s="147"/>
      <c r="AZQ66" s="147"/>
      <c r="AZR66" s="147"/>
      <c r="AZS66" s="133" t="s">
        <v>82</v>
      </c>
      <c r="AZT66" s="133" t="s">
        <v>83</v>
      </c>
      <c r="AZU66" s="133" t="s">
        <v>84</v>
      </c>
      <c r="AZV66" s="133" t="s">
        <v>85</v>
      </c>
      <c r="AZW66" s="133" t="s">
        <v>86</v>
      </c>
      <c r="AZX66" s="133" t="s">
        <v>69</v>
      </c>
      <c r="AZY66" s="133" t="s">
        <v>103</v>
      </c>
      <c r="AZZ66" s="133" t="s">
        <v>130</v>
      </c>
      <c r="BAA66" s="133" t="s">
        <v>106</v>
      </c>
      <c r="BAB66" s="130"/>
      <c r="BAC66" s="147"/>
      <c r="BAD66" s="147"/>
      <c r="BAE66" s="147"/>
      <c r="BAF66" s="147"/>
      <c r="BAG66" s="147"/>
      <c r="BAH66" s="147"/>
      <c r="BAI66" s="133" t="s">
        <v>82</v>
      </c>
      <c r="BAJ66" s="133" t="s">
        <v>83</v>
      </c>
      <c r="BAK66" s="133" t="s">
        <v>84</v>
      </c>
      <c r="BAL66" s="133" t="s">
        <v>85</v>
      </c>
      <c r="BAM66" s="133" t="s">
        <v>86</v>
      </c>
      <c r="BAN66" s="133" t="s">
        <v>69</v>
      </c>
      <c r="BAO66" s="133" t="s">
        <v>103</v>
      </c>
      <c r="BAP66" s="133" t="s">
        <v>130</v>
      </c>
      <c r="BAQ66" s="133" t="s">
        <v>106</v>
      </c>
      <c r="BAR66" s="130"/>
      <c r="BAS66" s="147"/>
      <c r="BAT66" s="147"/>
      <c r="BAU66" s="147"/>
      <c r="BAV66" s="147"/>
      <c r="BAW66" s="147"/>
      <c r="BAX66" s="147"/>
      <c r="BAY66" s="133" t="s">
        <v>82</v>
      </c>
      <c r="BAZ66" s="133" t="s">
        <v>83</v>
      </c>
      <c r="BBA66" s="133" t="s">
        <v>84</v>
      </c>
      <c r="BBB66" s="133" t="s">
        <v>85</v>
      </c>
      <c r="BBC66" s="133" t="s">
        <v>86</v>
      </c>
      <c r="BBD66" s="133" t="s">
        <v>69</v>
      </c>
      <c r="BBE66" s="133" t="s">
        <v>103</v>
      </c>
      <c r="BBF66" s="133" t="s">
        <v>130</v>
      </c>
      <c r="BBG66" s="133" t="s">
        <v>106</v>
      </c>
      <c r="BBH66" s="130"/>
      <c r="BBI66" s="147"/>
      <c r="BBJ66" s="147"/>
      <c r="BBK66" s="147"/>
      <c r="BBL66" s="147"/>
      <c r="BBM66" s="147"/>
      <c r="BBN66" s="147"/>
      <c r="BBO66" s="133" t="s">
        <v>82</v>
      </c>
      <c r="BBP66" s="133" t="s">
        <v>83</v>
      </c>
      <c r="BBQ66" s="133" t="s">
        <v>84</v>
      </c>
      <c r="BBR66" s="133" t="s">
        <v>85</v>
      </c>
      <c r="BBS66" s="133" t="s">
        <v>86</v>
      </c>
      <c r="BBT66" s="133" t="s">
        <v>69</v>
      </c>
      <c r="BBU66" s="133" t="s">
        <v>103</v>
      </c>
      <c r="BBV66" s="133" t="s">
        <v>130</v>
      </c>
      <c r="BBW66" s="133" t="s">
        <v>106</v>
      </c>
      <c r="BBX66" s="130"/>
      <c r="BBY66" s="147"/>
      <c r="BBZ66" s="147"/>
      <c r="BCA66" s="147"/>
      <c r="BCB66" s="147"/>
      <c r="BCC66" s="147"/>
      <c r="BCD66" s="147"/>
      <c r="BCE66" s="133" t="s">
        <v>82</v>
      </c>
      <c r="BCF66" s="133" t="s">
        <v>83</v>
      </c>
      <c r="BCG66" s="133" t="s">
        <v>84</v>
      </c>
      <c r="BCH66" s="133" t="s">
        <v>85</v>
      </c>
      <c r="BCI66" s="133" t="s">
        <v>86</v>
      </c>
      <c r="BCJ66" s="133" t="s">
        <v>69</v>
      </c>
      <c r="BCK66" s="133" t="s">
        <v>103</v>
      </c>
      <c r="BCL66" s="133" t="s">
        <v>130</v>
      </c>
      <c r="BCM66" s="133" t="s">
        <v>106</v>
      </c>
      <c r="BCN66" s="130"/>
      <c r="BCO66" s="147"/>
      <c r="BCP66" s="147"/>
      <c r="BCQ66" s="147"/>
      <c r="BCR66" s="147"/>
      <c r="BCS66" s="147"/>
      <c r="BCT66" s="147"/>
      <c r="BCU66" s="133" t="s">
        <v>82</v>
      </c>
      <c r="BCV66" s="133" t="s">
        <v>83</v>
      </c>
      <c r="BCW66" s="133" t="s">
        <v>84</v>
      </c>
      <c r="BCX66" s="133" t="s">
        <v>85</v>
      </c>
      <c r="BCY66" s="133" t="s">
        <v>86</v>
      </c>
      <c r="BCZ66" s="133" t="s">
        <v>69</v>
      </c>
      <c r="BDA66" s="133" t="s">
        <v>103</v>
      </c>
      <c r="BDB66" s="133" t="s">
        <v>130</v>
      </c>
      <c r="BDC66" s="133" t="s">
        <v>106</v>
      </c>
      <c r="BDD66" s="130"/>
      <c r="BDE66" s="147"/>
      <c r="BDF66" s="147"/>
      <c r="BDG66" s="147"/>
      <c r="BDH66" s="147"/>
      <c r="BDI66" s="147"/>
      <c r="BDJ66" s="147"/>
      <c r="BDK66" s="133" t="s">
        <v>82</v>
      </c>
      <c r="BDL66" s="133" t="s">
        <v>83</v>
      </c>
      <c r="BDM66" s="133" t="s">
        <v>84</v>
      </c>
      <c r="BDN66" s="133" t="s">
        <v>85</v>
      </c>
      <c r="BDO66" s="133" t="s">
        <v>86</v>
      </c>
      <c r="BDP66" s="133" t="s">
        <v>69</v>
      </c>
      <c r="BDQ66" s="133" t="s">
        <v>103</v>
      </c>
      <c r="BDR66" s="133" t="s">
        <v>130</v>
      </c>
      <c r="BDS66" s="133" t="s">
        <v>106</v>
      </c>
      <c r="BDT66" s="130"/>
      <c r="BDU66" s="147"/>
      <c r="BDV66" s="147"/>
      <c r="BDW66" s="147"/>
      <c r="BDX66" s="147"/>
      <c r="BDY66" s="147"/>
      <c r="BDZ66" s="147"/>
      <c r="BEA66" s="133" t="s">
        <v>82</v>
      </c>
      <c r="BEB66" s="133" t="s">
        <v>83</v>
      </c>
      <c r="BEC66" s="133" t="s">
        <v>84</v>
      </c>
      <c r="BED66" s="133" t="s">
        <v>85</v>
      </c>
      <c r="BEE66" s="133" t="s">
        <v>86</v>
      </c>
      <c r="BEF66" s="133" t="s">
        <v>69</v>
      </c>
      <c r="BEG66" s="133" t="s">
        <v>103</v>
      </c>
      <c r="BEH66" s="133" t="s">
        <v>130</v>
      </c>
      <c r="BEI66" s="133" t="s">
        <v>106</v>
      </c>
      <c r="BEJ66" s="130"/>
      <c r="BEK66" s="147"/>
      <c r="BEL66" s="147"/>
      <c r="BEM66" s="147"/>
      <c r="BEN66" s="147"/>
      <c r="BEO66" s="147"/>
      <c r="BEP66" s="147"/>
      <c r="BEQ66" s="133" t="s">
        <v>82</v>
      </c>
      <c r="BER66" s="133" t="s">
        <v>83</v>
      </c>
      <c r="BES66" s="133" t="s">
        <v>84</v>
      </c>
      <c r="BET66" s="133" t="s">
        <v>85</v>
      </c>
      <c r="BEU66" s="133" t="s">
        <v>86</v>
      </c>
      <c r="BEV66" s="133" t="s">
        <v>69</v>
      </c>
      <c r="BEW66" s="133" t="s">
        <v>103</v>
      </c>
      <c r="BEX66" s="133" t="s">
        <v>130</v>
      </c>
      <c r="BEY66" s="133" t="s">
        <v>106</v>
      </c>
      <c r="BEZ66" s="130"/>
      <c r="BFA66" s="147"/>
      <c r="BFB66" s="147"/>
      <c r="BFC66" s="147"/>
      <c r="BFD66" s="147"/>
      <c r="BFE66" s="147"/>
      <c r="BFF66" s="147"/>
      <c r="BFG66" s="133" t="s">
        <v>82</v>
      </c>
      <c r="BFH66" s="133" t="s">
        <v>83</v>
      </c>
      <c r="BFI66" s="133" t="s">
        <v>84</v>
      </c>
      <c r="BFJ66" s="133" t="s">
        <v>85</v>
      </c>
      <c r="BFK66" s="133" t="s">
        <v>86</v>
      </c>
      <c r="BFL66" s="133" t="s">
        <v>69</v>
      </c>
      <c r="BFM66" s="133" t="s">
        <v>103</v>
      </c>
      <c r="BFN66" s="133" t="s">
        <v>130</v>
      </c>
      <c r="BFO66" s="133" t="s">
        <v>106</v>
      </c>
      <c r="BFP66" s="130"/>
      <c r="BFQ66" s="147"/>
      <c r="BFR66" s="147"/>
      <c r="BFS66" s="147"/>
      <c r="BFT66" s="147"/>
      <c r="BFU66" s="147"/>
      <c r="BFV66" s="147"/>
      <c r="BFW66" s="133" t="s">
        <v>82</v>
      </c>
      <c r="BFX66" s="133" t="s">
        <v>83</v>
      </c>
      <c r="BFY66" s="133" t="s">
        <v>84</v>
      </c>
      <c r="BFZ66" s="133" t="s">
        <v>85</v>
      </c>
      <c r="BGA66" s="133" t="s">
        <v>86</v>
      </c>
      <c r="BGB66" s="133" t="s">
        <v>69</v>
      </c>
      <c r="BGC66" s="133" t="s">
        <v>103</v>
      </c>
      <c r="BGD66" s="133" t="s">
        <v>130</v>
      </c>
      <c r="BGE66" s="133" t="s">
        <v>106</v>
      </c>
      <c r="BGF66" s="130"/>
      <c r="BGG66" s="147"/>
      <c r="BGH66" s="147"/>
      <c r="BGI66" s="147"/>
      <c r="BGJ66" s="147"/>
      <c r="BGK66" s="147"/>
      <c r="BGL66" s="147"/>
      <c r="BGM66" s="133" t="s">
        <v>82</v>
      </c>
      <c r="BGN66" s="133" t="s">
        <v>83</v>
      </c>
      <c r="BGO66" s="133" t="s">
        <v>84</v>
      </c>
      <c r="BGP66" s="133" t="s">
        <v>85</v>
      </c>
      <c r="BGQ66" s="133" t="s">
        <v>86</v>
      </c>
      <c r="BGR66" s="133" t="s">
        <v>69</v>
      </c>
      <c r="BGS66" s="133" t="s">
        <v>103</v>
      </c>
      <c r="BGT66" s="133" t="s">
        <v>130</v>
      </c>
      <c r="BGU66" s="133" t="s">
        <v>106</v>
      </c>
      <c r="BGV66" s="130"/>
      <c r="BGW66" s="147"/>
      <c r="BGX66" s="147"/>
      <c r="BGY66" s="147"/>
      <c r="BGZ66" s="147"/>
      <c r="BHA66" s="147"/>
      <c r="BHB66" s="147"/>
      <c r="BHC66" s="133" t="s">
        <v>82</v>
      </c>
      <c r="BHD66" s="133" t="s">
        <v>83</v>
      </c>
      <c r="BHE66" s="133" t="s">
        <v>84</v>
      </c>
      <c r="BHF66" s="133" t="s">
        <v>85</v>
      </c>
      <c r="BHG66" s="133" t="s">
        <v>86</v>
      </c>
      <c r="BHH66" s="133" t="s">
        <v>69</v>
      </c>
      <c r="BHI66" s="133" t="s">
        <v>103</v>
      </c>
      <c r="BHJ66" s="133" t="s">
        <v>130</v>
      </c>
      <c r="BHK66" s="133" t="s">
        <v>106</v>
      </c>
      <c r="BHL66" s="130"/>
      <c r="BHM66" s="147"/>
      <c r="BHN66" s="147"/>
      <c r="BHO66" s="147"/>
      <c r="BHP66" s="147"/>
      <c r="BHQ66" s="147"/>
      <c r="BHR66" s="147"/>
      <c r="BHS66" s="133" t="s">
        <v>82</v>
      </c>
      <c r="BHT66" s="133" t="s">
        <v>83</v>
      </c>
      <c r="BHU66" s="133" t="s">
        <v>84</v>
      </c>
      <c r="BHV66" s="133" t="s">
        <v>85</v>
      </c>
      <c r="BHW66" s="133" t="s">
        <v>86</v>
      </c>
      <c r="BHX66" s="133" t="s">
        <v>69</v>
      </c>
      <c r="BHY66" s="133" t="s">
        <v>103</v>
      </c>
      <c r="BHZ66" s="133" t="s">
        <v>130</v>
      </c>
      <c r="BIA66" s="133" t="s">
        <v>106</v>
      </c>
      <c r="BIB66" s="130"/>
      <c r="BIC66" s="147"/>
      <c r="BID66" s="147"/>
      <c r="BIE66" s="147"/>
      <c r="BIF66" s="147"/>
      <c r="BIG66" s="147"/>
      <c r="BIH66" s="147"/>
      <c r="BII66" s="133" t="s">
        <v>82</v>
      </c>
      <c r="BIJ66" s="133" t="s">
        <v>83</v>
      </c>
      <c r="BIK66" s="133" t="s">
        <v>84</v>
      </c>
      <c r="BIL66" s="133" t="s">
        <v>85</v>
      </c>
      <c r="BIM66" s="133" t="s">
        <v>86</v>
      </c>
      <c r="BIN66" s="133" t="s">
        <v>69</v>
      </c>
      <c r="BIO66" s="133" t="s">
        <v>103</v>
      </c>
      <c r="BIP66" s="133" t="s">
        <v>130</v>
      </c>
      <c r="BIQ66" s="133" t="s">
        <v>106</v>
      </c>
      <c r="BIR66" s="130"/>
      <c r="BIS66" s="147"/>
      <c r="BIT66" s="147"/>
      <c r="BIU66" s="147"/>
      <c r="BIV66" s="147"/>
      <c r="BIW66" s="147"/>
      <c r="BIX66" s="147"/>
      <c r="BIY66" s="133" t="s">
        <v>82</v>
      </c>
      <c r="BIZ66" s="133" t="s">
        <v>83</v>
      </c>
      <c r="BJA66" s="133" t="s">
        <v>84</v>
      </c>
      <c r="BJB66" s="133" t="s">
        <v>85</v>
      </c>
      <c r="BJC66" s="133" t="s">
        <v>86</v>
      </c>
      <c r="BJD66" s="133" t="s">
        <v>69</v>
      </c>
      <c r="BJE66" s="133" t="s">
        <v>103</v>
      </c>
      <c r="BJF66" s="133" t="s">
        <v>130</v>
      </c>
      <c r="BJG66" s="133" t="s">
        <v>106</v>
      </c>
      <c r="BJH66" s="130"/>
      <c r="BJI66" s="147"/>
      <c r="BJJ66" s="147"/>
      <c r="BJK66" s="147"/>
      <c r="BJL66" s="147"/>
      <c r="BJM66" s="147"/>
      <c r="BJN66" s="147"/>
      <c r="BJO66" s="133" t="s">
        <v>82</v>
      </c>
      <c r="BJP66" s="133" t="s">
        <v>83</v>
      </c>
      <c r="BJQ66" s="133" t="s">
        <v>84</v>
      </c>
      <c r="BJR66" s="133" t="s">
        <v>85</v>
      </c>
      <c r="BJS66" s="133" t="s">
        <v>86</v>
      </c>
      <c r="BJT66" s="133" t="s">
        <v>69</v>
      </c>
      <c r="BJU66" s="133" t="s">
        <v>103</v>
      </c>
      <c r="BJV66" s="133" t="s">
        <v>130</v>
      </c>
      <c r="BJW66" s="133" t="s">
        <v>106</v>
      </c>
      <c r="BJX66" s="130"/>
      <c r="BJY66" s="147"/>
      <c r="BJZ66" s="147"/>
      <c r="BKA66" s="147"/>
      <c r="BKB66" s="147"/>
      <c r="BKC66" s="147"/>
      <c r="BKD66" s="147"/>
      <c r="BKE66" s="133" t="s">
        <v>82</v>
      </c>
      <c r="BKF66" s="133" t="s">
        <v>83</v>
      </c>
      <c r="BKG66" s="133" t="s">
        <v>84</v>
      </c>
      <c r="BKH66" s="133" t="s">
        <v>85</v>
      </c>
      <c r="BKI66" s="133" t="s">
        <v>86</v>
      </c>
      <c r="BKJ66" s="133" t="s">
        <v>69</v>
      </c>
      <c r="BKK66" s="133" t="s">
        <v>103</v>
      </c>
      <c r="BKL66" s="133" t="s">
        <v>130</v>
      </c>
      <c r="BKM66" s="133" t="s">
        <v>106</v>
      </c>
      <c r="BKN66" s="130"/>
      <c r="BKO66" s="147"/>
      <c r="BKP66" s="147"/>
      <c r="BKQ66" s="147"/>
      <c r="BKR66" s="147"/>
      <c r="BKS66" s="147"/>
      <c r="BKT66" s="147"/>
      <c r="BKU66" s="133" t="s">
        <v>82</v>
      </c>
      <c r="BKV66" s="133" t="s">
        <v>83</v>
      </c>
      <c r="BKW66" s="133" t="s">
        <v>84</v>
      </c>
      <c r="BKX66" s="133" t="s">
        <v>85</v>
      </c>
      <c r="BKY66" s="133" t="s">
        <v>86</v>
      </c>
      <c r="BKZ66" s="133" t="s">
        <v>69</v>
      </c>
      <c r="BLA66" s="133" t="s">
        <v>103</v>
      </c>
      <c r="BLB66" s="133" t="s">
        <v>130</v>
      </c>
      <c r="BLC66" s="133" t="s">
        <v>106</v>
      </c>
      <c r="BLD66" s="130"/>
      <c r="BLE66" s="147"/>
      <c r="BLF66" s="147"/>
      <c r="BLG66" s="147"/>
      <c r="BLH66" s="147"/>
      <c r="BLI66" s="147"/>
      <c r="BLJ66" s="147"/>
      <c r="BLK66" s="133" t="s">
        <v>82</v>
      </c>
      <c r="BLL66" s="133" t="s">
        <v>83</v>
      </c>
      <c r="BLM66" s="133" t="s">
        <v>84</v>
      </c>
      <c r="BLN66" s="133" t="s">
        <v>85</v>
      </c>
      <c r="BLO66" s="133" t="s">
        <v>86</v>
      </c>
      <c r="BLP66" s="133" t="s">
        <v>69</v>
      </c>
      <c r="BLQ66" s="133" t="s">
        <v>103</v>
      </c>
      <c r="BLR66" s="133" t="s">
        <v>130</v>
      </c>
      <c r="BLS66" s="133" t="s">
        <v>106</v>
      </c>
      <c r="BLT66" s="130"/>
      <c r="BLU66" s="147"/>
      <c r="BLV66" s="147"/>
      <c r="BLW66" s="147"/>
      <c r="BLX66" s="147"/>
      <c r="BLY66" s="147"/>
      <c r="BLZ66" s="147"/>
      <c r="BMA66" s="133" t="s">
        <v>82</v>
      </c>
      <c r="BMB66" s="133" t="s">
        <v>83</v>
      </c>
      <c r="BMC66" s="133" t="s">
        <v>84</v>
      </c>
      <c r="BMD66" s="133" t="s">
        <v>85</v>
      </c>
      <c r="BME66" s="133" t="s">
        <v>86</v>
      </c>
      <c r="BMF66" s="133" t="s">
        <v>69</v>
      </c>
      <c r="BMG66" s="133" t="s">
        <v>103</v>
      </c>
      <c r="BMH66" s="133" t="s">
        <v>130</v>
      </c>
      <c r="BMI66" s="133" t="s">
        <v>106</v>
      </c>
      <c r="BMJ66" s="130"/>
      <c r="BMK66" s="147"/>
      <c r="BML66" s="147"/>
      <c r="BMM66" s="147"/>
      <c r="BMN66" s="147"/>
      <c r="BMO66" s="147"/>
      <c r="BMP66" s="147"/>
      <c r="BMQ66" s="133" t="s">
        <v>82</v>
      </c>
      <c r="BMR66" s="133" t="s">
        <v>83</v>
      </c>
      <c r="BMS66" s="133" t="s">
        <v>84</v>
      </c>
      <c r="BMT66" s="133" t="s">
        <v>85</v>
      </c>
      <c r="BMU66" s="133" t="s">
        <v>86</v>
      </c>
      <c r="BMV66" s="133" t="s">
        <v>69</v>
      </c>
      <c r="BMW66" s="133" t="s">
        <v>103</v>
      </c>
      <c r="BMX66" s="133" t="s">
        <v>130</v>
      </c>
      <c r="BMY66" s="133" t="s">
        <v>106</v>
      </c>
      <c r="BMZ66" s="130"/>
      <c r="BNA66" s="147"/>
      <c r="BNB66" s="147"/>
      <c r="BNC66" s="147"/>
      <c r="BND66" s="147"/>
      <c r="BNE66" s="147"/>
      <c r="BNF66" s="147"/>
      <c r="BNG66" s="133" t="s">
        <v>82</v>
      </c>
      <c r="BNH66" s="133" t="s">
        <v>83</v>
      </c>
      <c r="BNI66" s="133" t="s">
        <v>84</v>
      </c>
      <c r="BNJ66" s="133" t="s">
        <v>85</v>
      </c>
      <c r="BNK66" s="133" t="s">
        <v>86</v>
      </c>
      <c r="BNL66" s="133" t="s">
        <v>69</v>
      </c>
      <c r="BNM66" s="133" t="s">
        <v>103</v>
      </c>
      <c r="BNN66" s="133" t="s">
        <v>130</v>
      </c>
      <c r="BNO66" s="133" t="s">
        <v>106</v>
      </c>
      <c r="BNP66" s="130"/>
      <c r="BNQ66" s="147"/>
      <c r="BNR66" s="147"/>
      <c r="BNS66" s="147"/>
      <c r="BNT66" s="147"/>
      <c r="BNU66" s="147"/>
      <c r="BNV66" s="147"/>
      <c r="BNW66" s="133" t="s">
        <v>82</v>
      </c>
      <c r="BNX66" s="133" t="s">
        <v>83</v>
      </c>
      <c r="BNY66" s="133" t="s">
        <v>84</v>
      </c>
      <c r="BNZ66" s="133" t="s">
        <v>85</v>
      </c>
      <c r="BOA66" s="133" t="s">
        <v>86</v>
      </c>
      <c r="BOB66" s="133" t="s">
        <v>69</v>
      </c>
      <c r="BOC66" s="133" t="s">
        <v>103</v>
      </c>
      <c r="BOD66" s="133" t="s">
        <v>130</v>
      </c>
      <c r="BOE66" s="133" t="s">
        <v>106</v>
      </c>
      <c r="BOF66" s="130"/>
      <c r="BOG66" s="147"/>
      <c r="BOH66" s="147"/>
      <c r="BOI66" s="147"/>
      <c r="BOJ66" s="147"/>
      <c r="BOK66" s="147"/>
      <c r="BOL66" s="147"/>
      <c r="BOM66" s="133" t="s">
        <v>82</v>
      </c>
      <c r="BON66" s="133" t="s">
        <v>83</v>
      </c>
      <c r="BOO66" s="133" t="s">
        <v>84</v>
      </c>
      <c r="BOP66" s="133" t="s">
        <v>85</v>
      </c>
      <c r="BOQ66" s="133" t="s">
        <v>86</v>
      </c>
      <c r="BOR66" s="133" t="s">
        <v>69</v>
      </c>
      <c r="BOS66" s="133" t="s">
        <v>103</v>
      </c>
      <c r="BOT66" s="133" t="s">
        <v>130</v>
      </c>
      <c r="BOU66" s="133" t="s">
        <v>106</v>
      </c>
      <c r="BOV66" s="130"/>
      <c r="BOW66" s="147"/>
      <c r="BOX66" s="147"/>
      <c r="BOY66" s="147"/>
      <c r="BOZ66" s="147"/>
      <c r="BPA66" s="147"/>
      <c r="BPB66" s="147"/>
      <c r="BPC66" s="133" t="s">
        <v>82</v>
      </c>
      <c r="BPD66" s="133" t="s">
        <v>83</v>
      </c>
      <c r="BPE66" s="133" t="s">
        <v>84</v>
      </c>
      <c r="BPF66" s="133" t="s">
        <v>85</v>
      </c>
      <c r="BPG66" s="133" t="s">
        <v>86</v>
      </c>
      <c r="BPH66" s="133" t="s">
        <v>69</v>
      </c>
      <c r="BPI66" s="133" t="s">
        <v>103</v>
      </c>
      <c r="BPJ66" s="133" t="s">
        <v>130</v>
      </c>
      <c r="BPK66" s="133" t="s">
        <v>106</v>
      </c>
      <c r="BPL66" s="130"/>
      <c r="BPM66" s="147"/>
      <c r="BPN66" s="147"/>
      <c r="BPO66" s="147"/>
      <c r="BPP66" s="147"/>
      <c r="BPQ66" s="147"/>
      <c r="BPR66" s="147"/>
      <c r="BPS66" s="133" t="s">
        <v>82</v>
      </c>
      <c r="BPT66" s="133" t="s">
        <v>83</v>
      </c>
      <c r="BPU66" s="133" t="s">
        <v>84</v>
      </c>
      <c r="BPV66" s="133" t="s">
        <v>85</v>
      </c>
      <c r="BPW66" s="133" t="s">
        <v>86</v>
      </c>
      <c r="BPX66" s="133" t="s">
        <v>69</v>
      </c>
      <c r="BPY66" s="133" t="s">
        <v>103</v>
      </c>
      <c r="BPZ66" s="133" t="s">
        <v>130</v>
      </c>
      <c r="BQA66" s="133" t="s">
        <v>106</v>
      </c>
      <c r="BQB66" s="130"/>
      <c r="BQC66" s="147"/>
      <c r="BQD66" s="147"/>
      <c r="BQE66" s="147"/>
      <c r="BQF66" s="147"/>
      <c r="BQG66" s="147"/>
      <c r="BQH66" s="147"/>
      <c r="BQI66" s="133" t="s">
        <v>82</v>
      </c>
      <c r="BQJ66" s="133" t="s">
        <v>83</v>
      </c>
      <c r="BQK66" s="133" t="s">
        <v>84</v>
      </c>
      <c r="BQL66" s="133" t="s">
        <v>85</v>
      </c>
      <c r="BQM66" s="133" t="s">
        <v>86</v>
      </c>
      <c r="BQN66" s="133" t="s">
        <v>69</v>
      </c>
      <c r="BQO66" s="133" t="s">
        <v>103</v>
      </c>
      <c r="BQP66" s="133" t="s">
        <v>130</v>
      </c>
      <c r="BQQ66" s="133" t="s">
        <v>106</v>
      </c>
      <c r="BQR66" s="130"/>
      <c r="BQS66" s="147"/>
      <c r="BQT66" s="147"/>
      <c r="BQU66" s="147"/>
      <c r="BQV66" s="147"/>
      <c r="BQW66" s="147"/>
      <c r="BQX66" s="147"/>
      <c r="BQY66" s="133" t="s">
        <v>82</v>
      </c>
      <c r="BQZ66" s="133" t="s">
        <v>83</v>
      </c>
      <c r="BRA66" s="133" t="s">
        <v>84</v>
      </c>
      <c r="BRB66" s="133" t="s">
        <v>85</v>
      </c>
      <c r="BRC66" s="133" t="s">
        <v>86</v>
      </c>
      <c r="BRD66" s="133" t="s">
        <v>69</v>
      </c>
      <c r="BRE66" s="133" t="s">
        <v>103</v>
      </c>
      <c r="BRF66" s="133" t="s">
        <v>130</v>
      </c>
      <c r="BRG66" s="133" t="s">
        <v>106</v>
      </c>
      <c r="BRH66" s="130"/>
      <c r="BRI66" s="147"/>
      <c r="BRJ66" s="147"/>
      <c r="BRK66" s="147"/>
      <c r="BRL66" s="147"/>
      <c r="BRM66" s="147"/>
      <c r="BRN66" s="147"/>
      <c r="BRO66" s="133" t="s">
        <v>82</v>
      </c>
      <c r="BRP66" s="133" t="s">
        <v>83</v>
      </c>
      <c r="BRQ66" s="133" t="s">
        <v>84</v>
      </c>
      <c r="BRR66" s="133" t="s">
        <v>85</v>
      </c>
      <c r="BRS66" s="133" t="s">
        <v>86</v>
      </c>
      <c r="BRT66" s="133" t="s">
        <v>69</v>
      </c>
      <c r="BRU66" s="133" t="s">
        <v>103</v>
      </c>
      <c r="BRV66" s="133" t="s">
        <v>130</v>
      </c>
      <c r="BRW66" s="133" t="s">
        <v>106</v>
      </c>
      <c r="BRX66" s="130"/>
      <c r="BRY66" s="147"/>
      <c r="BRZ66" s="147"/>
      <c r="BSA66" s="147"/>
      <c r="BSB66" s="147"/>
      <c r="BSC66" s="147"/>
      <c r="BSD66" s="147"/>
      <c r="BSE66" s="133" t="s">
        <v>82</v>
      </c>
      <c r="BSF66" s="133" t="s">
        <v>83</v>
      </c>
      <c r="BSG66" s="133" t="s">
        <v>84</v>
      </c>
      <c r="BSH66" s="133" t="s">
        <v>85</v>
      </c>
      <c r="BSI66" s="133" t="s">
        <v>86</v>
      </c>
      <c r="BSJ66" s="133" t="s">
        <v>69</v>
      </c>
      <c r="BSK66" s="133" t="s">
        <v>103</v>
      </c>
      <c r="BSL66" s="133" t="s">
        <v>130</v>
      </c>
      <c r="BSM66" s="133" t="s">
        <v>106</v>
      </c>
      <c r="BSN66" s="130"/>
      <c r="BSO66" s="147"/>
      <c r="BSP66" s="147"/>
      <c r="BSQ66" s="147"/>
      <c r="BSR66" s="147"/>
      <c r="BSS66" s="147"/>
      <c r="BST66" s="147"/>
      <c r="BSU66" s="133" t="s">
        <v>82</v>
      </c>
      <c r="BSV66" s="133" t="s">
        <v>83</v>
      </c>
      <c r="BSW66" s="133" t="s">
        <v>84</v>
      </c>
      <c r="BSX66" s="133" t="s">
        <v>85</v>
      </c>
      <c r="BSY66" s="133" t="s">
        <v>86</v>
      </c>
      <c r="BSZ66" s="133" t="s">
        <v>69</v>
      </c>
      <c r="BTA66" s="133" t="s">
        <v>103</v>
      </c>
      <c r="BTB66" s="133" t="s">
        <v>130</v>
      </c>
      <c r="BTC66" s="133" t="s">
        <v>106</v>
      </c>
      <c r="BTD66" s="130"/>
      <c r="BTE66" s="147"/>
      <c r="BTF66" s="147"/>
      <c r="BTG66" s="147"/>
      <c r="BTH66" s="147"/>
      <c r="BTI66" s="147"/>
      <c r="BTJ66" s="147"/>
      <c r="BTK66" s="133" t="s">
        <v>82</v>
      </c>
      <c r="BTL66" s="133" t="s">
        <v>83</v>
      </c>
      <c r="BTM66" s="133" t="s">
        <v>84</v>
      </c>
      <c r="BTN66" s="133" t="s">
        <v>85</v>
      </c>
      <c r="BTO66" s="133" t="s">
        <v>86</v>
      </c>
      <c r="BTP66" s="133" t="s">
        <v>69</v>
      </c>
      <c r="BTQ66" s="133" t="s">
        <v>103</v>
      </c>
      <c r="BTR66" s="133" t="s">
        <v>130</v>
      </c>
      <c r="BTS66" s="133" t="s">
        <v>106</v>
      </c>
      <c r="BTT66" s="130"/>
      <c r="BTU66" s="147"/>
      <c r="BTV66" s="147"/>
      <c r="BTW66" s="147"/>
      <c r="BTX66" s="147"/>
      <c r="BTY66" s="147"/>
      <c r="BTZ66" s="147"/>
      <c r="BUA66" s="133" t="s">
        <v>82</v>
      </c>
      <c r="BUB66" s="133" t="s">
        <v>83</v>
      </c>
      <c r="BUC66" s="133" t="s">
        <v>84</v>
      </c>
      <c r="BUD66" s="133" t="s">
        <v>85</v>
      </c>
      <c r="BUE66" s="133" t="s">
        <v>86</v>
      </c>
      <c r="BUF66" s="133" t="s">
        <v>69</v>
      </c>
      <c r="BUG66" s="133" t="s">
        <v>103</v>
      </c>
      <c r="BUH66" s="133" t="s">
        <v>130</v>
      </c>
      <c r="BUI66" s="133" t="s">
        <v>106</v>
      </c>
      <c r="BUJ66" s="130"/>
      <c r="BUK66" s="147"/>
      <c r="BUL66" s="147"/>
      <c r="BUM66" s="147"/>
      <c r="BUN66" s="147"/>
      <c r="BUO66" s="147"/>
      <c r="BUP66" s="147"/>
      <c r="BUQ66" s="133" t="s">
        <v>82</v>
      </c>
      <c r="BUR66" s="133" t="s">
        <v>83</v>
      </c>
      <c r="BUS66" s="133" t="s">
        <v>84</v>
      </c>
      <c r="BUT66" s="133" t="s">
        <v>85</v>
      </c>
      <c r="BUU66" s="133" t="s">
        <v>86</v>
      </c>
      <c r="BUV66" s="133" t="s">
        <v>69</v>
      </c>
      <c r="BUW66" s="133" t="s">
        <v>103</v>
      </c>
      <c r="BUX66" s="133" t="s">
        <v>130</v>
      </c>
      <c r="BUY66" s="133" t="s">
        <v>106</v>
      </c>
      <c r="BUZ66" s="130"/>
      <c r="BVA66" s="147"/>
      <c r="BVB66" s="147"/>
      <c r="BVC66" s="147"/>
      <c r="BVD66" s="147"/>
      <c r="BVE66" s="147"/>
      <c r="BVF66" s="147"/>
      <c r="BVG66" s="133" t="s">
        <v>82</v>
      </c>
      <c r="BVH66" s="133" t="s">
        <v>83</v>
      </c>
      <c r="BVI66" s="133" t="s">
        <v>84</v>
      </c>
      <c r="BVJ66" s="133" t="s">
        <v>85</v>
      </c>
      <c r="BVK66" s="133" t="s">
        <v>86</v>
      </c>
      <c r="BVL66" s="133" t="s">
        <v>69</v>
      </c>
      <c r="BVM66" s="133" t="s">
        <v>103</v>
      </c>
      <c r="BVN66" s="133" t="s">
        <v>130</v>
      </c>
      <c r="BVO66" s="133" t="s">
        <v>106</v>
      </c>
      <c r="BVP66" s="130"/>
      <c r="BVQ66" s="147"/>
      <c r="BVR66" s="147"/>
      <c r="BVS66" s="147"/>
      <c r="BVT66" s="147"/>
      <c r="BVU66" s="147"/>
      <c r="BVV66" s="147"/>
      <c r="BVW66" s="133" t="s">
        <v>82</v>
      </c>
      <c r="BVX66" s="133" t="s">
        <v>83</v>
      </c>
      <c r="BVY66" s="133" t="s">
        <v>84</v>
      </c>
      <c r="BVZ66" s="133" t="s">
        <v>85</v>
      </c>
      <c r="BWA66" s="133" t="s">
        <v>86</v>
      </c>
      <c r="BWB66" s="133" t="s">
        <v>69</v>
      </c>
      <c r="BWC66" s="133" t="s">
        <v>103</v>
      </c>
      <c r="BWD66" s="133" t="s">
        <v>130</v>
      </c>
      <c r="BWE66" s="133" t="s">
        <v>106</v>
      </c>
      <c r="BWF66" s="130"/>
      <c r="BWG66" s="147"/>
      <c r="BWH66" s="147"/>
      <c r="BWI66" s="147"/>
      <c r="BWJ66" s="147"/>
      <c r="BWK66" s="147"/>
      <c r="BWL66" s="147"/>
      <c r="BWM66" s="133" t="s">
        <v>82</v>
      </c>
      <c r="BWN66" s="133" t="s">
        <v>83</v>
      </c>
      <c r="BWO66" s="133" t="s">
        <v>84</v>
      </c>
      <c r="BWP66" s="133" t="s">
        <v>85</v>
      </c>
      <c r="BWQ66" s="133" t="s">
        <v>86</v>
      </c>
      <c r="BWR66" s="133" t="s">
        <v>69</v>
      </c>
      <c r="BWS66" s="133" t="s">
        <v>103</v>
      </c>
      <c r="BWT66" s="133" t="s">
        <v>130</v>
      </c>
      <c r="BWU66" s="133" t="s">
        <v>106</v>
      </c>
      <c r="BWV66" s="130"/>
      <c r="BWW66" s="147"/>
      <c r="BWX66" s="147"/>
      <c r="BWY66" s="147"/>
      <c r="BWZ66" s="147"/>
      <c r="BXA66" s="147"/>
      <c r="BXB66" s="147"/>
      <c r="BXC66" s="133" t="s">
        <v>82</v>
      </c>
      <c r="BXD66" s="133" t="s">
        <v>83</v>
      </c>
      <c r="BXE66" s="133" t="s">
        <v>84</v>
      </c>
      <c r="BXF66" s="133" t="s">
        <v>85</v>
      </c>
      <c r="BXG66" s="133" t="s">
        <v>86</v>
      </c>
      <c r="BXH66" s="133" t="s">
        <v>69</v>
      </c>
      <c r="BXI66" s="133" t="s">
        <v>103</v>
      </c>
      <c r="BXJ66" s="133" t="s">
        <v>130</v>
      </c>
      <c r="BXK66" s="133" t="s">
        <v>106</v>
      </c>
      <c r="BXL66" s="130"/>
      <c r="BXM66" s="147"/>
      <c r="BXN66" s="147"/>
      <c r="BXO66" s="147"/>
      <c r="BXP66" s="147"/>
      <c r="BXQ66" s="147"/>
      <c r="BXR66" s="147"/>
      <c r="BXS66" s="133" t="s">
        <v>82</v>
      </c>
      <c r="BXT66" s="133" t="s">
        <v>83</v>
      </c>
      <c r="BXU66" s="133" t="s">
        <v>84</v>
      </c>
      <c r="BXV66" s="133" t="s">
        <v>85</v>
      </c>
      <c r="BXW66" s="133" t="s">
        <v>86</v>
      </c>
      <c r="BXX66" s="133" t="s">
        <v>69</v>
      </c>
      <c r="BXY66" s="133" t="s">
        <v>103</v>
      </c>
      <c r="BXZ66" s="133" t="s">
        <v>130</v>
      </c>
      <c r="BYA66" s="133" t="s">
        <v>106</v>
      </c>
      <c r="BYB66" s="130"/>
      <c r="BYC66" s="147"/>
      <c r="BYD66" s="147"/>
      <c r="BYE66" s="147"/>
      <c r="BYF66" s="147"/>
      <c r="BYG66" s="147"/>
      <c r="BYH66" s="147"/>
      <c r="BYI66" s="133" t="s">
        <v>82</v>
      </c>
      <c r="BYJ66" s="133" t="s">
        <v>83</v>
      </c>
      <c r="BYK66" s="133" t="s">
        <v>84</v>
      </c>
      <c r="BYL66" s="133" t="s">
        <v>85</v>
      </c>
      <c r="BYM66" s="133" t="s">
        <v>86</v>
      </c>
      <c r="BYN66" s="133" t="s">
        <v>69</v>
      </c>
      <c r="BYO66" s="133" t="s">
        <v>103</v>
      </c>
      <c r="BYP66" s="133" t="s">
        <v>130</v>
      </c>
      <c r="BYQ66" s="133" t="s">
        <v>106</v>
      </c>
      <c r="BYR66" s="130"/>
      <c r="BYS66" s="147"/>
      <c r="BYT66" s="147"/>
      <c r="BYU66" s="147"/>
      <c r="BYV66" s="147"/>
      <c r="BYW66" s="147"/>
      <c r="BYX66" s="147"/>
      <c r="BYY66" s="133" t="s">
        <v>82</v>
      </c>
      <c r="BYZ66" s="133" t="s">
        <v>83</v>
      </c>
      <c r="BZA66" s="133" t="s">
        <v>84</v>
      </c>
      <c r="BZB66" s="133" t="s">
        <v>85</v>
      </c>
      <c r="BZC66" s="133" t="s">
        <v>86</v>
      </c>
      <c r="BZD66" s="133" t="s">
        <v>69</v>
      </c>
      <c r="BZE66" s="133" t="s">
        <v>103</v>
      </c>
      <c r="BZF66" s="133" t="s">
        <v>130</v>
      </c>
      <c r="BZG66" s="133" t="s">
        <v>106</v>
      </c>
      <c r="BZH66" s="130"/>
      <c r="BZI66" s="147"/>
      <c r="BZJ66" s="147"/>
      <c r="BZK66" s="147"/>
      <c r="BZL66" s="147"/>
      <c r="BZM66" s="147"/>
      <c r="BZN66" s="147"/>
      <c r="BZO66" s="133" t="s">
        <v>82</v>
      </c>
      <c r="BZP66" s="133" t="s">
        <v>83</v>
      </c>
      <c r="BZQ66" s="133" t="s">
        <v>84</v>
      </c>
      <c r="BZR66" s="133" t="s">
        <v>85</v>
      </c>
      <c r="BZS66" s="133" t="s">
        <v>86</v>
      </c>
      <c r="BZT66" s="133" t="s">
        <v>69</v>
      </c>
      <c r="BZU66" s="133" t="s">
        <v>103</v>
      </c>
      <c r="BZV66" s="133" t="s">
        <v>130</v>
      </c>
      <c r="BZW66" s="133" t="s">
        <v>106</v>
      </c>
      <c r="BZX66" s="130"/>
      <c r="BZY66" s="147"/>
      <c r="BZZ66" s="147"/>
      <c r="CAA66" s="147"/>
      <c r="CAB66" s="147"/>
      <c r="CAC66" s="147"/>
      <c r="CAD66" s="147"/>
      <c r="CAE66" s="133" t="s">
        <v>82</v>
      </c>
      <c r="CAF66" s="133" t="s">
        <v>83</v>
      </c>
      <c r="CAG66" s="133" t="s">
        <v>84</v>
      </c>
      <c r="CAH66" s="133" t="s">
        <v>85</v>
      </c>
      <c r="CAI66" s="133" t="s">
        <v>86</v>
      </c>
      <c r="CAJ66" s="133" t="s">
        <v>69</v>
      </c>
      <c r="CAK66" s="133" t="s">
        <v>103</v>
      </c>
      <c r="CAL66" s="133" t="s">
        <v>130</v>
      </c>
      <c r="CAM66" s="133" t="s">
        <v>106</v>
      </c>
      <c r="CAN66" s="130"/>
      <c r="CAO66" s="147"/>
      <c r="CAP66" s="147"/>
      <c r="CAQ66" s="147"/>
      <c r="CAR66" s="147"/>
      <c r="CAS66" s="147"/>
      <c r="CAT66" s="147"/>
      <c r="CAU66" s="133" t="s">
        <v>82</v>
      </c>
      <c r="CAV66" s="133" t="s">
        <v>83</v>
      </c>
      <c r="CAW66" s="133" t="s">
        <v>84</v>
      </c>
      <c r="CAX66" s="133" t="s">
        <v>85</v>
      </c>
      <c r="CAY66" s="133" t="s">
        <v>86</v>
      </c>
      <c r="CAZ66" s="133" t="s">
        <v>69</v>
      </c>
      <c r="CBA66" s="133" t="s">
        <v>103</v>
      </c>
      <c r="CBB66" s="133" t="s">
        <v>130</v>
      </c>
      <c r="CBC66" s="133" t="s">
        <v>106</v>
      </c>
      <c r="CBD66" s="130"/>
      <c r="CBE66" s="147"/>
      <c r="CBF66" s="147"/>
      <c r="CBG66" s="147"/>
      <c r="CBH66" s="147"/>
      <c r="CBI66" s="147"/>
      <c r="CBJ66" s="147"/>
      <c r="CBK66" s="133" t="s">
        <v>82</v>
      </c>
      <c r="CBL66" s="133" t="s">
        <v>83</v>
      </c>
      <c r="CBM66" s="133" t="s">
        <v>84</v>
      </c>
      <c r="CBN66" s="133" t="s">
        <v>85</v>
      </c>
      <c r="CBO66" s="133" t="s">
        <v>86</v>
      </c>
      <c r="CBP66" s="133" t="s">
        <v>69</v>
      </c>
      <c r="CBQ66" s="133" t="s">
        <v>103</v>
      </c>
      <c r="CBR66" s="133" t="s">
        <v>130</v>
      </c>
      <c r="CBS66" s="133" t="s">
        <v>106</v>
      </c>
      <c r="CBT66" s="130"/>
      <c r="CBU66" s="147"/>
      <c r="CBV66" s="147"/>
      <c r="CBW66" s="147"/>
      <c r="CBX66" s="147"/>
      <c r="CBY66" s="147"/>
      <c r="CBZ66" s="147"/>
      <c r="CCA66" s="133" t="s">
        <v>82</v>
      </c>
      <c r="CCB66" s="133" t="s">
        <v>83</v>
      </c>
      <c r="CCC66" s="133" t="s">
        <v>84</v>
      </c>
      <c r="CCD66" s="133" t="s">
        <v>85</v>
      </c>
      <c r="CCE66" s="133" t="s">
        <v>86</v>
      </c>
      <c r="CCF66" s="133" t="s">
        <v>69</v>
      </c>
      <c r="CCG66" s="133" t="s">
        <v>103</v>
      </c>
      <c r="CCH66" s="133" t="s">
        <v>130</v>
      </c>
      <c r="CCI66" s="133" t="s">
        <v>106</v>
      </c>
      <c r="CCJ66" s="130"/>
      <c r="CCK66" s="147"/>
      <c r="CCL66" s="147"/>
      <c r="CCM66" s="147"/>
      <c r="CCN66" s="147"/>
      <c r="CCO66" s="147"/>
      <c r="CCP66" s="147"/>
      <c r="CCQ66" s="133" t="s">
        <v>82</v>
      </c>
      <c r="CCR66" s="133" t="s">
        <v>83</v>
      </c>
      <c r="CCS66" s="133" t="s">
        <v>84</v>
      </c>
      <c r="CCT66" s="133" t="s">
        <v>85</v>
      </c>
      <c r="CCU66" s="133" t="s">
        <v>86</v>
      </c>
      <c r="CCV66" s="133" t="s">
        <v>69</v>
      </c>
      <c r="CCW66" s="133" t="s">
        <v>103</v>
      </c>
      <c r="CCX66" s="133" t="s">
        <v>130</v>
      </c>
      <c r="CCY66" s="133" t="s">
        <v>106</v>
      </c>
      <c r="CCZ66" s="130"/>
      <c r="CDA66" s="147"/>
      <c r="CDB66" s="147"/>
      <c r="CDC66" s="147"/>
      <c r="CDD66" s="147"/>
      <c r="CDE66" s="147"/>
      <c r="CDF66" s="147"/>
      <c r="CDG66" s="133" t="s">
        <v>82</v>
      </c>
      <c r="CDH66" s="133" t="s">
        <v>83</v>
      </c>
      <c r="CDI66" s="133" t="s">
        <v>84</v>
      </c>
      <c r="CDJ66" s="133" t="s">
        <v>85</v>
      </c>
      <c r="CDK66" s="133" t="s">
        <v>86</v>
      </c>
      <c r="CDL66" s="133" t="s">
        <v>69</v>
      </c>
      <c r="CDM66" s="133" t="s">
        <v>103</v>
      </c>
      <c r="CDN66" s="133" t="s">
        <v>130</v>
      </c>
      <c r="CDO66" s="133" t="s">
        <v>106</v>
      </c>
      <c r="CDP66" s="130"/>
      <c r="CDQ66" s="147"/>
      <c r="CDR66" s="147"/>
      <c r="CDS66" s="147"/>
      <c r="CDT66" s="147"/>
      <c r="CDU66" s="147"/>
      <c r="CDV66" s="147"/>
      <c r="CDW66" s="133" t="s">
        <v>82</v>
      </c>
      <c r="CDX66" s="133" t="s">
        <v>83</v>
      </c>
      <c r="CDY66" s="133" t="s">
        <v>84</v>
      </c>
      <c r="CDZ66" s="133" t="s">
        <v>85</v>
      </c>
      <c r="CEA66" s="133" t="s">
        <v>86</v>
      </c>
      <c r="CEB66" s="133" t="s">
        <v>69</v>
      </c>
      <c r="CEC66" s="133" t="s">
        <v>103</v>
      </c>
      <c r="CED66" s="133" t="s">
        <v>130</v>
      </c>
      <c r="CEE66" s="133" t="s">
        <v>106</v>
      </c>
      <c r="CEF66" s="130"/>
      <c r="CEG66" s="147"/>
      <c r="CEH66" s="147"/>
      <c r="CEI66" s="147"/>
      <c r="CEJ66" s="147"/>
      <c r="CEK66" s="147"/>
      <c r="CEL66" s="147"/>
      <c r="CEM66" s="133" t="s">
        <v>82</v>
      </c>
      <c r="CEN66" s="133" t="s">
        <v>83</v>
      </c>
      <c r="CEO66" s="133" t="s">
        <v>84</v>
      </c>
      <c r="CEP66" s="133" t="s">
        <v>85</v>
      </c>
      <c r="CEQ66" s="133" t="s">
        <v>86</v>
      </c>
      <c r="CER66" s="133" t="s">
        <v>69</v>
      </c>
      <c r="CES66" s="133" t="s">
        <v>103</v>
      </c>
      <c r="CET66" s="133" t="s">
        <v>130</v>
      </c>
      <c r="CEU66" s="133" t="s">
        <v>106</v>
      </c>
      <c r="CEV66" s="130"/>
      <c r="CEW66" s="147"/>
      <c r="CEX66" s="147"/>
      <c r="CEY66" s="147"/>
      <c r="CEZ66" s="147"/>
      <c r="CFA66" s="147"/>
      <c r="CFB66" s="147"/>
      <c r="CFC66" s="133" t="s">
        <v>82</v>
      </c>
      <c r="CFD66" s="133" t="s">
        <v>83</v>
      </c>
      <c r="CFE66" s="133" t="s">
        <v>84</v>
      </c>
      <c r="CFF66" s="133" t="s">
        <v>85</v>
      </c>
      <c r="CFG66" s="133" t="s">
        <v>86</v>
      </c>
      <c r="CFH66" s="133" t="s">
        <v>69</v>
      </c>
      <c r="CFI66" s="133" t="s">
        <v>103</v>
      </c>
      <c r="CFJ66" s="133" t="s">
        <v>130</v>
      </c>
      <c r="CFK66" s="133" t="s">
        <v>106</v>
      </c>
      <c r="CFL66" s="130"/>
      <c r="CFM66" s="147"/>
      <c r="CFN66" s="147"/>
      <c r="CFO66" s="147"/>
      <c r="CFP66" s="147"/>
      <c r="CFQ66" s="147"/>
      <c r="CFR66" s="147"/>
      <c r="CFS66" s="133" t="s">
        <v>82</v>
      </c>
      <c r="CFT66" s="133" t="s">
        <v>83</v>
      </c>
      <c r="CFU66" s="133" t="s">
        <v>84</v>
      </c>
      <c r="CFV66" s="133" t="s">
        <v>85</v>
      </c>
      <c r="CFW66" s="133" t="s">
        <v>86</v>
      </c>
      <c r="CFX66" s="133" t="s">
        <v>69</v>
      </c>
      <c r="CFY66" s="133" t="s">
        <v>103</v>
      </c>
      <c r="CFZ66" s="133" t="s">
        <v>130</v>
      </c>
      <c r="CGA66" s="133" t="s">
        <v>106</v>
      </c>
      <c r="CGB66" s="130"/>
      <c r="CGC66" s="147"/>
      <c r="CGD66" s="147"/>
      <c r="CGE66" s="147"/>
      <c r="CGF66" s="147"/>
      <c r="CGG66" s="147"/>
      <c r="CGH66" s="147"/>
      <c r="CGI66" s="133" t="s">
        <v>82</v>
      </c>
      <c r="CGJ66" s="133" t="s">
        <v>83</v>
      </c>
      <c r="CGK66" s="133" t="s">
        <v>84</v>
      </c>
      <c r="CGL66" s="133" t="s">
        <v>85</v>
      </c>
      <c r="CGM66" s="133" t="s">
        <v>86</v>
      </c>
      <c r="CGN66" s="133" t="s">
        <v>69</v>
      </c>
      <c r="CGO66" s="133" t="s">
        <v>103</v>
      </c>
      <c r="CGP66" s="133" t="s">
        <v>130</v>
      </c>
      <c r="CGQ66" s="133" t="s">
        <v>106</v>
      </c>
      <c r="CGR66" s="130"/>
      <c r="CGS66" s="147"/>
      <c r="CGT66" s="147"/>
      <c r="CGU66" s="147"/>
      <c r="CGV66" s="147"/>
      <c r="CGW66" s="147"/>
      <c r="CGX66" s="147"/>
      <c r="CGY66" s="133" t="s">
        <v>82</v>
      </c>
      <c r="CGZ66" s="133" t="s">
        <v>83</v>
      </c>
      <c r="CHA66" s="133" t="s">
        <v>84</v>
      </c>
      <c r="CHB66" s="133" t="s">
        <v>85</v>
      </c>
      <c r="CHC66" s="133" t="s">
        <v>86</v>
      </c>
      <c r="CHD66" s="133" t="s">
        <v>69</v>
      </c>
      <c r="CHE66" s="133" t="s">
        <v>103</v>
      </c>
      <c r="CHF66" s="133" t="s">
        <v>130</v>
      </c>
      <c r="CHG66" s="133" t="s">
        <v>106</v>
      </c>
      <c r="CHH66" s="130"/>
      <c r="CHI66" s="147"/>
      <c r="CHJ66" s="147"/>
      <c r="CHK66" s="147"/>
      <c r="CHL66" s="147"/>
      <c r="CHM66" s="147"/>
      <c r="CHN66" s="147"/>
      <c r="CHO66" s="133" t="s">
        <v>82</v>
      </c>
      <c r="CHP66" s="133" t="s">
        <v>83</v>
      </c>
      <c r="CHQ66" s="133" t="s">
        <v>84</v>
      </c>
      <c r="CHR66" s="133" t="s">
        <v>85</v>
      </c>
      <c r="CHS66" s="133" t="s">
        <v>86</v>
      </c>
      <c r="CHT66" s="133" t="s">
        <v>69</v>
      </c>
      <c r="CHU66" s="133" t="s">
        <v>103</v>
      </c>
      <c r="CHV66" s="133" t="s">
        <v>130</v>
      </c>
      <c r="CHW66" s="133" t="s">
        <v>106</v>
      </c>
      <c r="CHX66" s="130"/>
      <c r="CHY66" s="147"/>
      <c r="CHZ66" s="147"/>
      <c r="CIA66" s="147"/>
      <c r="CIB66" s="147"/>
      <c r="CIC66" s="147"/>
      <c r="CID66" s="147"/>
      <c r="CIE66" s="133" t="s">
        <v>82</v>
      </c>
      <c r="CIF66" s="133" t="s">
        <v>83</v>
      </c>
      <c r="CIG66" s="133" t="s">
        <v>84</v>
      </c>
      <c r="CIH66" s="133" t="s">
        <v>85</v>
      </c>
      <c r="CII66" s="133" t="s">
        <v>86</v>
      </c>
      <c r="CIJ66" s="133" t="s">
        <v>69</v>
      </c>
      <c r="CIK66" s="133" t="s">
        <v>103</v>
      </c>
      <c r="CIL66" s="133" t="s">
        <v>130</v>
      </c>
      <c r="CIM66" s="133" t="s">
        <v>106</v>
      </c>
      <c r="CIN66" s="130"/>
      <c r="CIO66" s="147"/>
      <c r="CIP66" s="147"/>
      <c r="CIQ66" s="147"/>
      <c r="CIR66" s="147"/>
      <c r="CIS66" s="147"/>
      <c r="CIT66" s="147"/>
      <c r="CIU66" s="133" t="s">
        <v>82</v>
      </c>
      <c r="CIV66" s="133" t="s">
        <v>83</v>
      </c>
      <c r="CIW66" s="133" t="s">
        <v>84</v>
      </c>
      <c r="CIX66" s="133" t="s">
        <v>85</v>
      </c>
      <c r="CIY66" s="133" t="s">
        <v>86</v>
      </c>
      <c r="CIZ66" s="133" t="s">
        <v>69</v>
      </c>
      <c r="CJA66" s="133" t="s">
        <v>103</v>
      </c>
      <c r="CJB66" s="133" t="s">
        <v>130</v>
      </c>
      <c r="CJC66" s="133" t="s">
        <v>106</v>
      </c>
      <c r="CJD66" s="130"/>
      <c r="CJE66" s="147"/>
      <c r="CJF66" s="147"/>
      <c r="CJG66" s="147"/>
      <c r="CJH66" s="147"/>
      <c r="CJI66" s="147"/>
      <c r="CJJ66" s="147"/>
      <c r="CJK66" s="133" t="s">
        <v>82</v>
      </c>
      <c r="CJL66" s="133" t="s">
        <v>83</v>
      </c>
      <c r="CJM66" s="133" t="s">
        <v>84</v>
      </c>
      <c r="CJN66" s="133" t="s">
        <v>85</v>
      </c>
      <c r="CJO66" s="133" t="s">
        <v>86</v>
      </c>
      <c r="CJP66" s="133" t="s">
        <v>69</v>
      </c>
      <c r="CJQ66" s="133" t="s">
        <v>103</v>
      </c>
      <c r="CJR66" s="133" t="s">
        <v>130</v>
      </c>
      <c r="CJS66" s="133" t="s">
        <v>106</v>
      </c>
      <c r="CJT66" s="130"/>
      <c r="CJU66" s="147"/>
      <c r="CJV66" s="147"/>
      <c r="CJW66" s="147"/>
      <c r="CJX66" s="147"/>
      <c r="CJY66" s="147"/>
      <c r="CJZ66" s="147"/>
      <c r="CKA66" s="133" t="s">
        <v>82</v>
      </c>
      <c r="CKB66" s="133" t="s">
        <v>83</v>
      </c>
      <c r="CKC66" s="133" t="s">
        <v>84</v>
      </c>
      <c r="CKD66" s="133" t="s">
        <v>85</v>
      </c>
      <c r="CKE66" s="133" t="s">
        <v>86</v>
      </c>
      <c r="CKF66" s="133" t="s">
        <v>69</v>
      </c>
      <c r="CKG66" s="133" t="s">
        <v>103</v>
      </c>
      <c r="CKH66" s="133" t="s">
        <v>130</v>
      </c>
      <c r="CKI66" s="133" t="s">
        <v>106</v>
      </c>
      <c r="CKJ66" s="130"/>
      <c r="CKK66" s="147"/>
      <c r="CKL66" s="147"/>
      <c r="CKM66" s="147"/>
      <c r="CKN66" s="147"/>
      <c r="CKO66" s="147"/>
      <c r="CKP66" s="147"/>
      <c r="CKQ66" s="133" t="s">
        <v>82</v>
      </c>
      <c r="CKR66" s="133" t="s">
        <v>83</v>
      </c>
      <c r="CKS66" s="133" t="s">
        <v>84</v>
      </c>
      <c r="CKT66" s="133" t="s">
        <v>85</v>
      </c>
      <c r="CKU66" s="133" t="s">
        <v>86</v>
      </c>
      <c r="CKV66" s="133" t="s">
        <v>69</v>
      </c>
      <c r="CKW66" s="133" t="s">
        <v>103</v>
      </c>
      <c r="CKX66" s="133" t="s">
        <v>130</v>
      </c>
      <c r="CKY66" s="133" t="s">
        <v>106</v>
      </c>
      <c r="CKZ66" s="130"/>
      <c r="CLA66" s="147"/>
      <c r="CLB66" s="147"/>
      <c r="CLC66" s="147"/>
      <c r="CLD66" s="147"/>
      <c r="CLE66" s="147"/>
      <c r="CLF66" s="147"/>
      <c r="CLG66" s="133" t="s">
        <v>82</v>
      </c>
      <c r="CLH66" s="133" t="s">
        <v>83</v>
      </c>
      <c r="CLI66" s="133" t="s">
        <v>84</v>
      </c>
      <c r="CLJ66" s="133" t="s">
        <v>85</v>
      </c>
      <c r="CLK66" s="133" t="s">
        <v>86</v>
      </c>
      <c r="CLL66" s="133" t="s">
        <v>69</v>
      </c>
      <c r="CLM66" s="133" t="s">
        <v>103</v>
      </c>
      <c r="CLN66" s="133" t="s">
        <v>130</v>
      </c>
      <c r="CLO66" s="133" t="s">
        <v>106</v>
      </c>
      <c r="CLP66" s="130"/>
      <c r="CLQ66" s="147"/>
      <c r="CLR66" s="147"/>
      <c r="CLS66" s="147"/>
      <c r="CLT66" s="147"/>
      <c r="CLU66" s="147"/>
      <c r="CLV66" s="147"/>
      <c r="CLW66" s="133" t="s">
        <v>82</v>
      </c>
      <c r="CLX66" s="133" t="s">
        <v>83</v>
      </c>
      <c r="CLY66" s="133" t="s">
        <v>84</v>
      </c>
      <c r="CLZ66" s="133" t="s">
        <v>85</v>
      </c>
      <c r="CMA66" s="133" t="s">
        <v>86</v>
      </c>
      <c r="CMB66" s="133" t="s">
        <v>69</v>
      </c>
      <c r="CMC66" s="133" t="s">
        <v>103</v>
      </c>
      <c r="CMD66" s="133" t="s">
        <v>130</v>
      </c>
      <c r="CME66" s="133" t="s">
        <v>106</v>
      </c>
      <c r="CMF66" s="130"/>
      <c r="CMG66" s="147"/>
      <c r="CMH66" s="147"/>
      <c r="CMI66" s="147"/>
      <c r="CMJ66" s="147"/>
      <c r="CMK66" s="147"/>
      <c r="CML66" s="147"/>
      <c r="CMM66" s="133" t="s">
        <v>82</v>
      </c>
      <c r="CMN66" s="133" t="s">
        <v>83</v>
      </c>
      <c r="CMO66" s="133" t="s">
        <v>84</v>
      </c>
      <c r="CMP66" s="133" t="s">
        <v>85</v>
      </c>
      <c r="CMQ66" s="133" t="s">
        <v>86</v>
      </c>
      <c r="CMR66" s="133" t="s">
        <v>69</v>
      </c>
      <c r="CMS66" s="133" t="s">
        <v>103</v>
      </c>
      <c r="CMT66" s="133" t="s">
        <v>130</v>
      </c>
      <c r="CMU66" s="133" t="s">
        <v>106</v>
      </c>
      <c r="CMV66" s="130"/>
      <c r="CMW66" s="147"/>
      <c r="CMX66" s="147"/>
      <c r="CMY66" s="147"/>
      <c r="CMZ66" s="147"/>
      <c r="CNA66" s="147"/>
      <c r="CNB66" s="147"/>
      <c r="CNC66" s="133" t="s">
        <v>82</v>
      </c>
      <c r="CND66" s="133" t="s">
        <v>83</v>
      </c>
      <c r="CNE66" s="133" t="s">
        <v>84</v>
      </c>
      <c r="CNF66" s="133" t="s">
        <v>85</v>
      </c>
      <c r="CNG66" s="133" t="s">
        <v>86</v>
      </c>
      <c r="CNH66" s="133" t="s">
        <v>69</v>
      </c>
      <c r="CNI66" s="133" t="s">
        <v>103</v>
      </c>
      <c r="CNJ66" s="133" t="s">
        <v>130</v>
      </c>
      <c r="CNK66" s="133" t="s">
        <v>106</v>
      </c>
      <c r="CNL66" s="130"/>
      <c r="CNM66" s="147"/>
      <c r="CNN66" s="147"/>
      <c r="CNO66" s="147"/>
      <c r="CNP66" s="147"/>
      <c r="CNQ66" s="147"/>
      <c r="CNR66" s="147"/>
      <c r="CNS66" s="133" t="s">
        <v>82</v>
      </c>
      <c r="CNT66" s="133" t="s">
        <v>83</v>
      </c>
      <c r="CNU66" s="133" t="s">
        <v>84</v>
      </c>
      <c r="CNV66" s="133" t="s">
        <v>85</v>
      </c>
      <c r="CNW66" s="133" t="s">
        <v>86</v>
      </c>
      <c r="CNX66" s="133" t="s">
        <v>69</v>
      </c>
      <c r="CNY66" s="133" t="s">
        <v>103</v>
      </c>
      <c r="CNZ66" s="133" t="s">
        <v>130</v>
      </c>
      <c r="COA66" s="133" t="s">
        <v>106</v>
      </c>
      <c r="COB66" s="130"/>
      <c r="COC66" s="147"/>
      <c r="COD66" s="147"/>
      <c r="COE66" s="147"/>
      <c r="COF66" s="147"/>
      <c r="COG66" s="147"/>
      <c r="COH66" s="147"/>
      <c r="COI66" s="133" t="s">
        <v>82</v>
      </c>
      <c r="COJ66" s="133" t="s">
        <v>83</v>
      </c>
      <c r="COK66" s="133" t="s">
        <v>84</v>
      </c>
      <c r="COL66" s="133" t="s">
        <v>85</v>
      </c>
      <c r="COM66" s="133" t="s">
        <v>86</v>
      </c>
      <c r="CON66" s="133" t="s">
        <v>69</v>
      </c>
      <c r="COO66" s="133" t="s">
        <v>103</v>
      </c>
      <c r="COP66" s="133" t="s">
        <v>130</v>
      </c>
      <c r="COQ66" s="133" t="s">
        <v>106</v>
      </c>
      <c r="COR66" s="130"/>
      <c r="COS66" s="147"/>
      <c r="COT66" s="147"/>
      <c r="COU66" s="147"/>
      <c r="COV66" s="147"/>
      <c r="COW66" s="147"/>
      <c r="COX66" s="147"/>
      <c r="COY66" s="133" t="s">
        <v>82</v>
      </c>
      <c r="COZ66" s="133" t="s">
        <v>83</v>
      </c>
      <c r="CPA66" s="133" t="s">
        <v>84</v>
      </c>
      <c r="CPB66" s="133" t="s">
        <v>85</v>
      </c>
      <c r="CPC66" s="133" t="s">
        <v>86</v>
      </c>
      <c r="CPD66" s="133" t="s">
        <v>69</v>
      </c>
      <c r="CPE66" s="133" t="s">
        <v>103</v>
      </c>
      <c r="CPF66" s="133" t="s">
        <v>130</v>
      </c>
      <c r="CPG66" s="133" t="s">
        <v>106</v>
      </c>
      <c r="CPH66" s="130"/>
      <c r="CPI66" s="147"/>
      <c r="CPJ66" s="147"/>
      <c r="CPK66" s="147"/>
      <c r="CPL66" s="147"/>
      <c r="CPM66" s="147"/>
      <c r="CPN66" s="147"/>
      <c r="CPO66" s="133" t="s">
        <v>82</v>
      </c>
      <c r="CPP66" s="133" t="s">
        <v>83</v>
      </c>
      <c r="CPQ66" s="133" t="s">
        <v>84</v>
      </c>
      <c r="CPR66" s="133" t="s">
        <v>85</v>
      </c>
      <c r="CPS66" s="133" t="s">
        <v>86</v>
      </c>
      <c r="CPT66" s="133" t="s">
        <v>69</v>
      </c>
      <c r="CPU66" s="133" t="s">
        <v>103</v>
      </c>
      <c r="CPV66" s="133" t="s">
        <v>130</v>
      </c>
      <c r="CPW66" s="133" t="s">
        <v>106</v>
      </c>
      <c r="CPX66" s="130"/>
      <c r="CPY66" s="147"/>
      <c r="CPZ66" s="147"/>
      <c r="CQA66" s="147"/>
      <c r="CQB66" s="147"/>
      <c r="CQC66" s="147"/>
      <c r="CQD66" s="147"/>
      <c r="CQE66" s="133" t="s">
        <v>82</v>
      </c>
      <c r="CQF66" s="133" t="s">
        <v>83</v>
      </c>
      <c r="CQG66" s="133" t="s">
        <v>84</v>
      </c>
      <c r="CQH66" s="133" t="s">
        <v>85</v>
      </c>
      <c r="CQI66" s="133" t="s">
        <v>86</v>
      </c>
      <c r="CQJ66" s="133" t="s">
        <v>69</v>
      </c>
      <c r="CQK66" s="133" t="s">
        <v>103</v>
      </c>
      <c r="CQL66" s="133" t="s">
        <v>130</v>
      </c>
      <c r="CQM66" s="133" t="s">
        <v>106</v>
      </c>
      <c r="CQN66" s="130"/>
      <c r="CQO66" s="147"/>
      <c r="CQP66" s="147"/>
      <c r="CQQ66" s="147"/>
      <c r="CQR66" s="147"/>
      <c r="CQS66" s="147"/>
      <c r="CQT66" s="147"/>
      <c r="CQU66" s="133" t="s">
        <v>82</v>
      </c>
      <c r="CQV66" s="133" t="s">
        <v>83</v>
      </c>
      <c r="CQW66" s="133" t="s">
        <v>84</v>
      </c>
      <c r="CQX66" s="133" t="s">
        <v>85</v>
      </c>
      <c r="CQY66" s="133" t="s">
        <v>86</v>
      </c>
      <c r="CQZ66" s="133" t="s">
        <v>69</v>
      </c>
      <c r="CRA66" s="133" t="s">
        <v>103</v>
      </c>
      <c r="CRB66" s="133" t="s">
        <v>130</v>
      </c>
      <c r="CRC66" s="133" t="s">
        <v>106</v>
      </c>
      <c r="CRD66" s="130"/>
      <c r="CRE66" s="147"/>
      <c r="CRF66" s="147"/>
      <c r="CRG66" s="147"/>
      <c r="CRH66" s="147"/>
      <c r="CRI66" s="147"/>
      <c r="CRJ66" s="147"/>
      <c r="CRK66" s="133" t="s">
        <v>82</v>
      </c>
      <c r="CRL66" s="133" t="s">
        <v>83</v>
      </c>
      <c r="CRM66" s="133" t="s">
        <v>84</v>
      </c>
      <c r="CRN66" s="133" t="s">
        <v>85</v>
      </c>
      <c r="CRO66" s="133" t="s">
        <v>86</v>
      </c>
      <c r="CRP66" s="133" t="s">
        <v>69</v>
      </c>
      <c r="CRQ66" s="133" t="s">
        <v>103</v>
      </c>
      <c r="CRR66" s="133" t="s">
        <v>130</v>
      </c>
      <c r="CRS66" s="133" t="s">
        <v>106</v>
      </c>
      <c r="CRT66" s="130"/>
      <c r="CRU66" s="147"/>
      <c r="CRV66" s="147"/>
      <c r="CRW66" s="147"/>
      <c r="CRX66" s="147"/>
      <c r="CRY66" s="147"/>
      <c r="CRZ66" s="147"/>
      <c r="CSA66" s="133" t="s">
        <v>82</v>
      </c>
      <c r="CSB66" s="133" t="s">
        <v>83</v>
      </c>
      <c r="CSC66" s="133" t="s">
        <v>84</v>
      </c>
      <c r="CSD66" s="133" t="s">
        <v>85</v>
      </c>
      <c r="CSE66" s="133" t="s">
        <v>86</v>
      </c>
      <c r="CSF66" s="133" t="s">
        <v>69</v>
      </c>
      <c r="CSG66" s="133" t="s">
        <v>103</v>
      </c>
      <c r="CSH66" s="133" t="s">
        <v>130</v>
      </c>
      <c r="CSI66" s="133" t="s">
        <v>106</v>
      </c>
      <c r="CSJ66" s="130"/>
      <c r="CSK66" s="147"/>
      <c r="CSL66" s="147"/>
      <c r="CSM66" s="147"/>
      <c r="CSN66" s="147"/>
      <c r="CSO66" s="147"/>
      <c r="CSP66" s="147"/>
      <c r="CSQ66" s="133" t="s">
        <v>82</v>
      </c>
      <c r="CSR66" s="133" t="s">
        <v>83</v>
      </c>
      <c r="CSS66" s="133" t="s">
        <v>84</v>
      </c>
      <c r="CST66" s="133" t="s">
        <v>85</v>
      </c>
      <c r="CSU66" s="133" t="s">
        <v>86</v>
      </c>
      <c r="CSV66" s="133" t="s">
        <v>69</v>
      </c>
      <c r="CSW66" s="133" t="s">
        <v>103</v>
      </c>
      <c r="CSX66" s="133" t="s">
        <v>130</v>
      </c>
      <c r="CSY66" s="133" t="s">
        <v>106</v>
      </c>
      <c r="CSZ66" s="130"/>
      <c r="CTA66" s="147"/>
      <c r="CTB66" s="147"/>
      <c r="CTC66" s="147"/>
      <c r="CTD66" s="147"/>
      <c r="CTE66" s="147"/>
      <c r="CTF66" s="147"/>
      <c r="CTG66" s="133" t="s">
        <v>82</v>
      </c>
      <c r="CTH66" s="133" t="s">
        <v>83</v>
      </c>
      <c r="CTI66" s="133" t="s">
        <v>84</v>
      </c>
      <c r="CTJ66" s="133" t="s">
        <v>85</v>
      </c>
      <c r="CTK66" s="133" t="s">
        <v>86</v>
      </c>
      <c r="CTL66" s="133" t="s">
        <v>69</v>
      </c>
      <c r="CTM66" s="133" t="s">
        <v>103</v>
      </c>
      <c r="CTN66" s="133" t="s">
        <v>130</v>
      </c>
      <c r="CTO66" s="133" t="s">
        <v>106</v>
      </c>
      <c r="CTP66" s="130"/>
      <c r="CTQ66" s="147"/>
      <c r="CTR66" s="147"/>
      <c r="CTS66" s="147"/>
      <c r="CTT66" s="147"/>
      <c r="CTU66" s="147"/>
      <c r="CTV66" s="147"/>
      <c r="CTW66" s="133" t="s">
        <v>82</v>
      </c>
      <c r="CTX66" s="133" t="s">
        <v>83</v>
      </c>
      <c r="CTY66" s="133" t="s">
        <v>84</v>
      </c>
      <c r="CTZ66" s="133" t="s">
        <v>85</v>
      </c>
      <c r="CUA66" s="133" t="s">
        <v>86</v>
      </c>
      <c r="CUB66" s="133" t="s">
        <v>69</v>
      </c>
      <c r="CUC66" s="133" t="s">
        <v>103</v>
      </c>
      <c r="CUD66" s="133" t="s">
        <v>130</v>
      </c>
      <c r="CUE66" s="133" t="s">
        <v>106</v>
      </c>
      <c r="CUF66" s="130"/>
      <c r="CUG66" s="147"/>
      <c r="CUH66" s="147"/>
      <c r="CUI66" s="147"/>
      <c r="CUJ66" s="147"/>
      <c r="CUK66" s="147"/>
      <c r="CUL66" s="147"/>
      <c r="CUM66" s="133" t="s">
        <v>82</v>
      </c>
      <c r="CUN66" s="133" t="s">
        <v>83</v>
      </c>
      <c r="CUO66" s="133" t="s">
        <v>84</v>
      </c>
      <c r="CUP66" s="133" t="s">
        <v>85</v>
      </c>
      <c r="CUQ66" s="133" t="s">
        <v>86</v>
      </c>
      <c r="CUR66" s="133" t="s">
        <v>69</v>
      </c>
      <c r="CUS66" s="133" t="s">
        <v>103</v>
      </c>
      <c r="CUT66" s="133" t="s">
        <v>130</v>
      </c>
      <c r="CUU66" s="133" t="s">
        <v>106</v>
      </c>
      <c r="CUV66" s="130"/>
      <c r="CUW66" s="147"/>
      <c r="CUX66" s="147"/>
      <c r="CUY66" s="147"/>
      <c r="CUZ66" s="147"/>
      <c r="CVA66" s="147"/>
      <c r="CVB66" s="147"/>
      <c r="CVC66" s="133" t="s">
        <v>82</v>
      </c>
      <c r="CVD66" s="133" t="s">
        <v>83</v>
      </c>
      <c r="CVE66" s="133" t="s">
        <v>84</v>
      </c>
      <c r="CVF66" s="133" t="s">
        <v>85</v>
      </c>
      <c r="CVG66" s="133" t="s">
        <v>86</v>
      </c>
      <c r="CVH66" s="133" t="s">
        <v>69</v>
      </c>
      <c r="CVI66" s="133" t="s">
        <v>103</v>
      </c>
      <c r="CVJ66" s="133" t="s">
        <v>130</v>
      </c>
      <c r="CVK66" s="133" t="s">
        <v>106</v>
      </c>
      <c r="CVL66" s="130"/>
      <c r="CVM66" s="147"/>
      <c r="CVN66" s="147"/>
      <c r="CVO66" s="147"/>
      <c r="CVP66" s="147"/>
      <c r="CVQ66" s="147"/>
      <c r="CVR66" s="147"/>
      <c r="CVS66" s="133" t="s">
        <v>82</v>
      </c>
      <c r="CVT66" s="133" t="s">
        <v>83</v>
      </c>
      <c r="CVU66" s="133" t="s">
        <v>84</v>
      </c>
      <c r="CVV66" s="133" t="s">
        <v>85</v>
      </c>
      <c r="CVW66" s="133" t="s">
        <v>86</v>
      </c>
      <c r="CVX66" s="133" t="s">
        <v>69</v>
      </c>
      <c r="CVY66" s="133" t="s">
        <v>103</v>
      </c>
      <c r="CVZ66" s="133" t="s">
        <v>130</v>
      </c>
      <c r="CWA66" s="133" t="s">
        <v>106</v>
      </c>
      <c r="CWB66" s="130"/>
      <c r="CWC66" s="147"/>
      <c r="CWD66" s="147"/>
      <c r="CWE66" s="147"/>
      <c r="CWF66" s="147"/>
      <c r="CWG66" s="147"/>
      <c r="CWH66" s="147"/>
      <c r="CWI66" s="133" t="s">
        <v>82</v>
      </c>
      <c r="CWJ66" s="133" t="s">
        <v>83</v>
      </c>
      <c r="CWK66" s="133" t="s">
        <v>84</v>
      </c>
      <c r="CWL66" s="133" t="s">
        <v>85</v>
      </c>
      <c r="CWM66" s="133" t="s">
        <v>86</v>
      </c>
      <c r="CWN66" s="133" t="s">
        <v>69</v>
      </c>
      <c r="CWO66" s="133" t="s">
        <v>103</v>
      </c>
      <c r="CWP66" s="133" t="s">
        <v>130</v>
      </c>
      <c r="CWQ66" s="133" t="s">
        <v>106</v>
      </c>
      <c r="CWR66" s="130"/>
      <c r="CWS66" s="147"/>
      <c r="CWT66" s="147"/>
      <c r="CWU66" s="147"/>
      <c r="CWV66" s="147"/>
      <c r="CWW66" s="147"/>
      <c r="CWX66" s="147"/>
      <c r="CWY66" s="133" t="s">
        <v>82</v>
      </c>
      <c r="CWZ66" s="133" t="s">
        <v>83</v>
      </c>
      <c r="CXA66" s="133" t="s">
        <v>84</v>
      </c>
      <c r="CXB66" s="133" t="s">
        <v>85</v>
      </c>
      <c r="CXC66" s="133" t="s">
        <v>86</v>
      </c>
      <c r="CXD66" s="133" t="s">
        <v>69</v>
      </c>
      <c r="CXE66" s="133" t="s">
        <v>103</v>
      </c>
      <c r="CXF66" s="133" t="s">
        <v>130</v>
      </c>
      <c r="CXG66" s="133" t="s">
        <v>106</v>
      </c>
      <c r="CXH66" s="130"/>
      <c r="CXI66" s="147"/>
      <c r="CXJ66" s="147"/>
      <c r="CXK66" s="147"/>
      <c r="CXL66" s="147"/>
      <c r="CXM66" s="147"/>
      <c r="CXN66" s="147"/>
      <c r="CXO66" s="133" t="s">
        <v>82</v>
      </c>
      <c r="CXP66" s="133" t="s">
        <v>83</v>
      </c>
      <c r="CXQ66" s="133" t="s">
        <v>84</v>
      </c>
      <c r="CXR66" s="133" t="s">
        <v>85</v>
      </c>
      <c r="CXS66" s="133" t="s">
        <v>86</v>
      </c>
      <c r="CXT66" s="133" t="s">
        <v>69</v>
      </c>
      <c r="CXU66" s="133" t="s">
        <v>103</v>
      </c>
      <c r="CXV66" s="133" t="s">
        <v>130</v>
      </c>
      <c r="CXW66" s="133" t="s">
        <v>106</v>
      </c>
      <c r="CXX66" s="130"/>
      <c r="CXY66" s="147"/>
      <c r="CXZ66" s="147"/>
      <c r="CYA66" s="147"/>
      <c r="CYB66" s="147"/>
      <c r="CYC66" s="147"/>
      <c r="CYD66" s="147"/>
      <c r="CYE66" s="133" t="s">
        <v>82</v>
      </c>
      <c r="CYF66" s="133" t="s">
        <v>83</v>
      </c>
      <c r="CYG66" s="133" t="s">
        <v>84</v>
      </c>
      <c r="CYH66" s="133" t="s">
        <v>85</v>
      </c>
      <c r="CYI66" s="133" t="s">
        <v>86</v>
      </c>
      <c r="CYJ66" s="133" t="s">
        <v>69</v>
      </c>
      <c r="CYK66" s="133" t="s">
        <v>103</v>
      </c>
      <c r="CYL66" s="133" t="s">
        <v>130</v>
      </c>
      <c r="CYM66" s="133" t="s">
        <v>106</v>
      </c>
      <c r="CYN66" s="130"/>
      <c r="CYO66" s="147"/>
      <c r="CYP66" s="147"/>
      <c r="CYQ66" s="147"/>
      <c r="CYR66" s="147"/>
      <c r="CYS66" s="147"/>
      <c r="CYT66" s="147"/>
      <c r="CYU66" s="133" t="s">
        <v>82</v>
      </c>
      <c r="CYV66" s="133" t="s">
        <v>83</v>
      </c>
      <c r="CYW66" s="133" t="s">
        <v>84</v>
      </c>
      <c r="CYX66" s="133" t="s">
        <v>85</v>
      </c>
      <c r="CYY66" s="133" t="s">
        <v>86</v>
      </c>
      <c r="CYZ66" s="133" t="s">
        <v>69</v>
      </c>
      <c r="CZA66" s="133" t="s">
        <v>103</v>
      </c>
      <c r="CZB66" s="133" t="s">
        <v>130</v>
      </c>
      <c r="CZC66" s="133" t="s">
        <v>106</v>
      </c>
      <c r="CZD66" s="130"/>
      <c r="CZE66" s="147"/>
      <c r="CZF66" s="147"/>
      <c r="CZG66" s="147"/>
      <c r="CZH66" s="147"/>
      <c r="CZI66" s="147"/>
      <c r="CZJ66" s="147"/>
      <c r="CZK66" s="133" t="s">
        <v>82</v>
      </c>
      <c r="CZL66" s="133" t="s">
        <v>83</v>
      </c>
      <c r="CZM66" s="133" t="s">
        <v>84</v>
      </c>
      <c r="CZN66" s="133" t="s">
        <v>85</v>
      </c>
      <c r="CZO66" s="133" t="s">
        <v>86</v>
      </c>
      <c r="CZP66" s="133" t="s">
        <v>69</v>
      </c>
      <c r="CZQ66" s="133" t="s">
        <v>103</v>
      </c>
      <c r="CZR66" s="133" t="s">
        <v>130</v>
      </c>
      <c r="CZS66" s="133" t="s">
        <v>106</v>
      </c>
      <c r="CZT66" s="130"/>
      <c r="CZU66" s="147"/>
      <c r="CZV66" s="147"/>
      <c r="CZW66" s="147"/>
      <c r="CZX66" s="147"/>
      <c r="CZY66" s="147"/>
      <c r="CZZ66" s="147"/>
      <c r="DAA66" s="133" t="s">
        <v>82</v>
      </c>
      <c r="DAB66" s="133" t="s">
        <v>83</v>
      </c>
      <c r="DAC66" s="133" t="s">
        <v>84</v>
      </c>
      <c r="DAD66" s="133" t="s">
        <v>85</v>
      </c>
      <c r="DAE66" s="133" t="s">
        <v>86</v>
      </c>
      <c r="DAF66" s="133" t="s">
        <v>69</v>
      </c>
      <c r="DAG66" s="133" t="s">
        <v>103</v>
      </c>
      <c r="DAH66" s="133" t="s">
        <v>130</v>
      </c>
      <c r="DAI66" s="133" t="s">
        <v>106</v>
      </c>
      <c r="DAJ66" s="130"/>
      <c r="DAK66" s="147"/>
      <c r="DAL66" s="147"/>
      <c r="DAM66" s="147"/>
      <c r="DAN66" s="147"/>
      <c r="DAO66" s="147"/>
      <c r="DAP66" s="147"/>
      <c r="DAQ66" s="133" t="s">
        <v>82</v>
      </c>
      <c r="DAR66" s="133" t="s">
        <v>83</v>
      </c>
      <c r="DAS66" s="133" t="s">
        <v>84</v>
      </c>
      <c r="DAT66" s="133" t="s">
        <v>85</v>
      </c>
      <c r="DAU66" s="133" t="s">
        <v>86</v>
      </c>
      <c r="DAV66" s="133" t="s">
        <v>69</v>
      </c>
      <c r="DAW66" s="133" t="s">
        <v>103</v>
      </c>
      <c r="DAX66" s="133" t="s">
        <v>130</v>
      </c>
      <c r="DAY66" s="133" t="s">
        <v>106</v>
      </c>
      <c r="DAZ66" s="130"/>
      <c r="DBA66" s="147"/>
      <c r="DBB66" s="147"/>
      <c r="DBC66" s="147"/>
      <c r="DBD66" s="147"/>
      <c r="DBE66" s="147"/>
      <c r="DBF66" s="147"/>
      <c r="DBG66" s="133" t="s">
        <v>82</v>
      </c>
      <c r="DBH66" s="133" t="s">
        <v>83</v>
      </c>
      <c r="DBI66" s="133" t="s">
        <v>84</v>
      </c>
      <c r="DBJ66" s="133" t="s">
        <v>85</v>
      </c>
      <c r="DBK66" s="133" t="s">
        <v>86</v>
      </c>
      <c r="DBL66" s="133" t="s">
        <v>69</v>
      </c>
      <c r="DBM66" s="133" t="s">
        <v>103</v>
      </c>
      <c r="DBN66" s="133" t="s">
        <v>130</v>
      </c>
      <c r="DBO66" s="133" t="s">
        <v>106</v>
      </c>
      <c r="DBP66" s="130"/>
      <c r="DBQ66" s="147"/>
      <c r="DBR66" s="147"/>
      <c r="DBS66" s="147"/>
      <c r="DBT66" s="147"/>
      <c r="DBU66" s="147"/>
      <c r="DBV66" s="147"/>
      <c r="DBW66" s="133" t="s">
        <v>82</v>
      </c>
      <c r="DBX66" s="133" t="s">
        <v>83</v>
      </c>
      <c r="DBY66" s="133" t="s">
        <v>84</v>
      </c>
      <c r="DBZ66" s="133" t="s">
        <v>85</v>
      </c>
      <c r="DCA66" s="133" t="s">
        <v>86</v>
      </c>
      <c r="DCB66" s="133" t="s">
        <v>69</v>
      </c>
      <c r="DCC66" s="133" t="s">
        <v>103</v>
      </c>
      <c r="DCD66" s="133" t="s">
        <v>130</v>
      </c>
      <c r="DCE66" s="133" t="s">
        <v>106</v>
      </c>
      <c r="DCF66" s="130"/>
      <c r="DCG66" s="147"/>
      <c r="DCH66" s="147"/>
      <c r="DCI66" s="147"/>
      <c r="DCJ66" s="147"/>
      <c r="DCK66" s="147"/>
      <c r="DCL66" s="147"/>
      <c r="DCM66" s="133" t="s">
        <v>82</v>
      </c>
      <c r="DCN66" s="133" t="s">
        <v>83</v>
      </c>
      <c r="DCO66" s="133" t="s">
        <v>84</v>
      </c>
      <c r="DCP66" s="133" t="s">
        <v>85</v>
      </c>
      <c r="DCQ66" s="133" t="s">
        <v>86</v>
      </c>
      <c r="DCR66" s="133" t="s">
        <v>69</v>
      </c>
      <c r="DCS66" s="133" t="s">
        <v>103</v>
      </c>
      <c r="DCT66" s="133" t="s">
        <v>130</v>
      </c>
      <c r="DCU66" s="133" t="s">
        <v>106</v>
      </c>
      <c r="DCV66" s="130"/>
      <c r="DCW66" s="147"/>
      <c r="DCX66" s="147"/>
      <c r="DCY66" s="147"/>
      <c r="DCZ66" s="147"/>
      <c r="DDA66" s="147"/>
      <c r="DDB66" s="147"/>
      <c r="DDC66" s="133" t="s">
        <v>82</v>
      </c>
      <c r="DDD66" s="133" t="s">
        <v>83</v>
      </c>
      <c r="DDE66" s="133" t="s">
        <v>84</v>
      </c>
      <c r="DDF66" s="133" t="s">
        <v>85</v>
      </c>
      <c r="DDG66" s="133" t="s">
        <v>86</v>
      </c>
      <c r="DDH66" s="133" t="s">
        <v>69</v>
      </c>
      <c r="DDI66" s="133" t="s">
        <v>103</v>
      </c>
      <c r="DDJ66" s="133" t="s">
        <v>130</v>
      </c>
      <c r="DDK66" s="133" t="s">
        <v>106</v>
      </c>
      <c r="DDL66" s="130"/>
      <c r="DDM66" s="147"/>
      <c r="DDN66" s="147"/>
      <c r="DDO66" s="147"/>
      <c r="DDP66" s="147"/>
      <c r="DDQ66" s="147"/>
      <c r="DDR66" s="147"/>
      <c r="DDS66" s="133" t="s">
        <v>82</v>
      </c>
      <c r="DDT66" s="133" t="s">
        <v>83</v>
      </c>
      <c r="DDU66" s="133" t="s">
        <v>84</v>
      </c>
      <c r="DDV66" s="133" t="s">
        <v>85</v>
      </c>
      <c r="DDW66" s="133" t="s">
        <v>86</v>
      </c>
      <c r="DDX66" s="133" t="s">
        <v>69</v>
      </c>
      <c r="DDY66" s="133" t="s">
        <v>103</v>
      </c>
      <c r="DDZ66" s="133" t="s">
        <v>130</v>
      </c>
      <c r="DEA66" s="133" t="s">
        <v>106</v>
      </c>
      <c r="DEB66" s="130"/>
      <c r="DEC66" s="147"/>
      <c r="DED66" s="147"/>
      <c r="DEE66" s="147"/>
      <c r="DEF66" s="147"/>
      <c r="DEG66" s="147"/>
      <c r="DEH66" s="147"/>
      <c r="DEI66" s="133" t="s">
        <v>82</v>
      </c>
      <c r="DEJ66" s="133" t="s">
        <v>83</v>
      </c>
      <c r="DEK66" s="133" t="s">
        <v>84</v>
      </c>
      <c r="DEL66" s="133" t="s">
        <v>85</v>
      </c>
      <c r="DEM66" s="133" t="s">
        <v>86</v>
      </c>
      <c r="DEN66" s="133" t="s">
        <v>69</v>
      </c>
      <c r="DEO66" s="133" t="s">
        <v>103</v>
      </c>
      <c r="DEP66" s="133" t="s">
        <v>130</v>
      </c>
      <c r="DEQ66" s="133" t="s">
        <v>106</v>
      </c>
      <c r="DER66" s="130"/>
      <c r="DES66" s="147"/>
      <c r="DET66" s="147"/>
      <c r="DEU66" s="147"/>
      <c r="DEV66" s="147"/>
      <c r="DEW66" s="147"/>
      <c r="DEX66" s="147"/>
      <c r="DEY66" s="133" t="s">
        <v>82</v>
      </c>
      <c r="DEZ66" s="133" t="s">
        <v>83</v>
      </c>
      <c r="DFA66" s="133" t="s">
        <v>84</v>
      </c>
      <c r="DFB66" s="133" t="s">
        <v>85</v>
      </c>
      <c r="DFC66" s="133" t="s">
        <v>86</v>
      </c>
      <c r="DFD66" s="133" t="s">
        <v>69</v>
      </c>
      <c r="DFE66" s="133" t="s">
        <v>103</v>
      </c>
      <c r="DFF66" s="133" t="s">
        <v>130</v>
      </c>
      <c r="DFG66" s="133" t="s">
        <v>106</v>
      </c>
      <c r="DFH66" s="130"/>
      <c r="DFI66" s="147"/>
      <c r="DFJ66" s="147"/>
      <c r="DFK66" s="147"/>
      <c r="DFL66" s="147"/>
      <c r="DFM66" s="147"/>
      <c r="DFN66" s="147"/>
      <c r="DFO66" s="133" t="s">
        <v>82</v>
      </c>
      <c r="DFP66" s="133" t="s">
        <v>83</v>
      </c>
      <c r="DFQ66" s="133" t="s">
        <v>84</v>
      </c>
      <c r="DFR66" s="133" t="s">
        <v>85</v>
      </c>
      <c r="DFS66" s="133" t="s">
        <v>86</v>
      </c>
      <c r="DFT66" s="133" t="s">
        <v>69</v>
      </c>
      <c r="DFU66" s="133" t="s">
        <v>103</v>
      </c>
      <c r="DFV66" s="133" t="s">
        <v>130</v>
      </c>
      <c r="DFW66" s="133" t="s">
        <v>106</v>
      </c>
      <c r="DFX66" s="130"/>
      <c r="DFY66" s="147"/>
      <c r="DFZ66" s="147"/>
      <c r="DGA66" s="147"/>
      <c r="DGB66" s="147"/>
      <c r="DGC66" s="147"/>
      <c r="DGD66" s="147"/>
      <c r="DGE66" s="133" t="s">
        <v>82</v>
      </c>
      <c r="DGF66" s="133" t="s">
        <v>83</v>
      </c>
      <c r="DGG66" s="133" t="s">
        <v>84</v>
      </c>
      <c r="DGH66" s="133" t="s">
        <v>85</v>
      </c>
      <c r="DGI66" s="133" t="s">
        <v>86</v>
      </c>
      <c r="DGJ66" s="133" t="s">
        <v>69</v>
      </c>
      <c r="DGK66" s="133" t="s">
        <v>103</v>
      </c>
      <c r="DGL66" s="133" t="s">
        <v>130</v>
      </c>
      <c r="DGM66" s="133" t="s">
        <v>106</v>
      </c>
      <c r="DGN66" s="130"/>
      <c r="DGO66" s="147"/>
      <c r="DGP66" s="147"/>
      <c r="DGQ66" s="147"/>
      <c r="DGR66" s="147"/>
      <c r="DGS66" s="147"/>
      <c r="DGT66" s="147"/>
      <c r="DGU66" s="133" t="s">
        <v>82</v>
      </c>
      <c r="DGV66" s="133" t="s">
        <v>83</v>
      </c>
      <c r="DGW66" s="133" t="s">
        <v>84</v>
      </c>
      <c r="DGX66" s="133" t="s">
        <v>85</v>
      </c>
      <c r="DGY66" s="133" t="s">
        <v>86</v>
      </c>
      <c r="DGZ66" s="133" t="s">
        <v>69</v>
      </c>
      <c r="DHA66" s="133" t="s">
        <v>103</v>
      </c>
      <c r="DHB66" s="133" t="s">
        <v>130</v>
      </c>
      <c r="DHC66" s="133" t="s">
        <v>106</v>
      </c>
      <c r="DHD66" s="130"/>
      <c r="DHE66" s="147"/>
      <c r="DHF66" s="147"/>
      <c r="DHG66" s="147"/>
      <c r="DHH66" s="147"/>
      <c r="DHI66" s="147"/>
      <c r="DHJ66" s="147"/>
      <c r="DHK66" s="133" t="s">
        <v>82</v>
      </c>
      <c r="DHL66" s="133" t="s">
        <v>83</v>
      </c>
      <c r="DHM66" s="133" t="s">
        <v>84</v>
      </c>
      <c r="DHN66" s="133" t="s">
        <v>85</v>
      </c>
      <c r="DHO66" s="133" t="s">
        <v>86</v>
      </c>
      <c r="DHP66" s="133" t="s">
        <v>69</v>
      </c>
      <c r="DHQ66" s="133" t="s">
        <v>103</v>
      </c>
      <c r="DHR66" s="133" t="s">
        <v>130</v>
      </c>
      <c r="DHS66" s="133" t="s">
        <v>106</v>
      </c>
      <c r="DHT66" s="130"/>
      <c r="DHU66" s="147"/>
      <c r="DHV66" s="147"/>
      <c r="DHW66" s="147"/>
      <c r="DHX66" s="147"/>
      <c r="DHY66" s="147"/>
      <c r="DHZ66" s="147"/>
      <c r="DIA66" s="133" t="s">
        <v>82</v>
      </c>
      <c r="DIB66" s="133" t="s">
        <v>83</v>
      </c>
      <c r="DIC66" s="133" t="s">
        <v>84</v>
      </c>
      <c r="DID66" s="133" t="s">
        <v>85</v>
      </c>
      <c r="DIE66" s="133" t="s">
        <v>86</v>
      </c>
      <c r="DIF66" s="133" t="s">
        <v>69</v>
      </c>
      <c r="DIG66" s="133" t="s">
        <v>103</v>
      </c>
      <c r="DIH66" s="133" t="s">
        <v>130</v>
      </c>
      <c r="DII66" s="133" t="s">
        <v>106</v>
      </c>
      <c r="DIJ66" s="130"/>
      <c r="DIK66" s="147"/>
      <c r="DIL66" s="147"/>
      <c r="DIM66" s="147"/>
      <c r="DIN66" s="147"/>
      <c r="DIO66" s="147"/>
      <c r="DIP66" s="147"/>
      <c r="DIQ66" s="133" t="s">
        <v>82</v>
      </c>
      <c r="DIR66" s="133" t="s">
        <v>83</v>
      </c>
      <c r="DIS66" s="133" t="s">
        <v>84</v>
      </c>
      <c r="DIT66" s="133" t="s">
        <v>85</v>
      </c>
      <c r="DIU66" s="133" t="s">
        <v>86</v>
      </c>
      <c r="DIV66" s="133" t="s">
        <v>69</v>
      </c>
      <c r="DIW66" s="133" t="s">
        <v>103</v>
      </c>
      <c r="DIX66" s="133" t="s">
        <v>130</v>
      </c>
      <c r="DIY66" s="133" t="s">
        <v>106</v>
      </c>
      <c r="DIZ66" s="130"/>
      <c r="DJA66" s="147"/>
      <c r="DJB66" s="147"/>
      <c r="DJC66" s="147"/>
      <c r="DJD66" s="147"/>
      <c r="DJE66" s="147"/>
      <c r="DJF66" s="147"/>
      <c r="DJG66" s="133" t="s">
        <v>82</v>
      </c>
      <c r="DJH66" s="133" t="s">
        <v>83</v>
      </c>
      <c r="DJI66" s="133" t="s">
        <v>84</v>
      </c>
      <c r="DJJ66" s="133" t="s">
        <v>85</v>
      </c>
      <c r="DJK66" s="133" t="s">
        <v>86</v>
      </c>
      <c r="DJL66" s="133" t="s">
        <v>69</v>
      </c>
      <c r="DJM66" s="133" t="s">
        <v>103</v>
      </c>
      <c r="DJN66" s="133" t="s">
        <v>130</v>
      </c>
      <c r="DJO66" s="133" t="s">
        <v>106</v>
      </c>
      <c r="DJP66" s="130"/>
      <c r="DJQ66" s="147"/>
      <c r="DJR66" s="147"/>
      <c r="DJS66" s="147"/>
      <c r="DJT66" s="147"/>
      <c r="DJU66" s="147"/>
      <c r="DJV66" s="147"/>
      <c r="DJW66" s="133" t="s">
        <v>82</v>
      </c>
      <c r="DJX66" s="133" t="s">
        <v>83</v>
      </c>
      <c r="DJY66" s="133" t="s">
        <v>84</v>
      </c>
      <c r="DJZ66" s="133" t="s">
        <v>85</v>
      </c>
      <c r="DKA66" s="133" t="s">
        <v>86</v>
      </c>
      <c r="DKB66" s="133" t="s">
        <v>69</v>
      </c>
      <c r="DKC66" s="133" t="s">
        <v>103</v>
      </c>
      <c r="DKD66" s="133" t="s">
        <v>130</v>
      </c>
      <c r="DKE66" s="133" t="s">
        <v>106</v>
      </c>
      <c r="DKF66" s="130"/>
      <c r="DKG66" s="147"/>
      <c r="DKH66" s="147"/>
      <c r="DKI66" s="147"/>
      <c r="DKJ66" s="147"/>
      <c r="DKK66" s="147"/>
      <c r="DKL66" s="147"/>
      <c r="DKM66" s="133" t="s">
        <v>82</v>
      </c>
      <c r="DKN66" s="133" t="s">
        <v>83</v>
      </c>
      <c r="DKO66" s="133" t="s">
        <v>84</v>
      </c>
      <c r="DKP66" s="133" t="s">
        <v>85</v>
      </c>
      <c r="DKQ66" s="133" t="s">
        <v>86</v>
      </c>
      <c r="DKR66" s="133" t="s">
        <v>69</v>
      </c>
      <c r="DKS66" s="133" t="s">
        <v>103</v>
      </c>
      <c r="DKT66" s="133" t="s">
        <v>130</v>
      </c>
      <c r="DKU66" s="133" t="s">
        <v>106</v>
      </c>
      <c r="DKV66" s="130"/>
      <c r="DKW66" s="147"/>
      <c r="DKX66" s="147"/>
      <c r="DKY66" s="147"/>
      <c r="DKZ66" s="147"/>
      <c r="DLA66" s="147"/>
      <c r="DLB66" s="147"/>
      <c r="DLC66" s="133" t="s">
        <v>82</v>
      </c>
      <c r="DLD66" s="133" t="s">
        <v>83</v>
      </c>
      <c r="DLE66" s="133" t="s">
        <v>84</v>
      </c>
      <c r="DLF66" s="133" t="s">
        <v>85</v>
      </c>
      <c r="DLG66" s="133" t="s">
        <v>86</v>
      </c>
      <c r="DLH66" s="133" t="s">
        <v>69</v>
      </c>
      <c r="DLI66" s="133" t="s">
        <v>103</v>
      </c>
      <c r="DLJ66" s="133" t="s">
        <v>130</v>
      </c>
      <c r="DLK66" s="133" t="s">
        <v>106</v>
      </c>
      <c r="DLL66" s="130"/>
      <c r="DLM66" s="147"/>
      <c r="DLN66" s="147"/>
      <c r="DLO66" s="147"/>
      <c r="DLP66" s="147"/>
      <c r="DLQ66" s="147"/>
      <c r="DLR66" s="147"/>
      <c r="DLS66" s="133" t="s">
        <v>82</v>
      </c>
      <c r="DLT66" s="133" t="s">
        <v>83</v>
      </c>
      <c r="DLU66" s="133" t="s">
        <v>84</v>
      </c>
      <c r="DLV66" s="133" t="s">
        <v>85</v>
      </c>
      <c r="DLW66" s="133" t="s">
        <v>86</v>
      </c>
      <c r="DLX66" s="133" t="s">
        <v>69</v>
      </c>
      <c r="DLY66" s="133" t="s">
        <v>103</v>
      </c>
      <c r="DLZ66" s="133" t="s">
        <v>130</v>
      </c>
      <c r="DMA66" s="133" t="s">
        <v>106</v>
      </c>
      <c r="DMB66" s="130"/>
      <c r="DMC66" s="147"/>
      <c r="DMD66" s="147"/>
      <c r="DME66" s="147"/>
      <c r="DMF66" s="147"/>
      <c r="DMG66" s="147"/>
      <c r="DMH66" s="147"/>
      <c r="DMI66" s="133" t="s">
        <v>82</v>
      </c>
      <c r="DMJ66" s="133" t="s">
        <v>83</v>
      </c>
      <c r="DMK66" s="133" t="s">
        <v>84</v>
      </c>
      <c r="DML66" s="133" t="s">
        <v>85</v>
      </c>
      <c r="DMM66" s="133" t="s">
        <v>86</v>
      </c>
      <c r="DMN66" s="133" t="s">
        <v>69</v>
      </c>
      <c r="DMO66" s="133" t="s">
        <v>103</v>
      </c>
      <c r="DMP66" s="133" t="s">
        <v>130</v>
      </c>
      <c r="DMQ66" s="133" t="s">
        <v>106</v>
      </c>
      <c r="DMR66" s="130"/>
      <c r="DMS66" s="147"/>
      <c r="DMT66" s="147"/>
      <c r="DMU66" s="147"/>
      <c r="DMV66" s="147"/>
      <c r="DMW66" s="147"/>
      <c r="DMX66" s="147"/>
      <c r="DMY66" s="133" t="s">
        <v>82</v>
      </c>
      <c r="DMZ66" s="133" t="s">
        <v>83</v>
      </c>
      <c r="DNA66" s="133" t="s">
        <v>84</v>
      </c>
      <c r="DNB66" s="133" t="s">
        <v>85</v>
      </c>
      <c r="DNC66" s="133" t="s">
        <v>86</v>
      </c>
      <c r="DND66" s="133" t="s">
        <v>69</v>
      </c>
      <c r="DNE66" s="133" t="s">
        <v>103</v>
      </c>
      <c r="DNF66" s="133" t="s">
        <v>130</v>
      </c>
      <c r="DNG66" s="133" t="s">
        <v>106</v>
      </c>
      <c r="DNH66" s="130"/>
      <c r="DNI66" s="147"/>
      <c r="DNJ66" s="147"/>
      <c r="DNK66" s="147"/>
      <c r="DNL66" s="147"/>
      <c r="DNM66" s="147"/>
      <c r="DNN66" s="147"/>
      <c r="DNO66" s="133" t="s">
        <v>82</v>
      </c>
      <c r="DNP66" s="133" t="s">
        <v>83</v>
      </c>
      <c r="DNQ66" s="133" t="s">
        <v>84</v>
      </c>
      <c r="DNR66" s="133" t="s">
        <v>85</v>
      </c>
      <c r="DNS66" s="133" t="s">
        <v>86</v>
      </c>
      <c r="DNT66" s="133" t="s">
        <v>69</v>
      </c>
      <c r="DNU66" s="133" t="s">
        <v>103</v>
      </c>
      <c r="DNV66" s="133" t="s">
        <v>130</v>
      </c>
      <c r="DNW66" s="133" t="s">
        <v>106</v>
      </c>
      <c r="DNX66" s="130"/>
      <c r="DNY66" s="147"/>
      <c r="DNZ66" s="147"/>
      <c r="DOA66" s="147"/>
      <c r="DOB66" s="147"/>
      <c r="DOC66" s="147"/>
      <c r="DOD66" s="147"/>
      <c r="DOE66" s="133" t="s">
        <v>82</v>
      </c>
      <c r="DOF66" s="133" t="s">
        <v>83</v>
      </c>
      <c r="DOG66" s="133" t="s">
        <v>84</v>
      </c>
      <c r="DOH66" s="133" t="s">
        <v>85</v>
      </c>
      <c r="DOI66" s="133" t="s">
        <v>86</v>
      </c>
      <c r="DOJ66" s="133" t="s">
        <v>69</v>
      </c>
      <c r="DOK66" s="133" t="s">
        <v>103</v>
      </c>
      <c r="DOL66" s="133" t="s">
        <v>130</v>
      </c>
      <c r="DOM66" s="133" t="s">
        <v>106</v>
      </c>
      <c r="DON66" s="130"/>
      <c r="DOO66" s="147"/>
      <c r="DOP66" s="147"/>
      <c r="DOQ66" s="147"/>
      <c r="DOR66" s="147"/>
      <c r="DOS66" s="147"/>
      <c r="DOT66" s="147"/>
      <c r="DOU66" s="133" t="s">
        <v>82</v>
      </c>
      <c r="DOV66" s="133" t="s">
        <v>83</v>
      </c>
      <c r="DOW66" s="133" t="s">
        <v>84</v>
      </c>
      <c r="DOX66" s="133" t="s">
        <v>85</v>
      </c>
      <c r="DOY66" s="133" t="s">
        <v>86</v>
      </c>
      <c r="DOZ66" s="133" t="s">
        <v>69</v>
      </c>
      <c r="DPA66" s="133" t="s">
        <v>103</v>
      </c>
      <c r="DPB66" s="133" t="s">
        <v>130</v>
      </c>
      <c r="DPC66" s="133" t="s">
        <v>106</v>
      </c>
      <c r="DPD66" s="130"/>
      <c r="DPE66" s="147"/>
      <c r="DPF66" s="147"/>
      <c r="DPG66" s="147"/>
      <c r="DPH66" s="147"/>
      <c r="DPI66" s="147"/>
      <c r="DPJ66" s="147"/>
      <c r="DPK66" s="133" t="s">
        <v>82</v>
      </c>
      <c r="DPL66" s="133" t="s">
        <v>83</v>
      </c>
      <c r="DPM66" s="133" t="s">
        <v>84</v>
      </c>
      <c r="DPN66" s="133" t="s">
        <v>85</v>
      </c>
      <c r="DPO66" s="133" t="s">
        <v>86</v>
      </c>
      <c r="DPP66" s="133" t="s">
        <v>69</v>
      </c>
      <c r="DPQ66" s="133" t="s">
        <v>103</v>
      </c>
      <c r="DPR66" s="133" t="s">
        <v>130</v>
      </c>
      <c r="DPS66" s="133" t="s">
        <v>106</v>
      </c>
      <c r="DPT66" s="130"/>
      <c r="DPU66" s="147"/>
      <c r="DPV66" s="147"/>
      <c r="DPW66" s="147"/>
      <c r="DPX66" s="147"/>
      <c r="DPY66" s="147"/>
      <c r="DPZ66" s="147"/>
      <c r="DQA66" s="133" t="s">
        <v>82</v>
      </c>
      <c r="DQB66" s="133" t="s">
        <v>83</v>
      </c>
      <c r="DQC66" s="133" t="s">
        <v>84</v>
      </c>
      <c r="DQD66" s="133" t="s">
        <v>85</v>
      </c>
      <c r="DQE66" s="133" t="s">
        <v>86</v>
      </c>
      <c r="DQF66" s="133" t="s">
        <v>69</v>
      </c>
      <c r="DQG66" s="133" t="s">
        <v>103</v>
      </c>
      <c r="DQH66" s="133" t="s">
        <v>130</v>
      </c>
      <c r="DQI66" s="133" t="s">
        <v>106</v>
      </c>
      <c r="DQJ66" s="130"/>
      <c r="DQK66" s="147"/>
      <c r="DQL66" s="147"/>
      <c r="DQM66" s="147"/>
      <c r="DQN66" s="147"/>
      <c r="DQO66" s="147"/>
      <c r="DQP66" s="147"/>
      <c r="DQQ66" s="133" t="s">
        <v>82</v>
      </c>
      <c r="DQR66" s="133" t="s">
        <v>83</v>
      </c>
      <c r="DQS66" s="133" t="s">
        <v>84</v>
      </c>
      <c r="DQT66" s="133" t="s">
        <v>85</v>
      </c>
      <c r="DQU66" s="133" t="s">
        <v>86</v>
      </c>
      <c r="DQV66" s="133" t="s">
        <v>69</v>
      </c>
      <c r="DQW66" s="133" t="s">
        <v>103</v>
      </c>
      <c r="DQX66" s="133" t="s">
        <v>130</v>
      </c>
      <c r="DQY66" s="133" t="s">
        <v>106</v>
      </c>
      <c r="DQZ66" s="130"/>
      <c r="DRA66" s="147"/>
      <c r="DRB66" s="147"/>
      <c r="DRC66" s="147"/>
      <c r="DRD66" s="147"/>
      <c r="DRE66" s="147"/>
      <c r="DRF66" s="147"/>
      <c r="DRG66" s="133" t="s">
        <v>82</v>
      </c>
      <c r="DRH66" s="133" t="s">
        <v>83</v>
      </c>
      <c r="DRI66" s="133" t="s">
        <v>84</v>
      </c>
      <c r="DRJ66" s="133" t="s">
        <v>85</v>
      </c>
      <c r="DRK66" s="133" t="s">
        <v>86</v>
      </c>
      <c r="DRL66" s="133" t="s">
        <v>69</v>
      </c>
      <c r="DRM66" s="133" t="s">
        <v>103</v>
      </c>
      <c r="DRN66" s="133" t="s">
        <v>130</v>
      </c>
      <c r="DRO66" s="133" t="s">
        <v>106</v>
      </c>
      <c r="DRP66" s="130"/>
      <c r="DRQ66" s="147"/>
      <c r="DRR66" s="147"/>
      <c r="DRS66" s="147"/>
      <c r="DRT66" s="147"/>
      <c r="DRU66" s="147"/>
      <c r="DRV66" s="147"/>
      <c r="DRW66" s="133" t="s">
        <v>82</v>
      </c>
      <c r="DRX66" s="133" t="s">
        <v>83</v>
      </c>
      <c r="DRY66" s="133" t="s">
        <v>84</v>
      </c>
      <c r="DRZ66" s="133" t="s">
        <v>85</v>
      </c>
      <c r="DSA66" s="133" t="s">
        <v>86</v>
      </c>
      <c r="DSB66" s="133" t="s">
        <v>69</v>
      </c>
      <c r="DSC66" s="133" t="s">
        <v>103</v>
      </c>
      <c r="DSD66" s="133" t="s">
        <v>130</v>
      </c>
      <c r="DSE66" s="133" t="s">
        <v>106</v>
      </c>
      <c r="DSF66" s="130"/>
      <c r="DSG66" s="147"/>
      <c r="DSH66" s="147"/>
      <c r="DSI66" s="147"/>
      <c r="DSJ66" s="147"/>
      <c r="DSK66" s="147"/>
      <c r="DSL66" s="147"/>
      <c r="DSM66" s="133" t="s">
        <v>82</v>
      </c>
      <c r="DSN66" s="133" t="s">
        <v>83</v>
      </c>
      <c r="DSO66" s="133" t="s">
        <v>84</v>
      </c>
      <c r="DSP66" s="133" t="s">
        <v>85</v>
      </c>
      <c r="DSQ66" s="133" t="s">
        <v>86</v>
      </c>
      <c r="DSR66" s="133" t="s">
        <v>69</v>
      </c>
      <c r="DSS66" s="133" t="s">
        <v>103</v>
      </c>
      <c r="DST66" s="133" t="s">
        <v>130</v>
      </c>
      <c r="DSU66" s="133" t="s">
        <v>106</v>
      </c>
      <c r="DSV66" s="130"/>
      <c r="DSW66" s="147"/>
      <c r="DSX66" s="147"/>
      <c r="DSY66" s="147"/>
      <c r="DSZ66" s="147"/>
      <c r="DTA66" s="147"/>
      <c r="DTB66" s="147"/>
      <c r="DTC66" s="133" t="s">
        <v>82</v>
      </c>
      <c r="DTD66" s="133" t="s">
        <v>83</v>
      </c>
      <c r="DTE66" s="133" t="s">
        <v>84</v>
      </c>
      <c r="DTF66" s="133" t="s">
        <v>85</v>
      </c>
      <c r="DTG66" s="133" t="s">
        <v>86</v>
      </c>
      <c r="DTH66" s="133" t="s">
        <v>69</v>
      </c>
      <c r="DTI66" s="133" t="s">
        <v>103</v>
      </c>
      <c r="DTJ66" s="133" t="s">
        <v>130</v>
      </c>
      <c r="DTK66" s="133" t="s">
        <v>106</v>
      </c>
      <c r="DTL66" s="130"/>
      <c r="DTM66" s="147"/>
      <c r="DTN66" s="147"/>
      <c r="DTO66" s="147"/>
      <c r="DTP66" s="147"/>
      <c r="DTQ66" s="147"/>
      <c r="DTR66" s="147"/>
      <c r="DTS66" s="133" t="s">
        <v>82</v>
      </c>
      <c r="DTT66" s="133" t="s">
        <v>83</v>
      </c>
      <c r="DTU66" s="133" t="s">
        <v>84</v>
      </c>
      <c r="DTV66" s="133" t="s">
        <v>85</v>
      </c>
      <c r="DTW66" s="133" t="s">
        <v>86</v>
      </c>
      <c r="DTX66" s="133" t="s">
        <v>69</v>
      </c>
      <c r="DTY66" s="133" t="s">
        <v>103</v>
      </c>
      <c r="DTZ66" s="133" t="s">
        <v>130</v>
      </c>
      <c r="DUA66" s="133" t="s">
        <v>106</v>
      </c>
      <c r="DUB66" s="130"/>
      <c r="DUC66" s="147"/>
      <c r="DUD66" s="147"/>
      <c r="DUE66" s="147"/>
      <c r="DUF66" s="147"/>
      <c r="DUG66" s="147"/>
      <c r="DUH66" s="147"/>
      <c r="DUI66" s="133" t="s">
        <v>82</v>
      </c>
      <c r="DUJ66" s="133" t="s">
        <v>83</v>
      </c>
      <c r="DUK66" s="133" t="s">
        <v>84</v>
      </c>
      <c r="DUL66" s="133" t="s">
        <v>85</v>
      </c>
      <c r="DUM66" s="133" t="s">
        <v>86</v>
      </c>
      <c r="DUN66" s="133" t="s">
        <v>69</v>
      </c>
      <c r="DUO66" s="133" t="s">
        <v>103</v>
      </c>
      <c r="DUP66" s="133" t="s">
        <v>130</v>
      </c>
      <c r="DUQ66" s="133" t="s">
        <v>106</v>
      </c>
      <c r="DUR66" s="130"/>
      <c r="DUS66" s="147"/>
      <c r="DUT66" s="147"/>
      <c r="DUU66" s="147"/>
      <c r="DUV66" s="147"/>
      <c r="DUW66" s="147"/>
      <c r="DUX66" s="147"/>
      <c r="DUY66" s="133" t="s">
        <v>82</v>
      </c>
      <c r="DUZ66" s="133" t="s">
        <v>83</v>
      </c>
      <c r="DVA66" s="133" t="s">
        <v>84</v>
      </c>
      <c r="DVB66" s="133" t="s">
        <v>85</v>
      </c>
      <c r="DVC66" s="133" t="s">
        <v>86</v>
      </c>
      <c r="DVD66" s="133" t="s">
        <v>69</v>
      </c>
      <c r="DVE66" s="133" t="s">
        <v>103</v>
      </c>
      <c r="DVF66" s="133" t="s">
        <v>130</v>
      </c>
      <c r="DVG66" s="133" t="s">
        <v>106</v>
      </c>
      <c r="DVH66" s="130"/>
      <c r="DVI66" s="147"/>
      <c r="DVJ66" s="147"/>
      <c r="DVK66" s="147"/>
      <c r="DVL66" s="147"/>
      <c r="DVM66" s="147"/>
      <c r="DVN66" s="147"/>
      <c r="DVO66" s="133" t="s">
        <v>82</v>
      </c>
      <c r="DVP66" s="133" t="s">
        <v>83</v>
      </c>
      <c r="DVQ66" s="133" t="s">
        <v>84</v>
      </c>
      <c r="DVR66" s="133" t="s">
        <v>85</v>
      </c>
      <c r="DVS66" s="133" t="s">
        <v>86</v>
      </c>
      <c r="DVT66" s="133" t="s">
        <v>69</v>
      </c>
      <c r="DVU66" s="133" t="s">
        <v>103</v>
      </c>
      <c r="DVV66" s="133" t="s">
        <v>130</v>
      </c>
      <c r="DVW66" s="133" t="s">
        <v>106</v>
      </c>
      <c r="DVX66" s="130"/>
      <c r="DVY66" s="147"/>
      <c r="DVZ66" s="147"/>
      <c r="DWA66" s="147"/>
      <c r="DWB66" s="147"/>
      <c r="DWC66" s="147"/>
      <c r="DWD66" s="147"/>
      <c r="DWE66" s="133" t="s">
        <v>82</v>
      </c>
      <c r="DWF66" s="133" t="s">
        <v>83</v>
      </c>
      <c r="DWG66" s="133" t="s">
        <v>84</v>
      </c>
      <c r="DWH66" s="133" t="s">
        <v>85</v>
      </c>
      <c r="DWI66" s="133" t="s">
        <v>86</v>
      </c>
      <c r="DWJ66" s="133" t="s">
        <v>69</v>
      </c>
      <c r="DWK66" s="133" t="s">
        <v>103</v>
      </c>
      <c r="DWL66" s="133" t="s">
        <v>130</v>
      </c>
      <c r="DWM66" s="133" t="s">
        <v>106</v>
      </c>
      <c r="DWN66" s="130"/>
      <c r="DWO66" s="147"/>
      <c r="DWP66" s="147"/>
      <c r="DWQ66" s="147"/>
      <c r="DWR66" s="147"/>
      <c r="DWS66" s="147"/>
      <c r="DWT66" s="147"/>
      <c r="DWU66" s="133" t="s">
        <v>82</v>
      </c>
      <c r="DWV66" s="133" t="s">
        <v>83</v>
      </c>
      <c r="DWW66" s="133" t="s">
        <v>84</v>
      </c>
      <c r="DWX66" s="133" t="s">
        <v>85</v>
      </c>
      <c r="DWY66" s="133" t="s">
        <v>86</v>
      </c>
      <c r="DWZ66" s="133" t="s">
        <v>69</v>
      </c>
      <c r="DXA66" s="133" t="s">
        <v>103</v>
      </c>
      <c r="DXB66" s="133" t="s">
        <v>130</v>
      </c>
      <c r="DXC66" s="133" t="s">
        <v>106</v>
      </c>
      <c r="DXD66" s="130"/>
      <c r="DXE66" s="147"/>
      <c r="DXF66" s="147"/>
      <c r="DXG66" s="147"/>
      <c r="DXH66" s="147"/>
      <c r="DXI66" s="147"/>
      <c r="DXJ66" s="147"/>
      <c r="DXK66" s="133" t="s">
        <v>82</v>
      </c>
      <c r="DXL66" s="133" t="s">
        <v>83</v>
      </c>
      <c r="DXM66" s="133" t="s">
        <v>84</v>
      </c>
      <c r="DXN66" s="133" t="s">
        <v>85</v>
      </c>
      <c r="DXO66" s="133" t="s">
        <v>86</v>
      </c>
      <c r="DXP66" s="133" t="s">
        <v>69</v>
      </c>
      <c r="DXQ66" s="133" t="s">
        <v>103</v>
      </c>
      <c r="DXR66" s="133" t="s">
        <v>130</v>
      </c>
      <c r="DXS66" s="133" t="s">
        <v>106</v>
      </c>
      <c r="DXT66" s="130"/>
      <c r="DXU66" s="147"/>
      <c r="DXV66" s="147"/>
      <c r="DXW66" s="147"/>
      <c r="DXX66" s="147"/>
      <c r="DXY66" s="147"/>
      <c r="DXZ66" s="147"/>
      <c r="DYA66" s="133" t="s">
        <v>82</v>
      </c>
      <c r="DYB66" s="133" t="s">
        <v>83</v>
      </c>
      <c r="DYC66" s="133" t="s">
        <v>84</v>
      </c>
      <c r="DYD66" s="133" t="s">
        <v>85</v>
      </c>
      <c r="DYE66" s="133" t="s">
        <v>86</v>
      </c>
      <c r="DYF66" s="133" t="s">
        <v>69</v>
      </c>
      <c r="DYG66" s="133" t="s">
        <v>103</v>
      </c>
      <c r="DYH66" s="133" t="s">
        <v>130</v>
      </c>
      <c r="DYI66" s="133" t="s">
        <v>106</v>
      </c>
      <c r="DYJ66" s="130"/>
      <c r="DYK66" s="147"/>
      <c r="DYL66" s="147"/>
      <c r="DYM66" s="147"/>
      <c r="DYN66" s="147"/>
      <c r="DYO66" s="147"/>
      <c r="DYP66" s="147"/>
      <c r="DYQ66" s="133" t="s">
        <v>82</v>
      </c>
      <c r="DYR66" s="133" t="s">
        <v>83</v>
      </c>
      <c r="DYS66" s="133" t="s">
        <v>84</v>
      </c>
      <c r="DYT66" s="133" t="s">
        <v>85</v>
      </c>
      <c r="DYU66" s="133" t="s">
        <v>86</v>
      </c>
      <c r="DYV66" s="133" t="s">
        <v>69</v>
      </c>
      <c r="DYW66" s="133" t="s">
        <v>103</v>
      </c>
      <c r="DYX66" s="133" t="s">
        <v>130</v>
      </c>
      <c r="DYY66" s="133" t="s">
        <v>106</v>
      </c>
      <c r="DYZ66" s="130"/>
      <c r="DZA66" s="147"/>
      <c r="DZB66" s="147"/>
      <c r="DZC66" s="147"/>
      <c r="DZD66" s="147"/>
      <c r="DZE66" s="147"/>
      <c r="DZF66" s="147"/>
      <c r="DZG66" s="133" t="s">
        <v>82</v>
      </c>
      <c r="DZH66" s="133" t="s">
        <v>83</v>
      </c>
      <c r="DZI66" s="133" t="s">
        <v>84</v>
      </c>
      <c r="DZJ66" s="133" t="s">
        <v>85</v>
      </c>
      <c r="DZK66" s="133" t="s">
        <v>86</v>
      </c>
      <c r="DZL66" s="133" t="s">
        <v>69</v>
      </c>
      <c r="DZM66" s="133" t="s">
        <v>103</v>
      </c>
      <c r="DZN66" s="133" t="s">
        <v>130</v>
      </c>
      <c r="DZO66" s="133" t="s">
        <v>106</v>
      </c>
      <c r="DZP66" s="130"/>
      <c r="DZQ66" s="147"/>
      <c r="DZR66" s="147"/>
      <c r="DZS66" s="147"/>
      <c r="DZT66" s="147"/>
      <c r="DZU66" s="147"/>
      <c r="DZV66" s="147"/>
      <c r="DZW66" s="133" t="s">
        <v>82</v>
      </c>
      <c r="DZX66" s="133" t="s">
        <v>83</v>
      </c>
      <c r="DZY66" s="133" t="s">
        <v>84</v>
      </c>
      <c r="DZZ66" s="133" t="s">
        <v>85</v>
      </c>
      <c r="EAA66" s="133" t="s">
        <v>86</v>
      </c>
      <c r="EAB66" s="133" t="s">
        <v>69</v>
      </c>
      <c r="EAC66" s="133" t="s">
        <v>103</v>
      </c>
      <c r="EAD66" s="133" t="s">
        <v>130</v>
      </c>
      <c r="EAE66" s="133" t="s">
        <v>106</v>
      </c>
      <c r="EAF66" s="130"/>
      <c r="EAG66" s="147"/>
      <c r="EAH66" s="147"/>
      <c r="EAI66" s="147"/>
      <c r="EAJ66" s="147"/>
      <c r="EAK66" s="147"/>
      <c r="EAL66" s="147"/>
      <c r="EAM66" s="133" t="s">
        <v>82</v>
      </c>
      <c r="EAN66" s="133" t="s">
        <v>83</v>
      </c>
      <c r="EAO66" s="133" t="s">
        <v>84</v>
      </c>
      <c r="EAP66" s="133" t="s">
        <v>85</v>
      </c>
      <c r="EAQ66" s="133" t="s">
        <v>86</v>
      </c>
      <c r="EAR66" s="133" t="s">
        <v>69</v>
      </c>
      <c r="EAS66" s="133" t="s">
        <v>103</v>
      </c>
      <c r="EAT66" s="133" t="s">
        <v>130</v>
      </c>
      <c r="EAU66" s="133" t="s">
        <v>106</v>
      </c>
      <c r="EAV66" s="130"/>
      <c r="EAW66" s="147"/>
      <c r="EAX66" s="147"/>
      <c r="EAY66" s="147"/>
      <c r="EAZ66" s="147"/>
      <c r="EBA66" s="147"/>
      <c r="EBB66" s="147"/>
      <c r="EBC66" s="133" t="s">
        <v>82</v>
      </c>
      <c r="EBD66" s="133" t="s">
        <v>83</v>
      </c>
      <c r="EBE66" s="133" t="s">
        <v>84</v>
      </c>
      <c r="EBF66" s="133" t="s">
        <v>85</v>
      </c>
      <c r="EBG66" s="133" t="s">
        <v>86</v>
      </c>
      <c r="EBH66" s="133" t="s">
        <v>69</v>
      </c>
      <c r="EBI66" s="133" t="s">
        <v>103</v>
      </c>
      <c r="EBJ66" s="133" t="s">
        <v>130</v>
      </c>
      <c r="EBK66" s="133" t="s">
        <v>106</v>
      </c>
      <c r="EBL66" s="130"/>
      <c r="EBM66" s="147"/>
      <c r="EBN66" s="147"/>
      <c r="EBO66" s="147"/>
      <c r="EBP66" s="147"/>
      <c r="EBQ66" s="147"/>
      <c r="EBR66" s="147"/>
      <c r="EBS66" s="133" t="s">
        <v>82</v>
      </c>
      <c r="EBT66" s="133" t="s">
        <v>83</v>
      </c>
      <c r="EBU66" s="133" t="s">
        <v>84</v>
      </c>
      <c r="EBV66" s="133" t="s">
        <v>85</v>
      </c>
      <c r="EBW66" s="133" t="s">
        <v>86</v>
      </c>
      <c r="EBX66" s="133" t="s">
        <v>69</v>
      </c>
      <c r="EBY66" s="133" t="s">
        <v>103</v>
      </c>
      <c r="EBZ66" s="133" t="s">
        <v>130</v>
      </c>
      <c r="ECA66" s="133" t="s">
        <v>106</v>
      </c>
      <c r="ECB66" s="130"/>
      <c r="ECC66" s="147"/>
      <c r="ECD66" s="147"/>
      <c r="ECE66" s="147"/>
      <c r="ECF66" s="147"/>
      <c r="ECG66" s="147"/>
      <c r="ECH66" s="147"/>
      <c r="ECI66" s="133" t="s">
        <v>82</v>
      </c>
      <c r="ECJ66" s="133" t="s">
        <v>83</v>
      </c>
      <c r="ECK66" s="133" t="s">
        <v>84</v>
      </c>
      <c r="ECL66" s="133" t="s">
        <v>85</v>
      </c>
      <c r="ECM66" s="133" t="s">
        <v>86</v>
      </c>
      <c r="ECN66" s="133" t="s">
        <v>69</v>
      </c>
      <c r="ECO66" s="133" t="s">
        <v>103</v>
      </c>
      <c r="ECP66" s="133" t="s">
        <v>130</v>
      </c>
      <c r="ECQ66" s="133" t="s">
        <v>106</v>
      </c>
      <c r="ECR66" s="130"/>
      <c r="ECS66" s="147"/>
      <c r="ECT66" s="147"/>
      <c r="ECU66" s="147"/>
      <c r="ECV66" s="147"/>
      <c r="ECW66" s="147"/>
      <c r="ECX66" s="147"/>
      <c r="ECY66" s="133" t="s">
        <v>82</v>
      </c>
      <c r="ECZ66" s="133" t="s">
        <v>83</v>
      </c>
      <c r="EDA66" s="133" t="s">
        <v>84</v>
      </c>
      <c r="EDB66" s="133" t="s">
        <v>85</v>
      </c>
      <c r="EDC66" s="133" t="s">
        <v>86</v>
      </c>
      <c r="EDD66" s="133" t="s">
        <v>69</v>
      </c>
      <c r="EDE66" s="133" t="s">
        <v>103</v>
      </c>
      <c r="EDF66" s="133" t="s">
        <v>130</v>
      </c>
      <c r="EDG66" s="133" t="s">
        <v>106</v>
      </c>
      <c r="EDH66" s="130"/>
      <c r="EDI66" s="147"/>
      <c r="EDJ66" s="147"/>
      <c r="EDK66" s="147"/>
      <c r="EDL66" s="147"/>
      <c r="EDM66" s="147"/>
      <c r="EDN66" s="147"/>
      <c r="EDO66" s="133" t="s">
        <v>82</v>
      </c>
      <c r="EDP66" s="133" t="s">
        <v>83</v>
      </c>
      <c r="EDQ66" s="133" t="s">
        <v>84</v>
      </c>
      <c r="EDR66" s="133" t="s">
        <v>85</v>
      </c>
      <c r="EDS66" s="133" t="s">
        <v>86</v>
      </c>
      <c r="EDT66" s="133" t="s">
        <v>69</v>
      </c>
      <c r="EDU66" s="133" t="s">
        <v>103</v>
      </c>
      <c r="EDV66" s="133" t="s">
        <v>130</v>
      </c>
      <c r="EDW66" s="133" t="s">
        <v>106</v>
      </c>
      <c r="EDX66" s="130"/>
      <c r="EDY66" s="147"/>
      <c r="EDZ66" s="147"/>
      <c r="EEA66" s="147"/>
      <c r="EEB66" s="147"/>
      <c r="EEC66" s="147"/>
      <c r="EED66" s="147"/>
      <c r="EEE66" s="133" t="s">
        <v>82</v>
      </c>
      <c r="EEF66" s="133" t="s">
        <v>83</v>
      </c>
      <c r="EEG66" s="133" t="s">
        <v>84</v>
      </c>
      <c r="EEH66" s="133" t="s">
        <v>85</v>
      </c>
      <c r="EEI66" s="133" t="s">
        <v>86</v>
      </c>
      <c r="EEJ66" s="133" t="s">
        <v>69</v>
      </c>
      <c r="EEK66" s="133" t="s">
        <v>103</v>
      </c>
      <c r="EEL66" s="133" t="s">
        <v>130</v>
      </c>
      <c r="EEM66" s="133" t="s">
        <v>106</v>
      </c>
      <c r="EEN66" s="130"/>
      <c r="EEO66" s="147"/>
      <c r="EEP66" s="147"/>
      <c r="EEQ66" s="147"/>
      <c r="EER66" s="147"/>
      <c r="EES66" s="147"/>
      <c r="EET66" s="147"/>
      <c r="EEU66" s="133" t="s">
        <v>82</v>
      </c>
      <c r="EEV66" s="133" t="s">
        <v>83</v>
      </c>
      <c r="EEW66" s="133" t="s">
        <v>84</v>
      </c>
      <c r="EEX66" s="133" t="s">
        <v>85</v>
      </c>
      <c r="EEY66" s="133" t="s">
        <v>86</v>
      </c>
      <c r="EEZ66" s="133" t="s">
        <v>69</v>
      </c>
      <c r="EFA66" s="133" t="s">
        <v>103</v>
      </c>
      <c r="EFB66" s="133" t="s">
        <v>130</v>
      </c>
      <c r="EFC66" s="133" t="s">
        <v>106</v>
      </c>
      <c r="EFD66" s="130"/>
      <c r="EFE66" s="147"/>
      <c r="EFF66" s="147"/>
      <c r="EFG66" s="147"/>
      <c r="EFH66" s="147"/>
      <c r="EFI66" s="147"/>
      <c r="EFJ66" s="147"/>
      <c r="EFK66" s="133" t="s">
        <v>82</v>
      </c>
      <c r="EFL66" s="133" t="s">
        <v>83</v>
      </c>
      <c r="EFM66" s="133" t="s">
        <v>84</v>
      </c>
      <c r="EFN66" s="133" t="s">
        <v>85</v>
      </c>
      <c r="EFO66" s="133" t="s">
        <v>86</v>
      </c>
      <c r="EFP66" s="133" t="s">
        <v>69</v>
      </c>
      <c r="EFQ66" s="133" t="s">
        <v>103</v>
      </c>
      <c r="EFR66" s="133" t="s">
        <v>130</v>
      </c>
      <c r="EFS66" s="133" t="s">
        <v>106</v>
      </c>
      <c r="EFT66" s="130"/>
      <c r="EFU66" s="147"/>
      <c r="EFV66" s="147"/>
      <c r="EFW66" s="147"/>
      <c r="EFX66" s="147"/>
      <c r="EFY66" s="147"/>
      <c r="EFZ66" s="147"/>
      <c r="EGA66" s="133" t="s">
        <v>82</v>
      </c>
      <c r="EGB66" s="133" t="s">
        <v>83</v>
      </c>
      <c r="EGC66" s="133" t="s">
        <v>84</v>
      </c>
      <c r="EGD66" s="133" t="s">
        <v>85</v>
      </c>
      <c r="EGE66" s="133" t="s">
        <v>86</v>
      </c>
      <c r="EGF66" s="133" t="s">
        <v>69</v>
      </c>
      <c r="EGG66" s="133" t="s">
        <v>103</v>
      </c>
      <c r="EGH66" s="133" t="s">
        <v>130</v>
      </c>
      <c r="EGI66" s="133" t="s">
        <v>106</v>
      </c>
      <c r="EGJ66" s="130"/>
      <c r="EGK66" s="147"/>
      <c r="EGL66" s="147"/>
      <c r="EGM66" s="147"/>
      <c r="EGN66" s="147"/>
      <c r="EGO66" s="147"/>
      <c r="EGP66" s="147"/>
      <c r="EGQ66" s="133" t="s">
        <v>82</v>
      </c>
      <c r="EGR66" s="133" t="s">
        <v>83</v>
      </c>
      <c r="EGS66" s="133" t="s">
        <v>84</v>
      </c>
      <c r="EGT66" s="133" t="s">
        <v>85</v>
      </c>
      <c r="EGU66" s="133" t="s">
        <v>86</v>
      </c>
      <c r="EGV66" s="133" t="s">
        <v>69</v>
      </c>
      <c r="EGW66" s="133" t="s">
        <v>103</v>
      </c>
      <c r="EGX66" s="133" t="s">
        <v>130</v>
      </c>
      <c r="EGY66" s="133" t="s">
        <v>106</v>
      </c>
      <c r="EGZ66" s="130"/>
      <c r="EHA66" s="147"/>
      <c r="EHB66" s="147"/>
      <c r="EHC66" s="147"/>
      <c r="EHD66" s="147"/>
      <c r="EHE66" s="147"/>
      <c r="EHF66" s="147"/>
      <c r="EHG66" s="133" t="s">
        <v>82</v>
      </c>
      <c r="EHH66" s="133" t="s">
        <v>83</v>
      </c>
      <c r="EHI66" s="133" t="s">
        <v>84</v>
      </c>
      <c r="EHJ66" s="133" t="s">
        <v>85</v>
      </c>
      <c r="EHK66" s="133" t="s">
        <v>86</v>
      </c>
      <c r="EHL66" s="133" t="s">
        <v>69</v>
      </c>
      <c r="EHM66" s="133" t="s">
        <v>103</v>
      </c>
      <c r="EHN66" s="133" t="s">
        <v>130</v>
      </c>
      <c r="EHO66" s="133" t="s">
        <v>106</v>
      </c>
      <c r="EHP66" s="130"/>
      <c r="EHQ66" s="147"/>
      <c r="EHR66" s="147"/>
      <c r="EHS66" s="147"/>
      <c r="EHT66" s="147"/>
      <c r="EHU66" s="147"/>
      <c r="EHV66" s="147"/>
      <c r="EHW66" s="133" t="s">
        <v>82</v>
      </c>
      <c r="EHX66" s="133" t="s">
        <v>83</v>
      </c>
      <c r="EHY66" s="133" t="s">
        <v>84</v>
      </c>
      <c r="EHZ66" s="133" t="s">
        <v>85</v>
      </c>
      <c r="EIA66" s="133" t="s">
        <v>86</v>
      </c>
      <c r="EIB66" s="133" t="s">
        <v>69</v>
      </c>
      <c r="EIC66" s="133" t="s">
        <v>103</v>
      </c>
      <c r="EID66" s="133" t="s">
        <v>130</v>
      </c>
      <c r="EIE66" s="133" t="s">
        <v>106</v>
      </c>
      <c r="EIF66" s="130"/>
      <c r="EIG66" s="147"/>
      <c r="EIH66" s="147"/>
      <c r="EII66" s="147"/>
      <c r="EIJ66" s="147"/>
      <c r="EIK66" s="147"/>
      <c r="EIL66" s="147"/>
      <c r="EIM66" s="133" t="s">
        <v>82</v>
      </c>
      <c r="EIN66" s="133" t="s">
        <v>83</v>
      </c>
      <c r="EIO66" s="133" t="s">
        <v>84</v>
      </c>
      <c r="EIP66" s="133" t="s">
        <v>85</v>
      </c>
      <c r="EIQ66" s="133" t="s">
        <v>86</v>
      </c>
      <c r="EIR66" s="133" t="s">
        <v>69</v>
      </c>
      <c r="EIS66" s="133" t="s">
        <v>103</v>
      </c>
      <c r="EIT66" s="133" t="s">
        <v>130</v>
      </c>
      <c r="EIU66" s="133" t="s">
        <v>106</v>
      </c>
      <c r="EIV66" s="130"/>
      <c r="EIW66" s="147"/>
      <c r="EIX66" s="147"/>
      <c r="EIY66" s="147"/>
      <c r="EIZ66" s="147"/>
      <c r="EJA66" s="147"/>
      <c r="EJB66" s="147"/>
      <c r="EJC66" s="133" t="s">
        <v>82</v>
      </c>
      <c r="EJD66" s="133" t="s">
        <v>83</v>
      </c>
      <c r="EJE66" s="133" t="s">
        <v>84</v>
      </c>
      <c r="EJF66" s="133" t="s">
        <v>85</v>
      </c>
      <c r="EJG66" s="133" t="s">
        <v>86</v>
      </c>
      <c r="EJH66" s="133" t="s">
        <v>69</v>
      </c>
      <c r="EJI66" s="133" t="s">
        <v>103</v>
      </c>
      <c r="EJJ66" s="133" t="s">
        <v>130</v>
      </c>
      <c r="EJK66" s="133" t="s">
        <v>106</v>
      </c>
      <c r="EJL66" s="130"/>
      <c r="EJM66" s="147"/>
      <c r="EJN66" s="147"/>
      <c r="EJO66" s="147"/>
      <c r="EJP66" s="147"/>
      <c r="EJQ66" s="147"/>
      <c r="EJR66" s="147"/>
      <c r="EJS66" s="133" t="s">
        <v>82</v>
      </c>
      <c r="EJT66" s="133" t="s">
        <v>83</v>
      </c>
      <c r="EJU66" s="133" t="s">
        <v>84</v>
      </c>
      <c r="EJV66" s="133" t="s">
        <v>85</v>
      </c>
      <c r="EJW66" s="133" t="s">
        <v>86</v>
      </c>
      <c r="EJX66" s="133" t="s">
        <v>69</v>
      </c>
      <c r="EJY66" s="133" t="s">
        <v>103</v>
      </c>
      <c r="EJZ66" s="133" t="s">
        <v>130</v>
      </c>
      <c r="EKA66" s="133" t="s">
        <v>106</v>
      </c>
      <c r="EKB66" s="130"/>
      <c r="EKC66" s="147"/>
      <c r="EKD66" s="147"/>
      <c r="EKE66" s="147"/>
      <c r="EKF66" s="147"/>
      <c r="EKG66" s="147"/>
      <c r="EKH66" s="147"/>
      <c r="EKI66" s="133" t="s">
        <v>82</v>
      </c>
      <c r="EKJ66" s="133" t="s">
        <v>83</v>
      </c>
      <c r="EKK66" s="133" t="s">
        <v>84</v>
      </c>
      <c r="EKL66" s="133" t="s">
        <v>85</v>
      </c>
      <c r="EKM66" s="133" t="s">
        <v>86</v>
      </c>
      <c r="EKN66" s="133" t="s">
        <v>69</v>
      </c>
      <c r="EKO66" s="133" t="s">
        <v>103</v>
      </c>
      <c r="EKP66" s="133" t="s">
        <v>130</v>
      </c>
      <c r="EKQ66" s="133" t="s">
        <v>106</v>
      </c>
      <c r="EKR66" s="130"/>
      <c r="EKS66" s="147"/>
      <c r="EKT66" s="147"/>
      <c r="EKU66" s="147"/>
      <c r="EKV66" s="147"/>
      <c r="EKW66" s="147"/>
      <c r="EKX66" s="147"/>
      <c r="EKY66" s="133" t="s">
        <v>82</v>
      </c>
      <c r="EKZ66" s="133" t="s">
        <v>83</v>
      </c>
      <c r="ELA66" s="133" t="s">
        <v>84</v>
      </c>
      <c r="ELB66" s="133" t="s">
        <v>85</v>
      </c>
      <c r="ELC66" s="133" t="s">
        <v>86</v>
      </c>
      <c r="ELD66" s="133" t="s">
        <v>69</v>
      </c>
      <c r="ELE66" s="133" t="s">
        <v>103</v>
      </c>
      <c r="ELF66" s="133" t="s">
        <v>130</v>
      </c>
      <c r="ELG66" s="133" t="s">
        <v>106</v>
      </c>
      <c r="ELH66" s="130"/>
      <c r="ELI66" s="147"/>
      <c r="ELJ66" s="147"/>
      <c r="ELK66" s="147"/>
      <c r="ELL66" s="147"/>
      <c r="ELM66" s="147"/>
      <c r="ELN66" s="147"/>
      <c r="ELO66" s="133" t="s">
        <v>82</v>
      </c>
      <c r="ELP66" s="133" t="s">
        <v>83</v>
      </c>
      <c r="ELQ66" s="133" t="s">
        <v>84</v>
      </c>
      <c r="ELR66" s="133" t="s">
        <v>85</v>
      </c>
      <c r="ELS66" s="133" t="s">
        <v>86</v>
      </c>
      <c r="ELT66" s="133" t="s">
        <v>69</v>
      </c>
      <c r="ELU66" s="133" t="s">
        <v>103</v>
      </c>
      <c r="ELV66" s="133" t="s">
        <v>130</v>
      </c>
      <c r="ELW66" s="133" t="s">
        <v>106</v>
      </c>
      <c r="ELX66" s="130"/>
      <c r="ELY66" s="147"/>
      <c r="ELZ66" s="147"/>
      <c r="EMA66" s="147"/>
      <c r="EMB66" s="147"/>
      <c r="EMC66" s="147"/>
      <c r="EMD66" s="147"/>
      <c r="EME66" s="133" t="s">
        <v>82</v>
      </c>
      <c r="EMF66" s="133" t="s">
        <v>83</v>
      </c>
      <c r="EMG66" s="133" t="s">
        <v>84</v>
      </c>
      <c r="EMH66" s="133" t="s">
        <v>85</v>
      </c>
      <c r="EMI66" s="133" t="s">
        <v>86</v>
      </c>
      <c r="EMJ66" s="133" t="s">
        <v>69</v>
      </c>
      <c r="EMK66" s="133" t="s">
        <v>103</v>
      </c>
      <c r="EML66" s="133" t="s">
        <v>130</v>
      </c>
      <c r="EMM66" s="133" t="s">
        <v>106</v>
      </c>
      <c r="EMN66" s="130"/>
      <c r="EMO66" s="147"/>
      <c r="EMP66" s="147"/>
      <c r="EMQ66" s="147"/>
      <c r="EMR66" s="147"/>
      <c r="EMS66" s="147"/>
      <c r="EMT66" s="147"/>
      <c r="EMU66" s="133" t="s">
        <v>82</v>
      </c>
      <c r="EMV66" s="133" t="s">
        <v>83</v>
      </c>
      <c r="EMW66" s="133" t="s">
        <v>84</v>
      </c>
      <c r="EMX66" s="133" t="s">
        <v>85</v>
      </c>
      <c r="EMY66" s="133" t="s">
        <v>86</v>
      </c>
      <c r="EMZ66" s="133" t="s">
        <v>69</v>
      </c>
      <c r="ENA66" s="133" t="s">
        <v>103</v>
      </c>
      <c r="ENB66" s="133" t="s">
        <v>130</v>
      </c>
      <c r="ENC66" s="133" t="s">
        <v>106</v>
      </c>
      <c r="END66" s="130"/>
      <c r="ENE66" s="147"/>
      <c r="ENF66" s="147"/>
      <c r="ENG66" s="147"/>
      <c r="ENH66" s="147"/>
      <c r="ENI66" s="147"/>
      <c r="ENJ66" s="147"/>
      <c r="ENK66" s="133" t="s">
        <v>82</v>
      </c>
      <c r="ENL66" s="133" t="s">
        <v>83</v>
      </c>
      <c r="ENM66" s="133" t="s">
        <v>84</v>
      </c>
      <c r="ENN66" s="133" t="s">
        <v>85</v>
      </c>
      <c r="ENO66" s="133" t="s">
        <v>86</v>
      </c>
      <c r="ENP66" s="133" t="s">
        <v>69</v>
      </c>
      <c r="ENQ66" s="133" t="s">
        <v>103</v>
      </c>
      <c r="ENR66" s="133" t="s">
        <v>130</v>
      </c>
      <c r="ENS66" s="133" t="s">
        <v>106</v>
      </c>
      <c r="ENT66" s="130"/>
      <c r="ENU66" s="147"/>
      <c r="ENV66" s="147"/>
      <c r="ENW66" s="147"/>
      <c r="ENX66" s="147"/>
      <c r="ENY66" s="147"/>
      <c r="ENZ66" s="147"/>
      <c r="EOA66" s="133" t="s">
        <v>82</v>
      </c>
      <c r="EOB66" s="133" t="s">
        <v>83</v>
      </c>
      <c r="EOC66" s="133" t="s">
        <v>84</v>
      </c>
      <c r="EOD66" s="133" t="s">
        <v>85</v>
      </c>
      <c r="EOE66" s="133" t="s">
        <v>86</v>
      </c>
      <c r="EOF66" s="133" t="s">
        <v>69</v>
      </c>
      <c r="EOG66" s="133" t="s">
        <v>103</v>
      </c>
      <c r="EOH66" s="133" t="s">
        <v>130</v>
      </c>
      <c r="EOI66" s="133" t="s">
        <v>106</v>
      </c>
      <c r="EOJ66" s="130"/>
      <c r="EOK66" s="147"/>
      <c r="EOL66" s="147"/>
      <c r="EOM66" s="147"/>
      <c r="EON66" s="147"/>
      <c r="EOO66" s="147"/>
      <c r="EOP66" s="147"/>
      <c r="EOQ66" s="133" t="s">
        <v>82</v>
      </c>
      <c r="EOR66" s="133" t="s">
        <v>83</v>
      </c>
      <c r="EOS66" s="133" t="s">
        <v>84</v>
      </c>
      <c r="EOT66" s="133" t="s">
        <v>85</v>
      </c>
      <c r="EOU66" s="133" t="s">
        <v>86</v>
      </c>
      <c r="EOV66" s="133" t="s">
        <v>69</v>
      </c>
      <c r="EOW66" s="133" t="s">
        <v>103</v>
      </c>
      <c r="EOX66" s="133" t="s">
        <v>130</v>
      </c>
      <c r="EOY66" s="133" t="s">
        <v>106</v>
      </c>
      <c r="EOZ66" s="130"/>
      <c r="EPA66" s="147"/>
      <c r="EPB66" s="147"/>
      <c r="EPC66" s="147"/>
      <c r="EPD66" s="147"/>
      <c r="EPE66" s="147"/>
      <c r="EPF66" s="147"/>
      <c r="EPG66" s="133" t="s">
        <v>82</v>
      </c>
      <c r="EPH66" s="133" t="s">
        <v>83</v>
      </c>
      <c r="EPI66" s="133" t="s">
        <v>84</v>
      </c>
      <c r="EPJ66" s="133" t="s">
        <v>85</v>
      </c>
      <c r="EPK66" s="133" t="s">
        <v>86</v>
      </c>
      <c r="EPL66" s="133" t="s">
        <v>69</v>
      </c>
      <c r="EPM66" s="133" t="s">
        <v>103</v>
      </c>
      <c r="EPN66" s="133" t="s">
        <v>130</v>
      </c>
      <c r="EPO66" s="133" t="s">
        <v>106</v>
      </c>
      <c r="EPP66" s="130"/>
      <c r="EPQ66" s="147"/>
      <c r="EPR66" s="147"/>
      <c r="EPS66" s="147"/>
      <c r="EPT66" s="147"/>
      <c r="EPU66" s="147"/>
      <c r="EPV66" s="147"/>
      <c r="EPW66" s="133" t="s">
        <v>82</v>
      </c>
      <c r="EPX66" s="133" t="s">
        <v>83</v>
      </c>
      <c r="EPY66" s="133" t="s">
        <v>84</v>
      </c>
      <c r="EPZ66" s="133" t="s">
        <v>85</v>
      </c>
      <c r="EQA66" s="133" t="s">
        <v>86</v>
      </c>
      <c r="EQB66" s="133" t="s">
        <v>69</v>
      </c>
      <c r="EQC66" s="133" t="s">
        <v>103</v>
      </c>
      <c r="EQD66" s="133" t="s">
        <v>130</v>
      </c>
      <c r="EQE66" s="133" t="s">
        <v>106</v>
      </c>
      <c r="EQF66" s="130"/>
      <c r="EQG66" s="147"/>
      <c r="EQH66" s="147"/>
      <c r="EQI66" s="147"/>
      <c r="EQJ66" s="147"/>
      <c r="EQK66" s="147"/>
      <c r="EQL66" s="147"/>
      <c r="EQM66" s="133" t="s">
        <v>82</v>
      </c>
      <c r="EQN66" s="133" t="s">
        <v>83</v>
      </c>
      <c r="EQO66" s="133" t="s">
        <v>84</v>
      </c>
      <c r="EQP66" s="133" t="s">
        <v>85</v>
      </c>
      <c r="EQQ66" s="133" t="s">
        <v>86</v>
      </c>
      <c r="EQR66" s="133" t="s">
        <v>69</v>
      </c>
      <c r="EQS66" s="133" t="s">
        <v>103</v>
      </c>
      <c r="EQT66" s="133" t="s">
        <v>130</v>
      </c>
      <c r="EQU66" s="133" t="s">
        <v>106</v>
      </c>
      <c r="EQV66" s="130"/>
      <c r="EQW66" s="147"/>
      <c r="EQX66" s="147"/>
      <c r="EQY66" s="147"/>
      <c r="EQZ66" s="147"/>
      <c r="ERA66" s="147"/>
      <c r="ERB66" s="147"/>
      <c r="ERC66" s="133" t="s">
        <v>82</v>
      </c>
      <c r="ERD66" s="133" t="s">
        <v>83</v>
      </c>
      <c r="ERE66" s="133" t="s">
        <v>84</v>
      </c>
      <c r="ERF66" s="133" t="s">
        <v>85</v>
      </c>
      <c r="ERG66" s="133" t="s">
        <v>86</v>
      </c>
      <c r="ERH66" s="133" t="s">
        <v>69</v>
      </c>
      <c r="ERI66" s="133" t="s">
        <v>103</v>
      </c>
      <c r="ERJ66" s="133" t="s">
        <v>130</v>
      </c>
      <c r="ERK66" s="133" t="s">
        <v>106</v>
      </c>
      <c r="ERL66" s="130"/>
      <c r="ERM66" s="147"/>
      <c r="ERN66" s="147"/>
      <c r="ERO66" s="147"/>
      <c r="ERP66" s="147"/>
      <c r="ERQ66" s="147"/>
      <c r="ERR66" s="147"/>
      <c r="ERS66" s="133" t="s">
        <v>82</v>
      </c>
      <c r="ERT66" s="133" t="s">
        <v>83</v>
      </c>
      <c r="ERU66" s="133" t="s">
        <v>84</v>
      </c>
      <c r="ERV66" s="133" t="s">
        <v>85</v>
      </c>
      <c r="ERW66" s="133" t="s">
        <v>86</v>
      </c>
      <c r="ERX66" s="133" t="s">
        <v>69</v>
      </c>
      <c r="ERY66" s="133" t="s">
        <v>103</v>
      </c>
      <c r="ERZ66" s="133" t="s">
        <v>130</v>
      </c>
      <c r="ESA66" s="133" t="s">
        <v>106</v>
      </c>
      <c r="ESB66" s="130"/>
      <c r="ESC66" s="147"/>
      <c r="ESD66" s="147"/>
      <c r="ESE66" s="147"/>
      <c r="ESF66" s="147"/>
      <c r="ESG66" s="147"/>
      <c r="ESH66" s="147"/>
      <c r="ESI66" s="133" t="s">
        <v>82</v>
      </c>
      <c r="ESJ66" s="133" t="s">
        <v>83</v>
      </c>
      <c r="ESK66" s="133" t="s">
        <v>84</v>
      </c>
      <c r="ESL66" s="133" t="s">
        <v>85</v>
      </c>
      <c r="ESM66" s="133" t="s">
        <v>86</v>
      </c>
      <c r="ESN66" s="133" t="s">
        <v>69</v>
      </c>
      <c r="ESO66" s="133" t="s">
        <v>103</v>
      </c>
      <c r="ESP66" s="133" t="s">
        <v>130</v>
      </c>
      <c r="ESQ66" s="133" t="s">
        <v>106</v>
      </c>
      <c r="ESR66" s="130"/>
      <c r="ESS66" s="147"/>
      <c r="EST66" s="147"/>
      <c r="ESU66" s="147"/>
      <c r="ESV66" s="147"/>
      <c r="ESW66" s="147"/>
      <c r="ESX66" s="147"/>
      <c r="ESY66" s="133" t="s">
        <v>82</v>
      </c>
      <c r="ESZ66" s="133" t="s">
        <v>83</v>
      </c>
      <c r="ETA66" s="133" t="s">
        <v>84</v>
      </c>
      <c r="ETB66" s="133" t="s">
        <v>85</v>
      </c>
      <c r="ETC66" s="133" t="s">
        <v>86</v>
      </c>
      <c r="ETD66" s="133" t="s">
        <v>69</v>
      </c>
      <c r="ETE66" s="133" t="s">
        <v>103</v>
      </c>
      <c r="ETF66" s="133" t="s">
        <v>130</v>
      </c>
      <c r="ETG66" s="133" t="s">
        <v>106</v>
      </c>
      <c r="ETH66" s="130"/>
      <c r="ETI66" s="147"/>
      <c r="ETJ66" s="147"/>
      <c r="ETK66" s="147"/>
      <c r="ETL66" s="147"/>
      <c r="ETM66" s="147"/>
      <c r="ETN66" s="147"/>
      <c r="ETO66" s="133" t="s">
        <v>82</v>
      </c>
      <c r="ETP66" s="133" t="s">
        <v>83</v>
      </c>
      <c r="ETQ66" s="133" t="s">
        <v>84</v>
      </c>
      <c r="ETR66" s="133" t="s">
        <v>85</v>
      </c>
      <c r="ETS66" s="133" t="s">
        <v>86</v>
      </c>
      <c r="ETT66" s="133" t="s">
        <v>69</v>
      </c>
      <c r="ETU66" s="133" t="s">
        <v>103</v>
      </c>
      <c r="ETV66" s="133" t="s">
        <v>130</v>
      </c>
      <c r="ETW66" s="133" t="s">
        <v>106</v>
      </c>
      <c r="ETX66" s="130"/>
      <c r="ETY66" s="147"/>
      <c r="ETZ66" s="147"/>
      <c r="EUA66" s="147"/>
      <c r="EUB66" s="147"/>
      <c r="EUC66" s="147"/>
      <c r="EUD66" s="147"/>
      <c r="EUE66" s="133" t="s">
        <v>82</v>
      </c>
      <c r="EUF66" s="133" t="s">
        <v>83</v>
      </c>
      <c r="EUG66" s="133" t="s">
        <v>84</v>
      </c>
      <c r="EUH66" s="133" t="s">
        <v>85</v>
      </c>
      <c r="EUI66" s="133" t="s">
        <v>86</v>
      </c>
      <c r="EUJ66" s="133" t="s">
        <v>69</v>
      </c>
      <c r="EUK66" s="133" t="s">
        <v>103</v>
      </c>
      <c r="EUL66" s="133" t="s">
        <v>130</v>
      </c>
      <c r="EUM66" s="133" t="s">
        <v>106</v>
      </c>
      <c r="EUN66" s="130"/>
      <c r="EUO66" s="147"/>
      <c r="EUP66" s="147"/>
      <c r="EUQ66" s="147"/>
      <c r="EUR66" s="147"/>
      <c r="EUS66" s="147"/>
      <c r="EUT66" s="147"/>
      <c r="EUU66" s="133" t="s">
        <v>82</v>
      </c>
      <c r="EUV66" s="133" t="s">
        <v>83</v>
      </c>
      <c r="EUW66" s="133" t="s">
        <v>84</v>
      </c>
      <c r="EUX66" s="133" t="s">
        <v>85</v>
      </c>
      <c r="EUY66" s="133" t="s">
        <v>86</v>
      </c>
      <c r="EUZ66" s="133" t="s">
        <v>69</v>
      </c>
      <c r="EVA66" s="133" t="s">
        <v>103</v>
      </c>
      <c r="EVB66" s="133" t="s">
        <v>130</v>
      </c>
      <c r="EVC66" s="133" t="s">
        <v>106</v>
      </c>
      <c r="EVD66" s="130"/>
      <c r="EVE66" s="147"/>
      <c r="EVF66" s="147"/>
      <c r="EVG66" s="147"/>
      <c r="EVH66" s="147"/>
      <c r="EVI66" s="147"/>
      <c r="EVJ66" s="147"/>
      <c r="EVK66" s="133" t="s">
        <v>82</v>
      </c>
      <c r="EVL66" s="133" t="s">
        <v>83</v>
      </c>
      <c r="EVM66" s="133" t="s">
        <v>84</v>
      </c>
      <c r="EVN66" s="133" t="s">
        <v>85</v>
      </c>
      <c r="EVO66" s="133" t="s">
        <v>86</v>
      </c>
      <c r="EVP66" s="133" t="s">
        <v>69</v>
      </c>
      <c r="EVQ66" s="133" t="s">
        <v>103</v>
      </c>
      <c r="EVR66" s="133" t="s">
        <v>130</v>
      </c>
      <c r="EVS66" s="133" t="s">
        <v>106</v>
      </c>
      <c r="EVT66" s="130"/>
      <c r="EVU66" s="147"/>
      <c r="EVV66" s="147"/>
      <c r="EVW66" s="147"/>
      <c r="EVX66" s="147"/>
      <c r="EVY66" s="147"/>
      <c r="EVZ66" s="147"/>
      <c r="EWA66" s="133" t="s">
        <v>82</v>
      </c>
      <c r="EWB66" s="133" t="s">
        <v>83</v>
      </c>
      <c r="EWC66" s="133" t="s">
        <v>84</v>
      </c>
      <c r="EWD66" s="133" t="s">
        <v>85</v>
      </c>
      <c r="EWE66" s="133" t="s">
        <v>86</v>
      </c>
      <c r="EWF66" s="133" t="s">
        <v>69</v>
      </c>
      <c r="EWG66" s="133" t="s">
        <v>103</v>
      </c>
      <c r="EWH66" s="133" t="s">
        <v>130</v>
      </c>
      <c r="EWI66" s="133" t="s">
        <v>106</v>
      </c>
      <c r="EWJ66" s="130"/>
      <c r="EWK66" s="147"/>
      <c r="EWL66" s="147"/>
      <c r="EWM66" s="147"/>
      <c r="EWN66" s="147"/>
      <c r="EWO66" s="147"/>
      <c r="EWP66" s="147"/>
      <c r="EWQ66" s="133" t="s">
        <v>82</v>
      </c>
      <c r="EWR66" s="133" t="s">
        <v>83</v>
      </c>
      <c r="EWS66" s="133" t="s">
        <v>84</v>
      </c>
      <c r="EWT66" s="133" t="s">
        <v>85</v>
      </c>
      <c r="EWU66" s="133" t="s">
        <v>86</v>
      </c>
      <c r="EWV66" s="133" t="s">
        <v>69</v>
      </c>
      <c r="EWW66" s="133" t="s">
        <v>103</v>
      </c>
      <c r="EWX66" s="133" t="s">
        <v>130</v>
      </c>
      <c r="EWY66" s="133" t="s">
        <v>106</v>
      </c>
      <c r="EWZ66" s="130"/>
      <c r="EXA66" s="147"/>
      <c r="EXB66" s="147"/>
      <c r="EXC66" s="147"/>
      <c r="EXD66" s="147"/>
      <c r="EXE66" s="147"/>
      <c r="EXF66" s="147"/>
      <c r="EXG66" s="133" t="s">
        <v>82</v>
      </c>
      <c r="EXH66" s="133" t="s">
        <v>83</v>
      </c>
      <c r="EXI66" s="133" t="s">
        <v>84</v>
      </c>
      <c r="EXJ66" s="133" t="s">
        <v>85</v>
      </c>
      <c r="EXK66" s="133" t="s">
        <v>86</v>
      </c>
      <c r="EXL66" s="133" t="s">
        <v>69</v>
      </c>
      <c r="EXM66" s="133" t="s">
        <v>103</v>
      </c>
      <c r="EXN66" s="133" t="s">
        <v>130</v>
      </c>
      <c r="EXO66" s="133" t="s">
        <v>106</v>
      </c>
      <c r="EXP66" s="130"/>
      <c r="EXQ66" s="147"/>
      <c r="EXR66" s="147"/>
      <c r="EXS66" s="147"/>
      <c r="EXT66" s="147"/>
      <c r="EXU66" s="147"/>
      <c r="EXV66" s="147"/>
      <c r="EXW66" s="133" t="s">
        <v>82</v>
      </c>
      <c r="EXX66" s="133" t="s">
        <v>83</v>
      </c>
      <c r="EXY66" s="133" t="s">
        <v>84</v>
      </c>
      <c r="EXZ66" s="133" t="s">
        <v>85</v>
      </c>
      <c r="EYA66" s="133" t="s">
        <v>86</v>
      </c>
      <c r="EYB66" s="133" t="s">
        <v>69</v>
      </c>
      <c r="EYC66" s="133" t="s">
        <v>103</v>
      </c>
      <c r="EYD66" s="133" t="s">
        <v>130</v>
      </c>
      <c r="EYE66" s="133" t="s">
        <v>106</v>
      </c>
      <c r="EYF66" s="130"/>
      <c r="EYG66" s="147"/>
      <c r="EYH66" s="147"/>
      <c r="EYI66" s="147"/>
      <c r="EYJ66" s="147"/>
      <c r="EYK66" s="147"/>
      <c r="EYL66" s="147"/>
      <c r="EYM66" s="133" t="s">
        <v>82</v>
      </c>
      <c r="EYN66" s="133" t="s">
        <v>83</v>
      </c>
      <c r="EYO66" s="133" t="s">
        <v>84</v>
      </c>
      <c r="EYP66" s="133" t="s">
        <v>85</v>
      </c>
      <c r="EYQ66" s="133" t="s">
        <v>86</v>
      </c>
      <c r="EYR66" s="133" t="s">
        <v>69</v>
      </c>
      <c r="EYS66" s="133" t="s">
        <v>103</v>
      </c>
      <c r="EYT66" s="133" t="s">
        <v>130</v>
      </c>
      <c r="EYU66" s="133" t="s">
        <v>106</v>
      </c>
      <c r="EYV66" s="130"/>
      <c r="EYW66" s="147"/>
      <c r="EYX66" s="147"/>
      <c r="EYY66" s="147"/>
      <c r="EYZ66" s="147"/>
      <c r="EZA66" s="147"/>
      <c r="EZB66" s="147"/>
      <c r="EZC66" s="133" t="s">
        <v>82</v>
      </c>
      <c r="EZD66" s="133" t="s">
        <v>83</v>
      </c>
      <c r="EZE66" s="133" t="s">
        <v>84</v>
      </c>
      <c r="EZF66" s="133" t="s">
        <v>85</v>
      </c>
      <c r="EZG66" s="133" t="s">
        <v>86</v>
      </c>
      <c r="EZH66" s="133" t="s">
        <v>69</v>
      </c>
      <c r="EZI66" s="133" t="s">
        <v>103</v>
      </c>
      <c r="EZJ66" s="133" t="s">
        <v>130</v>
      </c>
      <c r="EZK66" s="133" t="s">
        <v>106</v>
      </c>
      <c r="EZL66" s="130"/>
      <c r="EZM66" s="147"/>
      <c r="EZN66" s="147"/>
      <c r="EZO66" s="147"/>
      <c r="EZP66" s="147"/>
      <c r="EZQ66" s="147"/>
      <c r="EZR66" s="147"/>
      <c r="EZS66" s="133" t="s">
        <v>82</v>
      </c>
      <c r="EZT66" s="133" t="s">
        <v>83</v>
      </c>
      <c r="EZU66" s="133" t="s">
        <v>84</v>
      </c>
      <c r="EZV66" s="133" t="s">
        <v>85</v>
      </c>
      <c r="EZW66" s="133" t="s">
        <v>86</v>
      </c>
      <c r="EZX66" s="133" t="s">
        <v>69</v>
      </c>
      <c r="EZY66" s="133" t="s">
        <v>103</v>
      </c>
      <c r="EZZ66" s="133" t="s">
        <v>130</v>
      </c>
      <c r="FAA66" s="133" t="s">
        <v>106</v>
      </c>
      <c r="FAB66" s="130"/>
      <c r="FAC66" s="147"/>
      <c r="FAD66" s="147"/>
      <c r="FAE66" s="147"/>
      <c r="FAF66" s="147"/>
      <c r="FAG66" s="147"/>
      <c r="FAH66" s="147"/>
      <c r="FAI66" s="133" t="s">
        <v>82</v>
      </c>
      <c r="FAJ66" s="133" t="s">
        <v>83</v>
      </c>
      <c r="FAK66" s="133" t="s">
        <v>84</v>
      </c>
      <c r="FAL66" s="133" t="s">
        <v>85</v>
      </c>
      <c r="FAM66" s="133" t="s">
        <v>86</v>
      </c>
      <c r="FAN66" s="133" t="s">
        <v>69</v>
      </c>
      <c r="FAO66" s="133" t="s">
        <v>103</v>
      </c>
      <c r="FAP66" s="133" t="s">
        <v>130</v>
      </c>
      <c r="FAQ66" s="133" t="s">
        <v>106</v>
      </c>
      <c r="FAR66" s="130"/>
      <c r="FAS66" s="147"/>
      <c r="FAT66" s="147"/>
      <c r="FAU66" s="147"/>
      <c r="FAV66" s="147"/>
      <c r="FAW66" s="147"/>
      <c r="FAX66" s="147"/>
      <c r="FAY66" s="133" t="s">
        <v>82</v>
      </c>
      <c r="FAZ66" s="133" t="s">
        <v>83</v>
      </c>
      <c r="FBA66" s="133" t="s">
        <v>84</v>
      </c>
      <c r="FBB66" s="133" t="s">
        <v>85</v>
      </c>
      <c r="FBC66" s="133" t="s">
        <v>86</v>
      </c>
      <c r="FBD66" s="133" t="s">
        <v>69</v>
      </c>
      <c r="FBE66" s="133" t="s">
        <v>103</v>
      </c>
      <c r="FBF66" s="133" t="s">
        <v>130</v>
      </c>
      <c r="FBG66" s="133" t="s">
        <v>106</v>
      </c>
      <c r="FBH66" s="130"/>
      <c r="FBI66" s="147"/>
      <c r="FBJ66" s="147"/>
      <c r="FBK66" s="147"/>
      <c r="FBL66" s="147"/>
      <c r="FBM66" s="147"/>
      <c r="FBN66" s="147"/>
      <c r="FBO66" s="133" t="s">
        <v>82</v>
      </c>
      <c r="FBP66" s="133" t="s">
        <v>83</v>
      </c>
      <c r="FBQ66" s="133" t="s">
        <v>84</v>
      </c>
      <c r="FBR66" s="133" t="s">
        <v>85</v>
      </c>
      <c r="FBS66" s="133" t="s">
        <v>86</v>
      </c>
      <c r="FBT66" s="133" t="s">
        <v>69</v>
      </c>
      <c r="FBU66" s="133" t="s">
        <v>103</v>
      </c>
      <c r="FBV66" s="133" t="s">
        <v>130</v>
      </c>
      <c r="FBW66" s="133" t="s">
        <v>106</v>
      </c>
      <c r="FBX66" s="130"/>
      <c r="FBY66" s="147"/>
      <c r="FBZ66" s="147"/>
      <c r="FCA66" s="147"/>
      <c r="FCB66" s="147"/>
      <c r="FCC66" s="147"/>
      <c r="FCD66" s="147"/>
      <c r="FCE66" s="133" t="s">
        <v>82</v>
      </c>
      <c r="FCF66" s="133" t="s">
        <v>83</v>
      </c>
      <c r="FCG66" s="133" t="s">
        <v>84</v>
      </c>
      <c r="FCH66" s="133" t="s">
        <v>85</v>
      </c>
      <c r="FCI66" s="133" t="s">
        <v>86</v>
      </c>
      <c r="FCJ66" s="133" t="s">
        <v>69</v>
      </c>
      <c r="FCK66" s="133" t="s">
        <v>103</v>
      </c>
      <c r="FCL66" s="133" t="s">
        <v>130</v>
      </c>
      <c r="FCM66" s="133" t="s">
        <v>106</v>
      </c>
      <c r="FCN66" s="130"/>
      <c r="FCO66" s="147"/>
      <c r="FCP66" s="147"/>
      <c r="FCQ66" s="147"/>
      <c r="FCR66" s="147"/>
      <c r="FCS66" s="147"/>
      <c r="FCT66" s="147"/>
      <c r="FCU66" s="133" t="s">
        <v>82</v>
      </c>
      <c r="FCV66" s="133" t="s">
        <v>83</v>
      </c>
      <c r="FCW66" s="133" t="s">
        <v>84</v>
      </c>
      <c r="FCX66" s="133" t="s">
        <v>85</v>
      </c>
      <c r="FCY66" s="133" t="s">
        <v>86</v>
      </c>
      <c r="FCZ66" s="133" t="s">
        <v>69</v>
      </c>
      <c r="FDA66" s="133" t="s">
        <v>103</v>
      </c>
      <c r="FDB66" s="133" t="s">
        <v>130</v>
      </c>
      <c r="FDC66" s="133" t="s">
        <v>106</v>
      </c>
      <c r="FDD66" s="130"/>
      <c r="FDE66" s="147"/>
      <c r="FDF66" s="147"/>
      <c r="FDG66" s="147"/>
      <c r="FDH66" s="147"/>
      <c r="FDI66" s="147"/>
      <c r="FDJ66" s="147"/>
      <c r="FDK66" s="133" t="s">
        <v>82</v>
      </c>
      <c r="FDL66" s="133" t="s">
        <v>83</v>
      </c>
      <c r="FDM66" s="133" t="s">
        <v>84</v>
      </c>
      <c r="FDN66" s="133" t="s">
        <v>85</v>
      </c>
      <c r="FDO66" s="133" t="s">
        <v>86</v>
      </c>
      <c r="FDP66" s="133" t="s">
        <v>69</v>
      </c>
      <c r="FDQ66" s="133" t="s">
        <v>103</v>
      </c>
      <c r="FDR66" s="133" t="s">
        <v>130</v>
      </c>
      <c r="FDS66" s="133" t="s">
        <v>106</v>
      </c>
      <c r="FDT66" s="130"/>
      <c r="FDU66" s="147"/>
      <c r="FDV66" s="147"/>
      <c r="FDW66" s="147"/>
      <c r="FDX66" s="147"/>
      <c r="FDY66" s="147"/>
      <c r="FDZ66" s="147"/>
      <c r="FEA66" s="133" t="s">
        <v>82</v>
      </c>
      <c r="FEB66" s="133" t="s">
        <v>83</v>
      </c>
      <c r="FEC66" s="133" t="s">
        <v>84</v>
      </c>
      <c r="FED66" s="133" t="s">
        <v>85</v>
      </c>
      <c r="FEE66" s="133" t="s">
        <v>86</v>
      </c>
      <c r="FEF66" s="133" t="s">
        <v>69</v>
      </c>
      <c r="FEG66" s="133" t="s">
        <v>103</v>
      </c>
      <c r="FEH66" s="133" t="s">
        <v>130</v>
      </c>
      <c r="FEI66" s="133" t="s">
        <v>106</v>
      </c>
      <c r="FEJ66" s="130"/>
      <c r="FEK66" s="147"/>
      <c r="FEL66" s="147"/>
      <c r="FEM66" s="147"/>
      <c r="FEN66" s="147"/>
      <c r="FEO66" s="147"/>
      <c r="FEP66" s="147"/>
      <c r="FEQ66" s="133" t="s">
        <v>82</v>
      </c>
      <c r="FER66" s="133" t="s">
        <v>83</v>
      </c>
      <c r="FES66" s="133" t="s">
        <v>84</v>
      </c>
      <c r="FET66" s="133" t="s">
        <v>85</v>
      </c>
      <c r="FEU66" s="133" t="s">
        <v>86</v>
      </c>
      <c r="FEV66" s="133" t="s">
        <v>69</v>
      </c>
      <c r="FEW66" s="133" t="s">
        <v>103</v>
      </c>
      <c r="FEX66" s="133" t="s">
        <v>130</v>
      </c>
      <c r="FEY66" s="133" t="s">
        <v>106</v>
      </c>
      <c r="FEZ66" s="130"/>
      <c r="FFA66" s="147"/>
      <c r="FFB66" s="147"/>
      <c r="FFC66" s="147"/>
      <c r="FFD66" s="147"/>
      <c r="FFE66" s="147"/>
      <c r="FFF66" s="147"/>
      <c r="FFG66" s="133" t="s">
        <v>82</v>
      </c>
      <c r="FFH66" s="133" t="s">
        <v>83</v>
      </c>
      <c r="FFI66" s="133" t="s">
        <v>84</v>
      </c>
      <c r="FFJ66" s="133" t="s">
        <v>85</v>
      </c>
      <c r="FFK66" s="133" t="s">
        <v>86</v>
      </c>
      <c r="FFL66" s="133" t="s">
        <v>69</v>
      </c>
      <c r="FFM66" s="133" t="s">
        <v>103</v>
      </c>
      <c r="FFN66" s="133" t="s">
        <v>130</v>
      </c>
      <c r="FFO66" s="133" t="s">
        <v>106</v>
      </c>
      <c r="FFP66" s="130"/>
      <c r="FFQ66" s="147"/>
      <c r="FFR66" s="147"/>
      <c r="FFS66" s="147"/>
      <c r="FFT66" s="147"/>
      <c r="FFU66" s="147"/>
      <c r="FFV66" s="147"/>
      <c r="FFW66" s="133" t="s">
        <v>82</v>
      </c>
      <c r="FFX66" s="133" t="s">
        <v>83</v>
      </c>
      <c r="FFY66" s="133" t="s">
        <v>84</v>
      </c>
      <c r="FFZ66" s="133" t="s">
        <v>85</v>
      </c>
      <c r="FGA66" s="133" t="s">
        <v>86</v>
      </c>
      <c r="FGB66" s="133" t="s">
        <v>69</v>
      </c>
      <c r="FGC66" s="133" t="s">
        <v>103</v>
      </c>
      <c r="FGD66" s="133" t="s">
        <v>130</v>
      </c>
      <c r="FGE66" s="133" t="s">
        <v>106</v>
      </c>
      <c r="FGF66" s="130"/>
      <c r="FGG66" s="147"/>
      <c r="FGH66" s="147"/>
      <c r="FGI66" s="147"/>
      <c r="FGJ66" s="147"/>
      <c r="FGK66" s="147"/>
      <c r="FGL66" s="147"/>
      <c r="FGM66" s="133" t="s">
        <v>82</v>
      </c>
      <c r="FGN66" s="133" t="s">
        <v>83</v>
      </c>
      <c r="FGO66" s="133" t="s">
        <v>84</v>
      </c>
      <c r="FGP66" s="133" t="s">
        <v>85</v>
      </c>
      <c r="FGQ66" s="133" t="s">
        <v>86</v>
      </c>
      <c r="FGR66" s="133" t="s">
        <v>69</v>
      </c>
      <c r="FGS66" s="133" t="s">
        <v>103</v>
      </c>
      <c r="FGT66" s="133" t="s">
        <v>130</v>
      </c>
      <c r="FGU66" s="133" t="s">
        <v>106</v>
      </c>
      <c r="FGV66" s="130"/>
      <c r="FGW66" s="147"/>
      <c r="FGX66" s="147"/>
      <c r="FGY66" s="147"/>
      <c r="FGZ66" s="147"/>
      <c r="FHA66" s="147"/>
      <c r="FHB66" s="147"/>
      <c r="FHC66" s="133" t="s">
        <v>82</v>
      </c>
      <c r="FHD66" s="133" t="s">
        <v>83</v>
      </c>
      <c r="FHE66" s="133" t="s">
        <v>84</v>
      </c>
      <c r="FHF66" s="133" t="s">
        <v>85</v>
      </c>
      <c r="FHG66" s="133" t="s">
        <v>86</v>
      </c>
      <c r="FHH66" s="133" t="s">
        <v>69</v>
      </c>
      <c r="FHI66" s="133" t="s">
        <v>103</v>
      </c>
      <c r="FHJ66" s="133" t="s">
        <v>130</v>
      </c>
      <c r="FHK66" s="133" t="s">
        <v>106</v>
      </c>
      <c r="FHL66" s="130"/>
      <c r="FHM66" s="147"/>
      <c r="FHN66" s="147"/>
      <c r="FHO66" s="147"/>
      <c r="FHP66" s="147"/>
      <c r="FHQ66" s="147"/>
      <c r="FHR66" s="147"/>
      <c r="FHS66" s="133" t="s">
        <v>82</v>
      </c>
      <c r="FHT66" s="133" t="s">
        <v>83</v>
      </c>
      <c r="FHU66" s="133" t="s">
        <v>84</v>
      </c>
      <c r="FHV66" s="133" t="s">
        <v>85</v>
      </c>
      <c r="FHW66" s="133" t="s">
        <v>86</v>
      </c>
      <c r="FHX66" s="133" t="s">
        <v>69</v>
      </c>
      <c r="FHY66" s="133" t="s">
        <v>103</v>
      </c>
      <c r="FHZ66" s="133" t="s">
        <v>130</v>
      </c>
      <c r="FIA66" s="133" t="s">
        <v>106</v>
      </c>
      <c r="FIB66" s="130"/>
      <c r="FIC66" s="147"/>
      <c r="FID66" s="147"/>
      <c r="FIE66" s="147"/>
      <c r="FIF66" s="147"/>
      <c r="FIG66" s="147"/>
      <c r="FIH66" s="147"/>
      <c r="FII66" s="133" t="s">
        <v>82</v>
      </c>
      <c r="FIJ66" s="133" t="s">
        <v>83</v>
      </c>
      <c r="FIK66" s="133" t="s">
        <v>84</v>
      </c>
      <c r="FIL66" s="133" t="s">
        <v>85</v>
      </c>
      <c r="FIM66" s="133" t="s">
        <v>86</v>
      </c>
      <c r="FIN66" s="133" t="s">
        <v>69</v>
      </c>
      <c r="FIO66" s="133" t="s">
        <v>103</v>
      </c>
      <c r="FIP66" s="133" t="s">
        <v>130</v>
      </c>
      <c r="FIQ66" s="133" t="s">
        <v>106</v>
      </c>
      <c r="FIR66" s="130"/>
      <c r="FIS66" s="147"/>
      <c r="FIT66" s="147"/>
      <c r="FIU66" s="147"/>
      <c r="FIV66" s="147"/>
      <c r="FIW66" s="147"/>
      <c r="FIX66" s="147"/>
      <c r="FIY66" s="133" t="s">
        <v>82</v>
      </c>
      <c r="FIZ66" s="133" t="s">
        <v>83</v>
      </c>
      <c r="FJA66" s="133" t="s">
        <v>84</v>
      </c>
      <c r="FJB66" s="133" t="s">
        <v>85</v>
      </c>
      <c r="FJC66" s="133" t="s">
        <v>86</v>
      </c>
      <c r="FJD66" s="133" t="s">
        <v>69</v>
      </c>
      <c r="FJE66" s="133" t="s">
        <v>103</v>
      </c>
      <c r="FJF66" s="133" t="s">
        <v>130</v>
      </c>
      <c r="FJG66" s="133" t="s">
        <v>106</v>
      </c>
      <c r="FJH66" s="130"/>
      <c r="FJI66" s="147"/>
      <c r="FJJ66" s="147"/>
      <c r="FJK66" s="147"/>
      <c r="FJL66" s="147"/>
      <c r="FJM66" s="147"/>
      <c r="FJN66" s="147"/>
      <c r="FJO66" s="133" t="s">
        <v>82</v>
      </c>
      <c r="FJP66" s="133" t="s">
        <v>83</v>
      </c>
      <c r="FJQ66" s="133" t="s">
        <v>84</v>
      </c>
      <c r="FJR66" s="133" t="s">
        <v>85</v>
      </c>
      <c r="FJS66" s="133" t="s">
        <v>86</v>
      </c>
      <c r="FJT66" s="133" t="s">
        <v>69</v>
      </c>
      <c r="FJU66" s="133" t="s">
        <v>103</v>
      </c>
      <c r="FJV66" s="133" t="s">
        <v>130</v>
      </c>
      <c r="FJW66" s="133" t="s">
        <v>106</v>
      </c>
      <c r="FJX66" s="130"/>
      <c r="FJY66" s="147"/>
      <c r="FJZ66" s="147"/>
      <c r="FKA66" s="147"/>
      <c r="FKB66" s="147"/>
      <c r="FKC66" s="147"/>
      <c r="FKD66" s="147"/>
      <c r="FKE66" s="133" t="s">
        <v>82</v>
      </c>
      <c r="FKF66" s="133" t="s">
        <v>83</v>
      </c>
      <c r="FKG66" s="133" t="s">
        <v>84</v>
      </c>
      <c r="FKH66" s="133" t="s">
        <v>85</v>
      </c>
      <c r="FKI66" s="133" t="s">
        <v>86</v>
      </c>
      <c r="FKJ66" s="133" t="s">
        <v>69</v>
      </c>
      <c r="FKK66" s="133" t="s">
        <v>103</v>
      </c>
      <c r="FKL66" s="133" t="s">
        <v>130</v>
      </c>
      <c r="FKM66" s="133" t="s">
        <v>106</v>
      </c>
      <c r="FKN66" s="130"/>
      <c r="FKO66" s="147"/>
      <c r="FKP66" s="147"/>
      <c r="FKQ66" s="147"/>
      <c r="FKR66" s="147"/>
      <c r="FKS66" s="147"/>
      <c r="FKT66" s="147"/>
      <c r="FKU66" s="133" t="s">
        <v>82</v>
      </c>
      <c r="FKV66" s="133" t="s">
        <v>83</v>
      </c>
      <c r="FKW66" s="133" t="s">
        <v>84</v>
      </c>
      <c r="FKX66" s="133" t="s">
        <v>85</v>
      </c>
      <c r="FKY66" s="133" t="s">
        <v>86</v>
      </c>
      <c r="FKZ66" s="133" t="s">
        <v>69</v>
      </c>
      <c r="FLA66" s="133" t="s">
        <v>103</v>
      </c>
      <c r="FLB66" s="133" t="s">
        <v>130</v>
      </c>
      <c r="FLC66" s="133" t="s">
        <v>106</v>
      </c>
      <c r="FLD66" s="130"/>
      <c r="FLE66" s="147"/>
      <c r="FLF66" s="147"/>
      <c r="FLG66" s="147"/>
      <c r="FLH66" s="147"/>
      <c r="FLI66" s="147"/>
      <c r="FLJ66" s="147"/>
      <c r="FLK66" s="133" t="s">
        <v>82</v>
      </c>
      <c r="FLL66" s="133" t="s">
        <v>83</v>
      </c>
      <c r="FLM66" s="133" t="s">
        <v>84</v>
      </c>
      <c r="FLN66" s="133" t="s">
        <v>85</v>
      </c>
      <c r="FLO66" s="133" t="s">
        <v>86</v>
      </c>
      <c r="FLP66" s="133" t="s">
        <v>69</v>
      </c>
      <c r="FLQ66" s="133" t="s">
        <v>103</v>
      </c>
      <c r="FLR66" s="133" t="s">
        <v>130</v>
      </c>
      <c r="FLS66" s="133" t="s">
        <v>106</v>
      </c>
      <c r="FLT66" s="130"/>
      <c r="FLU66" s="147"/>
      <c r="FLV66" s="147"/>
      <c r="FLW66" s="147"/>
      <c r="FLX66" s="147"/>
      <c r="FLY66" s="147"/>
      <c r="FLZ66" s="147"/>
      <c r="FMA66" s="133" t="s">
        <v>82</v>
      </c>
      <c r="FMB66" s="133" t="s">
        <v>83</v>
      </c>
      <c r="FMC66" s="133" t="s">
        <v>84</v>
      </c>
      <c r="FMD66" s="133" t="s">
        <v>85</v>
      </c>
      <c r="FME66" s="133" t="s">
        <v>86</v>
      </c>
      <c r="FMF66" s="133" t="s">
        <v>69</v>
      </c>
      <c r="FMG66" s="133" t="s">
        <v>103</v>
      </c>
      <c r="FMH66" s="133" t="s">
        <v>130</v>
      </c>
      <c r="FMI66" s="133" t="s">
        <v>106</v>
      </c>
      <c r="FMJ66" s="130"/>
      <c r="FMK66" s="147"/>
      <c r="FML66" s="147"/>
      <c r="FMM66" s="147"/>
      <c r="FMN66" s="147"/>
      <c r="FMO66" s="147"/>
      <c r="FMP66" s="147"/>
      <c r="FMQ66" s="133" t="s">
        <v>82</v>
      </c>
      <c r="FMR66" s="133" t="s">
        <v>83</v>
      </c>
      <c r="FMS66" s="133" t="s">
        <v>84</v>
      </c>
      <c r="FMT66" s="133" t="s">
        <v>85</v>
      </c>
      <c r="FMU66" s="133" t="s">
        <v>86</v>
      </c>
      <c r="FMV66" s="133" t="s">
        <v>69</v>
      </c>
      <c r="FMW66" s="133" t="s">
        <v>103</v>
      </c>
      <c r="FMX66" s="133" t="s">
        <v>130</v>
      </c>
      <c r="FMY66" s="133" t="s">
        <v>106</v>
      </c>
      <c r="FMZ66" s="130"/>
      <c r="FNA66" s="147"/>
      <c r="FNB66" s="147"/>
      <c r="FNC66" s="147"/>
      <c r="FND66" s="147"/>
      <c r="FNE66" s="147"/>
      <c r="FNF66" s="147"/>
      <c r="FNG66" s="133" t="s">
        <v>82</v>
      </c>
      <c r="FNH66" s="133" t="s">
        <v>83</v>
      </c>
      <c r="FNI66" s="133" t="s">
        <v>84</v>
      </c>
      <c r="FNJ66" s="133" t="s">
        <v>85</v>
      </c>
      <c r="FNK66" s="133" t="s">
        <v>86</v>
      </c>
      <c r="FNL66" s="133" t="s">
        <v>69</v>
      </c>
      <c r="FNM66" s="133" t="s">
        <v>103</v>
      </c>
      <c r="FNN66" s="133" t="s">
        <v>130</v>
      </c>
      <c r="FNO66" s="133" t="s">
        <v>106</v>
      </c>
      <c r="FNP66" s="130"/>
      <c r="FNQ66" s="147"/>
      <c r="FNR66" s="147"/>
      <c r="FNS66" s="147"/>
      <c r="FNT66" s="147"/>
      <c r="FNU66" s="147"/>
      <c r="FNV66" s="147"/>
      <c r="FNW66" s="133" t="s">
        <v>82</v>
      </c>
      <c r="FNX66" s="133" t="s">
        <v>83</v>
      </c>
      <c r="FNY66" s="133" t="s">
        <v>84</v>
      </c>
      <c r="FNZ66" s="133" t="s">
        <v>85</v>
      </c>
      <c r="FOA66" s="133" t="s">
        <v>86</v>
      </c>
      <c r="FOB66" s="133" t="s">
        <v>69</v>
      </c>
      <c r="FOC66" s="133" t="s">
        <v>103</v>
      </c>
      <c r="FOD66" s="133" t="s">
        <v>130</v>
      </c>
      <c r="FOE66" s="133" t="s">
        <v>106</v>
      </c>
      <c r="FOF66" s="130"/>
      <c r="FOG66" s="147"/>
      <c r="FOH66" s="147"/>
      <c r="FOI66" s="147"/>
      <c r="FOJ66" s="147"/>
      <c r="FOK66" s="147"/>
      <c r="FOL66" s="147"/>
      <c r="FOM66" s="133" t="s">
        <v>82</v>
      </c>
      <c r="FON66" s="133" t="s">
        <v>83</v>
      </c>
      <c r="FOO66" s="133" t="s">
        <v>84</v>
      </c>
      <c r="FOP66" s="133" t="s">
        <v>85</v>
      </c>
      <c r="FOQ66" s="133" t="s">
        <v>86</v>
      </c>
      <c r="FOR66" s="133" t="s">
        <v>69</v>
      </c>
      <c r="FOS66" s="133" t="s">
        <v>103</v>
      </c>
      <c r="FOT66" s="133" t="s">
        <v>130</v>
      </c>
      <c r="FOU66" s="133" t="s">
        <v>106</v>
      </c>
      <c r="FOV66" s="130"/>
      <c r="FOW66" s="147"/>
      <c r="FOX66" s="147"/>
      <c r="FOY66" s="147"/>
      <c r="FOZ66" s="147"/>
      <c r="FPA66" s="147"/>
      <c r="FPB66" s="147"/>
      <c r="FPC66" s="133" t="s">
        <v>82</v>
      </c>
      <c r="FPD66" s="133" t="s">
        <v>83</v>
      </c>
      <c r="FPE66" s="133" t="s">
        <v>84</v>
      </c>
      <c r="FPF66" s="133" t="s">
        <v>85</v>
      </c>
      <c r="FPG66" s="133" t="s">
        <v>86</v>
      </c>
      <c r="FPH66" s="133" t="s">
        <v>69</v>
      </c>
      <c r="FPI66" s="133" t="s">
        <v>103</v>
      </c>
      <c r="FPJ66" s="133" t="s">
        <v>130</v>
      </c>
      <c r="FPK66" s="133" t="s">
        <v>106</v>
      </c>
      <c r="FPL66" s="130"/>
      <c r="FPM66" s="147"/>
      <c r="FPN66" s="147"/>
      <c r="FPO66" s="147"/>
      <c r="FPP66" s="147"/>
      <c r="FPQ66" s="147"/>
      <c r="FPR66" s="147"/>
      <c r="FPS66" s="133" t="s">
        <v>82</v>
      </c>
      <c r="FPT66" s="133" t="s">
        <v>83</v>
      </c>
      <c r="FPU66" s="133" t="s">
        <v>84</v>
      </c>
      <c r="FPV66" s="133" t="s">
        <v>85</v>
      </c>
      <c r="FPW66" s="133" t="s">
        <v>86</v>
      </c>
      <c r="FPX66" s="133" t="s">
        <v>69</v>
      </c>
      <c r="FPY66" s="133" t="s">
        <v>103</v>
      </c>
      <c r="FPZ66" s="133" t="s">
        <v>130</v>
      </c>
      <c r="FQA66" s="133" t="s">
        <v>106</v>
      </c>
      <c r="FQB66" s="130"/>
      <c r="FQC66" s="147"/>
      <c r="FQD66" s="147"/>
      <c r="FQE66" s="147"/>
      <c r="FQF66" s="147"/>
      <c r="FQG66" s="147"/>
      <c r="FQH66" s="147"/>
      <c r="FQI66" s="133" t="s">
        <v>82</v>
      </c>
      <c r="FQJ66" s="133" t="s">
        <v>83</v>
      </c>
      <c r="FQK66" s="133" t="s">
        <v>84</v>
      </c>
      <c r="FQL66" s="133" t="s">
        <v>85</v>
      </c>
      <c r="FQM66" s="133" t="s">
        <v>86</v>
      </c>
      <c r="FQN66" s="133" t="s">
        <v>69</v>
      </c>
      <c r="FQO66" s="133" t="s">
        <v>103</v>
      </c>
      <c r="FQP66" s="133" t="s">
        <v>130</v>
      </c>
      <c r="FQQ66" s="133" t="s">
        <v>106</v>
      </c>
      <c r="FQR66" s="130"/>
      <c r="FQS66" s="147"/>
      <c r="FQT66" s="147"/>
      <c r="FQU66" s="147"/>
      <c r="FQV66" s="147"/>
      <c r="FQW66" s="147"/>
      <c r="FQX66" s="147"/>
      <c r="FQY66" s="133" t="s">
        <v>82</v>
      </c>
      <c r="FQZ66" s="133" t="s">
        <v>83</v>
      </c>
      <c r="FRA66" s="133" t="s">
        <v>84</v>
      </c>
      <c r="FRB66" s="133" t="s">
        <v>85</v>
      </c>
      <c r="FRC66" s="133" t="s">
        <v>86</v>
      </c>
      <c r="FRD66" s="133" t="s">
        <v>69</v>
      </c>
      <c r="FRE66" s="133" t="s">
        <v>103</v>
      </c>
      <c r="FRF66" s="133" t="s">
        <v>130</v>
      </c>
      <c r="FRG66" s="133" t="s">
        <v>106</v>
      </c>
      <c r="FRH66" s="130"/>
      <c r="FRI66" s="147"/>
      <c r="FRJ66" s="147"/>
      <c r="FRK66" s="147"/>
      <c r="FRL66" s="147"/>
      <c r="FRM66" s="147"/>
      <c r="FRN66" s="147"/>
      <c r="FRO66" s="133" t="s">
        <v>82</v>
      </c>
      <c r="FRP66" s="133" t="s">
        <v>83</v>
      </c>
      <c r="FRQ66" s="133" t="s">
        <v>84</v>
      </c>
      <c r="FRR66" s="133" t="s">
        <v>85</v>
      </c>
      <c r="FRS66" s="133" t="s">
        <v>86</v>
      </c>
      <c r="FRT66" s="133" t="s">
        <v>69</v>
      </c>
      <c r="FRU66" s="133" t="s">
        <v>103</v>
      </c>
      <c r="FRV66" s="133" t="s">
        <v>130</v>
      </c>
      <c r="FRW66" s="133" t="s">
        <v>106</v>
      </c>
      <c r="FRX66" s="130"/>
      <c r="FRY66" s="147"/>
      <c r="FRZ66" s="147"/>
      <c r="FSA66" s="147"/>
      <c r="FSB66" s="147"/>
      <c r="FSC66" s="147"/>
      <c r="FSD66" s="147"/>
      <c r="FSE66" s="133" t="s">
        <v>82</v>
      </c>
      <c r="FSF66" s="133" t="s">
        <v>83</v>
      </c>
      <c r="FSG66" s="133" t="s">
        <v>84</v>
      </c>
      <c r="FSH66" s="133" t="s">
        <v>85</v>
      </c>
      <c r="FSI66" s="133" t="s">
        <v>86</v>
      </c>
      <c r="FSJ66" s="133" t="s">
        <v>69</v>
      </c>
      <c r="FSK66" s="133" t="s">
        <v>103</v>
      </c>
      <c r="FSL66" s="133" t="s">
        <v>130</v>
      </c>
      <c r="FSM66" s="133" t="s">
        <v>106</v>
      </c>
      <c r="FSN66" s="130"/>
      <c r="FSO66" s="147"/>
      <c r="FSP66" s="147"/>
      <c r="FSQ66" s="147"/>
      <c r="FSR66" s="147"/>
      <c r="FSS66" s="147"/>
      <c r="FST66" s="147"/>
      <c r="FSU66" s="133" t="s">
        <v>82</v>
      </c>
      <c r="FSV66" s="133" t="s">
        <v>83</v>
      </c>
      <c r="FSW66" s="133" t="s">
        <v>84</v>
      </c>
      <c r="FSX66" s="133" t="s">
        <v>85</v>
      </c>
      <c r="FSY66" s="133" t="s">
        <v>86</v>
      </c>
      <c r="FSZ66" s="133" t="s">
        <v>69</v>
      </c>
      <c r="FTA66" s="133" t="s">
        <v>103</v>
      </c>
      <c r="FTB66" s="133" t="s">
        <v>130</v>
      </c>
      <c r="FTC66" s="133" t="s">
        <v>106</v>
      </c>
      <c r="FTD66" s="130"/>
      <c r="FTE66" s="147"/>
      <c r="FTF66" s="147"/>
      <c r="FTG66" s="147"/>
      <c r="FTH66" s="147"/>
      <c r="FTI66" s="147"/>
      <c r="FTJ66" s="147"/>
      <c r="FTK66" s="133" t="s">
        <v>82</v>
      </c>
      <c r="FTL66" s="133" t="s">
        <v>83</v>
      </c>
      <c r="FTM66" s="133" t="s">
        <v>84</v>
      </c>
      <c r="FTN66" s="133" t="s">
        <v>85</v>
      </c>
      <c r="FTO66" s="133" t="s">
        <v>86</v>
      </c>
      <c r="FTP66" s="133" t="s">
        <v>69</v>
      </c>
      <c r="FTQ66" s="133" t="s">
        <v>103</v>
      </c>
      <c r="FTR66" s="133" t="s">
        <v>130</v>
      </c>
      <c r="FTS66" s="133" t="s">
        <v>106</v>
      </c>
      <c r="FTT66" s="130"/>
      <c r="FTU66" s="147"/>
      <c r="FTV66" s="147"/>
      <c r="FTW66" s="147"/>
      <c r="FTX66" s="147"/>
      <c r="FTY66" s="147"/>
      <c r="FTZ66" s="147"/>
      <c r="FUA66" s="133" t="s">
        <v>82</v>
      </c>
      <c r="FUB66" s="133" t="s">
        <v>83</v>
      </c>
      <c r="FUC66" s="133" t="s">
        <v>84</v>
      </c>
      <c r="FUD66" s="133" t="s">
        <v>85</v>
      </c>
      <c r="FUE66" s="133" t="s">
        <v>86</v>
      </c>
      <c r="FUF66" s="133" t="s">
        <v>69</v>
      </c>
      <c r="FUG66" s="133" t="s">
        <v>103</v>
      </c>
      <c r="FUH66" s="133" t="s">
        <v>130</v>
      </c>
      <c r="FUI66" s="133" t="s">
        <v>106</v>
      </c>
      <c r="FUJ66" s="130"/>
      <c r="FUK66" s="147"/>
      <c r="FUL66" s="147"/>
      <c r="FUM66" s="147"/>
      <c r="FUN66" s="147"/>
      <c r="FUO66" s="147"/>
      <c r="FUP66" s="147"/>
      <c r="FUQ66" s="133" t="s">
        <v>82</v>
      </c>
      <c r="FUR66" s="133" t="s">
        <v>83</v>
      </c>
      <c r="FUS66" s="133" t="s">
        <v>84</v>
      </c>
      <c r="FUT66" s="133" t="s">
        <v>85</v>
      </c>
      <c r="FUU66" s="133" t="s">
        <v>86</v>
      </c>
      <c r="FUV66" s="133" t="s">
        <v>69</v>
      </c>
      <c r="FUW66" s="133" t="s">
        <v>103</v>
      </c>
      <c r="FUX66" s="133" t="s">
        <v>130</v>
      </c>
      <c r="FUY66" s="133" t="s">
        <v>106</v>
      </c>
      <c r="FUZ66" s="130"/>
      <c r="FVA66" s="147"/>
      <c r="FVB66" s="147"/>
      <c r="FVC66" s="147"/>
      <c r="FVD66" s="147"/>
      <c r="FVE66" s="147"/>
      <c r="FVF66" s="147"/>
      <c r="FVG66" s="133" t="s">
        <v>82</v>
      </c>
      <c r="FVH66" s="133" t="s">
        <v>83</v>
      </c>
      <c r="FVI66" s="133" t="s">
        <v>84</v>
      </c>
      <c r="FVJ66" s="133" t="s">
        <v>85</v>
      </c>
      <c r="FVK66" s="133" t="s">
        <v>86</v>
      </c>
      <c r="FVL66" s="133" t="s">
        <v>69</v>
      </c>
      <c r="FVM66" s="133" t="s">
        <v>103</v>
      </c>
      <c r="FVN66" s="133" t="s">
        <v>130</v>
      </c>
      <c r="FVO66" s="133" t="s">
        <v>106</v>
      </c>
      <c r="FVP66" s="130"/>
      <c r="FVQ66" s="147"/>
      <c r="FVR66" s="147"/>
      <c r="FVS66" s="147"/>
      <c r="FVT66" s="147"/>
      <c r="FVU66" s="147"/>
      <c r="FVV66" s="147"/>
      <c r="FVW66" s="133" t="s">
        <v>82</v>
      </c>
      <c r="FVX66" s="133" t="s">
        <v>83</v>
      </c>
      <c r="FVY66" s="133" t="s">
        <v>84</v>
      </c>
      <c r="FVZ66" s="133" t="s">
        <v>85</v>
      </c>
      <c r="FWA66" s="133" t="s">
        <v>86</v>
      </c>
      <c r="FWB66" s="133" t="s">
        <v>69</v>
      </c>
      <c r="FWC66" s="133" t="s">
        <v>103</v>
      </c>
      <c r="FWD66" s="133" t="s">
        <v>130</v>
      </c>
      <c r="FWE66" s="133" t="s">
        <v>106</v>
      </c>
      <c r="FWF66" s="130"/>
      <c r="FWG66" s="147"/>
      <c r="FWH66" s="147"/>
      <c r="FWI66" s="147"/>
      <c r="FWJ66" s="147"/>
      <c r="FWK66" s="147"/>
      <c r="FWL66" s="147"/>
      <c r="FWM66" s="133" t="s">
        <v>82</v>
      </c>
      <c r="FWN66" s="133" t="s">
        <v>83</v>
      </c>
      <c r="FWO66" s="133" t="s">
        <v>84</v>
      </c>
      <c r="FWP66" s="133" t="s">
        <v>85</v>
      </c>
      <c r="FWQ66" s="133" t="s">
        <v>86</v>
      </c>
      <c r="FWR66" s="133" t="s">
        <v>69</v>
      </c>
      <c r="FWS66" s="133" t="s">
        <v>103</v>
      </c>
      <c r="FWT66" s="133" t="s">
        <v>130</v>
      </c>
      <c r="FWU66" s="133" t="s">
        <v>106</v>
      </c>
      <c r="FWV66" s="130"/>
      <c r="FWW66" s="147"/>
      <c r="FWX66" s="147"/>
      <c r="FWY66" s="147"/>
      <c r="FWZ66" s="147"/>
      <c r="FXA66" s="147"/>
      <c r="FXB66" s="147"/>
      <c r="FXC66" s="133" t="s">
        <v>82</v>
      </c>
      <c r="FXD66" s="133" t="s">
        <v>83</v>
      </c>
      <c r="FXE66" s="133" t="s">
        <v>84</v>
      </c>
      <c r="FXF66" s="133" t="s">
        <v>85</v>
      </c>
      <c r="FXG66" s="133" t="s">
        <v>86</v>
      </c>
      <c r="FXH66" s="133" t="s">
        <v>69</v>
      </c>
      <c r="FXI66" s="133" t="s">
        <v>103</v>
      </c>
      <c r="FXJ66" s="133" t="s">
        <v>130</v>
      </c>
      <c r="FXK66" s="133" t="s">
        <v>106</v>
      </c>
      <c r="FXL66" s="130"/>
      <c r="FXM66" s="147"/>
      <c r="FXN66" s="147"/>
      <c r="FXO66" s="147"/>
      <c r="FXP66" s="147"/>
      <c r="FXQ66" s="147"/>
      <c r="FXR66" s="147"/>
      <c r="FXS66" s="133" t="s">
        <v>82</v>
      </c>
      <c r="FXT66" s="133" t="s">
        <v>83</v>
      </c>
      <c r="FXU66" s="133" t="s">
        <v>84</v>
      </c>
      <c r="FXV66" s="133" t="s">
        <v>85</v>
      </c>
      <c r="FXW66" s="133" t="s">
        <v>86</v>
      </c>
      <c r="FXX66" s="133" t="s">
        <v>69</v>
      </c>
      <c r="FXY66" s="133" t="s">
        <v>103</v>
      </c>
      <c r="FXZ66" s="133" t="s">
        <v>130</v>
      </c>
      <c r="FYA66" s="133" t="s">
        <v>106</v>
      </c>
      <c r="FYB66" s="130"/>
      <c r="FYC66" s="147"/>
      <c r="FYD66" s="147"/>
      <c r="FYE66" s="147"/>
      <c r="FYF66" s="147"/>
      <c r="FYG66" s="147"/>
      <c r="FYH66" s="147"/>
      <c r="FYI66" s="133" t="s">
        <v>82</v>
      </c>
      <c r="FYJ66" s="133" t="s">
        <v>83</v>
      </c>
      <c r="FYK66" s="133" t="s">
        <v>84</v>
      </c>
      <c r="FYL66" s="133" t="s">
        <v>85</v>
      </c>
      <c r="FYM66" s="133" t="s">
        <v>86</v>
      </c>
      <c r="FYN66" s="133" t="s">
        <v>69</v>
      </c>
      <c r="FYO66" s="133" t="s">
        <v>103</v>
      </c>
      <c r="FYP66" s="133" t="s">
        <v>130</v>
      </c>
      <c r="FYQ66" s="133" t="s">
        <v>106</v>
      </c>
      <c r="FYR66" s="130"/>
      <c r="FYS66" s="147"/>
      <c r="FYT66" s="147"/>
      <c r="FYU66" s="147"/>
      <c r="FYV66" s="147"/>
      <c r="FYW66" s="147"/>
      <c r="FYX66" s="147"/>
      <c r="FYY66" s="133" t="s">
        <v>82</v>
      </c>
      <c r="FYZ66" s="133" t="s">
        <v>83</v>
      </c>
      <c r="FZA66" s="133" t="s">
        <v>84</v>
      </c>
      <c r="FZB66" s="133" t="s">
        <v>85</v>
      </c>
      <c r="FZC66" s="133" t="s">
        <v>86</v>
      </c>
      <c r="FZD66" s="133" t="s">
        <v>69</v>
      </c>
      <c r="FZE66" s="133" t="s">
        <v>103</v>
      </c>
      <c r="FZF66" s="133" t="s">
        <v>130</v>
      </c>
      <c r="FZG66" s="133" t="s">
        <v>106</v>
      </c>
      <c r="FZH66" s="130"/>
      <c r="FZI66" s="147"/>
      <c r="FZJ66" s="147"/>
      <c r="FZK66" s="147"/>
      <c r="FZL66" s="147"/>
      <c r="FZM66" s="147"/>
      <c r="FZN66" s="147"/>
      <c r="FZO66" s="133" t="s">
        <v>82</v>
      </c>
      <c r="FZP66" s="133" t="s">
        <v>83</v>
      </c>
      <c r="FZQ66" s="133" t="s">
        <v>84</v>
      </c>
      <c r="FZR66" s="133" t="s">
        <v>85</v>
      </c>
      <c r="FZS66" s="133" t="s">
        <v>86</v>
      </c>
      <c r="FZT66" s="133" t="s">
        <v>69</v>
      </c>
      <c r="FZU66" s="133" t="s">
        <v>103</v>
      </c>
      <c r="FZV66" s="133" t="s">
        <v>130</v>
      </c>
      <c r="FZW66" s="133" t="s">
        <v>106</v>
      </c>
      <c r="FZX66" s="130"/>
      <c r="FZY66" s="147"/>
      <c r="FZZ66" s="147"/>
      <c r="GAA66" s="147"/>
      <c r="GAB66" s="147"/>
      <c r="GAC66" s="147"/>
      <c r="GAD66" s="147"/>
      <c r="GAE66" s="133" t="s">
        <v>82</v>
      </c>
      <c r="GAF66" s="133" t="s">
        <v>83</v>
      </c>
      <c r="GAG66" s="133" t="s">
        <v>84</v>
      </c>
      <c r="GAH66" s="133" t="s">
        <v>85</v>
      </c>
      <c r="GAI66" s="133" t="s">
        <v>86</v>
      </c>
      <c r="GAJ66" s="133" t="s">
        <v>69</v>
      </c>
      <c r="GAK66" s="133" t="s">
        <v>103</v>
      </c>
      <c r="GAL66" s="133" t="s">
        <v>130</v>
      </c>
      <c r="GAM66" s="133" t="s">
        <v>106</v>
      </c>
      <c r="GAN66" s="130"/>
      <c r="GAO66" s="147"/>
      <c r="GAP66" s="147"/>
      <c r="GAQ66" s="147"/>
      <c r="GAR66" s="147"/>
      <c r="GAS66" s="147"/>
      <c r="GAT66" s="147"/>
      <c r="GAU66" s="133" t="s">
        <v>82</v>
      </c>
      <c r="GAV66" s="133" t="s">
        <v>83</v>
      </c>
      <c r="GAW66" s="133" t="s">
        <v>84</v>
      </c>
      <c r="GAX66" s="133" t="s">
        <v>85</v>
      </c>
      <c r="GAY66" s="133" t="s">
        <v>86</v>
      </c>
      <c r="GAZ66" s="133" t="s">
        <v>69</v>
      </c>
      <c r="GBA66" s="133" t="s">
        <v>103</v>
      </c>
      <c r="GBB66" s="133" t="s">
        <v>130</v>
      </c>
      <c r="GBC66" s="133" t="s">
        <v>106</v>
      </c>
      <c r="GBD66" s="130"/>
      <c r="GBE66" s="147"/>
      <c r="GBF66" s="147"/>
      <c r="GBG66" s="147"/>
      <c r="GBH66" s="147"/>
      <c r="GBI66" s="147"/>
      <c r="GBJ66" s="147"/>
      <c r="GBK66" s="133" t="s">
        <v>82</v>
      </c>
      <c r="GBL66" s="133" t="s">
        <v>83</v>
      </c>
      <c r="GBM66" s="133" t="s">
        <v>84</v>
      </c>
      <c r="GBN66" s="133" t="s">
        <v>85</v>
      </c>
      <c r="GBO66" s="133" t="s">
        <v>86</v>
      </c>
      <c r="GBP66" s="133" t="s">
        <v>69</v>
      </c>
      <c r="GBQ66" s="133" t="s">
        <v>103</v>
      </c>
      <c r="GBR66" s="133" t="s">
        <v>130</v>
      </c>
      <c r="GBS66" s="133" t="s">
        <v>106</v>
      </c>
      <c r="GBT66" s="130"/>
      <c r="GBU66" s="147"/>
      <c r="GBV66" s="147"/>
      <c r="GBW66" s="147"/>
      <c r="GBX66" s="147"/>
      <c r="GBY66" s="147"/>
      <c r="GBZ66" s="147"/>
      <c r="GCA66" s="133" t="s">
        <v>82</v>
      </c>
      <c r="GCB66" s="133" t="s">
        <v>83</v>
      </c>
      <c r="GCC66" s="133" t="s">
        <v>84</v>
      </c>
      <c r="GCD66" s="133" t="s">
        <v>85</v>
      </c>
      <c r="GCE66" s="133" t="s">
        <v>86</v>
      </c>
      <c r="GCF66" s="133" t="s">
        <v>69</v>
      </c>
      <c r="GCG66" s="133" t="s">
        <v>103</v>
      </c>
      <c r="GCH66" s="133" t="s">
        <v>130</v>
      </c>
      <c r="GCI66" s="133" t="s">
        <v>106</v>
      </c>
      <c r="GCJ66" s="130"/>
      <c r="GCK66" s="147"/>
      <c r="GCL66" s="147"/>
      <c r="GCM66" s="147"/>
      <c r="GCN66" s="147"/>
      <c r="GCO66" s="147"/>
      <c r="GCP66" s="147"/>
      <c r="GCQ66" s="133" t="s">
        <v>82</v>
      </c>
      <c r="GCR66" s="133" t="s">
        <v>83</v>
      </c>
      <c r="GCS66" s="133" t="s">
        <v>84</v>
      </c>
      <c r="GCT66" s="133" t="s">
        <v>85</v>
      </c>
      <c r="GCU66" s="133" t="s">
        <v>86</v>
      </c>
      <c r="GCV66" s="133" t="s">
        <v>69</v>
      </c>
      <c r="GCW66" s="133" t="s">
        <v>103</v>
      </c>
      <c r="GCX66" s="133" t="s">
        <v>130</v>
      </c>
      <c r="GCY66" s="133" t="s">
        <v>106</v>
      </c>
      <c r="GCZ66" s="130"/>
      <c r="GDA66" s="147"/>
      <c r="GDB66" s="147"/>
      <c r="GDC66" s="147"/>
      <c r="GDD66" s="147"/>
      <c r="GDE66" s="147"/>
      <c r="GDF66" s="147"/>
      <c r="GDG66" s="133" t="s">
        <v>82</v>
      </c>
      <c r="GDH66" s="133" t="s">
        <v>83</v>
      </c>
      <c r="GDI66" s="133" t="s">
        <v>84</v>
      </c>
      <c r="GDJ66" s="133" t="s">
        <v>85</v>
      </c>
      <c r="GDK66" s="133" t="s">
        <v>86</v>
      </c>
      <c r="GDL66" s="133" t="s">
        <v>69</v>
      </c>
      <c r="GDM66" s="133" t="s">
        <v>103</v>
      </c>
      <c r="GDN66" s="133" t="s">
        <v>130</v>
      </c>
      <c r="GDO66" s="133" t="s">
        <v>106</v>
      </c>
      <c r="GDP66" s="130"/>
      <c r="GDQ66" s="147"/>
      <c r="GDR66" s="147"/>
      <c r="GDS66" s="147"/>
      <c r="GDT66" s="147"/>
      <c r="GDU66" s="147"/>
      <c r="GDV66" s="147"/>
      <c r="GDW66" s="133" t="s">
        <v>82</v>
      </c>
      <c r="GDX66" s="133" t="s">
        <v>83</v>
      </c>
      <c r="GDY66" s="133" t="s">
        <v>84</v>
      </c>
      <c r="GDZ66" s="133" t="s">
        <v>85</v>
      </c>
      <c r="GEA66" s="133" t="s">
        <v>86</v>
      </c>
      <c r="GEB66" s="133" t="s">
        <v>69</v>
      </c>
      <c r="GEC66" s="133" t="s">
        <v>103</v>
      </c>
      <c r="GED66" s="133" t="s">
        <v>130</v>
      </c>
      <c r="GEE66" s="133" t="s">
        <v>106</v>
      </c>
      <c r="GEF66" s="130"/>
      <c r="GEG66" s="147"/>
      <c r="GEH66" s="147"/>
      <c r="GEI66" s="147"/>
      <c r="GEJ66" s="147"/>
      <c r="GEK66" s="147"/>
      <c r="GEL66" s="147"/>
      <c r="GEM66" s="133" t="s">
        <v>82</v>
      </c>
      <c r="GEN66" s="133" t="s">
        <v>83</v>
      </c>
      <c r="GEO66" s="133" t="s">
        <v>84</v>
      </c>
      <c r="GEP66" s="133" t="s">
        <v>85</v>
      </c>
      <c r="GEQ66" s="133" t="s">
        <v>86</v>
      </c>
      <c r="GER66" s="133" t="s">
        <v>69</v>
      </c>
      <c r="GES66" s="133" t="s">
        <v>103</v>
      </c>
      <c r="GET66" s="133" t="s">
        <v>130</v>
      </c>
      <c r="GEU66" s="133" t="s">
        <v>106</v>
      </c>
      <c r="GEV66" s="130"/>
      <c r="GEW66" s="147"/>
      <c r="GEX66" s="147"/>
      <c r="GEY66" s="147"/>
      <c r="GEZ66" s="147"/>
      <c r="GFA66" s="147"/>
      <c r="GFB66" s="147"/>
      <c r="GFC66" s="133" t="s">
        <v>82</v>
      </c>
      <c r="GFD66" s="133" t="s">
        <v>83</v>
      </c>
      <c r="GFE66" s="133" t="s">
        <v>84</v>
      </c>
      <c r="GFF66" s="133" t="s">
        <v>85</v>
      </c>
      <c r="GFG66" s="133" t="s">
        <v>86</v>
      </c>
      <c r="GFH66" s="133" t="s">
        <v>69</v>
      </c>
      <c r="GFI66" s="133" t="s">
        <v>103</v>
      </c>
      <c r="GFJ66" s="133" t="s">
        <v>130</v>
      </c>
      <c r="GFK66" s="133" t="s">
        <v>106</v>
      </c>
      <c r="GFL66" s="130"/>
      <c r="GFM66" s="147"/>
      <c r="GFN66" s="147"/>
      <c r="GFO66" s="147"/>
      <c r="GFP66" s="147"/>
      <c r="GFQ66" s="147"/>
      <c r="GFR66" s="147"/>
      <c r="GFS66" s="133" t="s">
        <v>82</v>
      </c>
      <c r="GFT66" s="133" t="s">
        <v>83</v>
      </c>
      <c r="GFU66" s="133" t="s">
        <v>84</v>
      </c>
      <c r="GFV66" s="133" t="s">
        <v>85</v>
      </c>
      <c r="GFW66" s="133" t="s">
        <v>86</v>
      </c>
      <c r="GFX66" s="133" t="s">
        <v>69</v>
      </c>
      <c r="GFY66" s="133" t="s">
        <v>103</v>
      </c>
      <c r="GFZ66" s="133" t="s">
        <v>130</v>
      </c>
      <c r="GGA66" s="133" t="s">
        <v>106</v>
      </c>
      <c r="GGB66" s="130"/>
      <c r="GGC66" s="147"/>
      <c r="GGD66" s="147"/>
      <c r="GGE66" s="147"/>
      <c r="GGF66" s="147"/>
      <c r="GGG66" s="147"/>
      <c r="GGH66" s="147"/>
      <c r="GGI66" s="133" t="s">
        <v>82</v>
      </c>
      <c r="GGJ66" s="133" t="s">
        <v>83</v>
      </c>
      <c r="GGK66" s="133" t="s">
        <v>84</v>
      </c>
      <c r="GGL66" s="133" t="s">
        <v>85</v>
      </c>
      <c r="GGM66" s="133" t="s">
        <v>86</v>
      </c>
      <c r="GGN66" s="133" t="s">
        <v>69</v>
      </c>
      <c r="GGO66" s="133" t="s">
        <v>103</v>
      </c>
      <c r="GGP66" s="133" t="s">
        <v>130</v>
      </c>
      <c r="GGQ66" s="133" t="s">
        <v>106</v>
      </c>
      <c r="GGR66" s="130"/>
      <c r="GGS66" s="147"/>
      <c r="GGT66" s="147"/>
      <c r="GGU66" s="147"/>
      <c r="GGV66" s="147"/>
      <c r="GGW66" s="147"/>
      <c r="GGX66" s="147"/>
      <c r="GGY66" s="133" t="s">
        <v>82</v>
      </c>
      <c r="GGZ66" s="133" t="s">
        <v>83</v>
      </c>
      <c r="GHA66" s="133" t="s">
        <v>84</v>
      </c>
      <c r="GHB66" s="133" t="s">
        <v>85</v>
      </c>
      <c r="GHC66" s="133" t="s">
        <v>86</v>
      </c>
      <c r="GHD66" s="133" t="s">
        <v>69</v>
      </c>
      <c r="GHE66" s="133" t="s">
        <v>103</v>
      </c>
      <c r="GHF66" s="133" t="s">
        <v>130</v>
      </c>
      <c r="GHG66" s="133" t="s">
        <v>106</v>
      </c>
      <c r="GHH66" s="130"/>
      <c r="GHI66" s="147"/>
      <c r="GHJ66" s="147"/>
      <c r="GHK66" s="147"/>
      <c r="GHL66" s="147"/>
      <c r="GHM66" s="147"/>
      <c r="GHN66" s="147"/>
      <c r="GHO66" s="133" t="s">
        <v>82</v>
      </c>
      <c r="GHP66" s="133" t="s">
        <v>83</v>
      </c>
      <c r="GHQ66" s="133" t="s">
        <v>84</v>
      </c>
      <c r="GHR66" s="133" t="s">
        <v>85</v>
      </c>
      <c r="GHS66" s="133" t="s">
        <v>86</v>
      </c>
      <c r="GHT66" s="133" t="s">
        <v>69</v>
      </c>
      <c r="GHU66" s="133" t="s">
        <v>103</v>
      </c>
      <c r="GHV66" s="133" t="s">
        <v>130</v>
      </c>
      <c r="GHW66" s="133" t="s">
        <v>106</v>
      </c>
      <c r="GHX66" s="130"/>
      <c r="GHY66" s="147"/>
      <c r="GHZ66" s="147"/>
      <c r="GIA66" s="147"/>
      <c r="GIB66" s="147"/>
      <c r="GIC66" s="147"/>
      <c r="GID66" s="147"/>
      <c r="GIE66" s="133" t="s">
        <v>82</v>
      </c>
      <c r="GIF66" s="133" t="s">
        <v>83</v>
      </c>
      <c r="GIG66" s="133" t="s">
        <v>84</v>
      </c>
      <c r="GIH66" s="133" t="s">
        <v>85</v>
      </c>
      <c r="GII66" s="133" t="s">
        <v>86</v>
      </c>
      <c r="GIJ66" s="133" t="s">
        <v>69</v>
      </c>
      <c r="GIK66" s="133" t="s">
        <v>103</v>
      </c>
      <c r="GIL66" s="133" t="s">
        <v>130</v>
      </c>
      <c r="GIM66" s="133" t="s">
        <v>106</v>
      </c>
      <c r="GIN66" s="130"/>
      <c r="GIO66" s="147"/>
      <c r="GIP66" s="147"/>
      <c r="GIQ66" s="147"/>
      <c r="GIR66" s="147"/>
      <c r="GIS66" s="147"/>
      <c r="GIT66" s="147"/>
      <c r="GIU66" s="133" t="s">
        <v>82</v>
      </c>
      <c r="GIV66" s="133" t="s">
        <v>83</v>
      </c>
      <c r="GIW66" s="133" t="s">
        <v>84</v>
      </c>
      <c r="GIX66" s="133" t="s">
        <v>85</v>
      </c>
      <c r="GIY66" s="133" t="s">
        <v>86</v>
      </c>
      <c r="GIZ66" s="133" t="s">
        <v>69</v>
      </c>
      <c r="GJA66" s="133" t="s">
        <v>103</v>
      </c>
      <c r="GJB66" s="133" t="s">
        <v>130</v>
      </c>
      <c r="GJC66" s="133" t="s">
        <v>106</v>
      </c>
      <c r="GJD66" s="130"/>
      <c r="GJE66" s="147"/>
      <c r="GJF66" s="147"/>
      <c r="GJG66" s="147"/>
      <c r="GJH66" s="147"/>
      <c r="GJI66" s="147"/>
      <c r="GJJ66" s="147"/>
      <c r="GJK66" s="133" t="s">
        <v>82</v>
      </c>
      <c r="GJL66" s="133" t="s">
        <v>83</v>
      </c>
      <c r="GJM66" s="133" t="s">
        <v>84</v>
      </c>
      <c r="GJN66" s="133" t="s">
        <v>85</v>
      </c>
      <c r="GJO66" s="133" t="s">
        <v>86</v>
      </c>
      <c r="GJP66" s="133" t="s">
        <v>69</v>
      </c>
      <c r="GJQ66" s="133" t="s">
        <v>103</v>
      </c>
      <c r="GJR66" s="133" t="s">
        <v>130</v>
      </c>
      <c r="GJS66" s="133" t="s">
        <v>106</v>
      </c>
      <c r="GJT66" s="130"/>
      <c r="GJU66" s="147"/>
      <c r="GJV66" s="147"/>
      <c r="GJW66" s="147"/>
      <c r="GJX66" s="147"/>
      <c r="GJY66" s="147"/>
      <c r="GJZ66" s="147"/>
      <c r="GKA66" s="133" t="s">
        <v>82</v>
      </c>
      <c r="GKB66" s="133" t="s">
        <v>83</v>
      </c>
      <c r="GKC66" s="133" t="s">
        <v>84</v>
      </c>
      <c r="GKD66" s="133" t="s">
        <v>85</v>
      </c>
      <c r="GKE66" s="133" t="s">
        <v>86</v>
      </c>
      <c r="GKF66" s="133" t="s">
        <v>69</v>
      </c>
      <c r="GKG66" s="133" t="s">
        <v>103</v>
      </c>
      <c r="GKH66" s="133" t="s">
        <v>130</v>
      </c>
      <c r="GKI66" s="133" t="s">
        <v>106</v>
      </c>
      <c r="GKJ66" s="130"/>
      <c r="GKK66" s="147"/>
      <c r="GKL66" s="147"/>
      <c r="GKM66" s="147"/>
      <c r="GKN66" s="147"/>
      <c r="GKO66" s="147"/>
      <c r="GKP66" s="147"/>
      <c r="GKQ66" s="133" t="s">
        <v>82</v>
      </c>
      <c r="GKR66" s="133" t="s">
        <v>83</v>
      </c>
      <c r="GKS66" s="133" t="s">
        <v>84</v>
      </c>
      <c r="GKT66" s="133" t="s">
        <v>85</v>
      </c>
      <c r="GKU66" s="133" t="s">
        <v>86</v>
      </c>
      <c r="GKV66" s="133" t="s">
        <v>69</v>
      </c>
      <c r="GKW66" s="133" t="s">
        <v>103</v>
      </c>
      <c r="GKX66" s="133" t="s">
        <v>130</v>
      </c>
      <c r="GKY66" s="133" t="s">
        <v>106</v>
      </c>
      <c r="GKZ66" s="130"/>
      <c r="GLA66" s="147"/>
      <c r="GLB66" s="147"/>
      <c r="GLC66" s="147"/>
      <c r="GLD66" s="147"/>
      <c r="GLE66" s="147"/>
      <c r="GLF66" s="147"/>
      <c r="GLG66" s="133" t="s">
        <v>82</v>
      </c>
      <c r="GLH66" s="133" t="s">
        <v>83</v>
      </c>
      <c r="GLI66" s="133" t="s">
        <v>84</v>
      </c>
      <c r="GLJ66" s="133" t="s">
        <v>85</v>
      </c>
      <c r="GLK66" s="133" t="s">
        <v>86</v>
      </c>
      <c r="GLL66" s="133" t="s">
        <v>69</v>
      </c>
      <c r="GLM66" s="133" t="s">
        <v>103</v>
      </c>
      <c r="GLN66" s="133" t="s">
        <v>130</v>
      </c>
      <c r="GLO66" s="133" t="s">
        <v>106</v>
      </c>
      <c r="GLP66" s="130"/>
      <c r="GLQ66" s="147"/>
      <c r="GLR66" s="147"/>
      <c r="GLS66" s="147"/>
      <c r="GLT66" s="147"/>
      <c r="GLU66" s="147"/>
      <c r="GLV66" s="147"/>
      <c r="GLW66" s="133" t="s">
        <v>82</v>
      </c>
      <c r="GLX66" s="133" t="s">
        <v>83</v>
      </c>
      <c r="GLY66" s="133" t="s">
        <v>84</v>
      </c>
      <c r="GLZ66" s="133" t="s">
        <v>85</v>
      </c>
      <c r="GMA66" s="133" t="s">
        <v>86</v>
      </c>
      <c r="GMB66" s="133" t="s">
        <v>69</v>
      </c>
      <c r="GMC66" s="133" t="s">
        <v>103</v>
      </c>
      <c r="GMD66" s="133" t="s">
        <v>130</v>
      </c>
      <c r="GME66" s="133" t="s">
        <v>106</v>
      </c>
      <c r="GMF66" s="130"/>
      <c r="GMG66" s="147"/>
      <c r="GMH66" s="147"/>
      <c r="GMI66" s="147"/>
      <c r="GMJ66" s="147"/>
      <c r="GMK66" s="147"/>
      <c r="GML66" s="147"/>
      <c r="GMM66" s="133" t="s">
        <v>82</v>
      </c>
      <c r="GMN66" s="133" t="s">
        <v>83</v>
      </c>
      <c r="GMO66" s="133" t="s">
        <v>84</v>
      </c>
      <c r="GMP66" s="133" t="s">
        <v>85</v>
      </c>
      <c r="GMQ66" s="133" t="s">
        <v>86</v>
      </c>
      <c r="GMR66" s="133" t="s">
        <v>69</v>
      </c>
      <c r="GMS66" s="133" t="s">
        <v>103</v>
      </c>
      <c r="GMT66" s="133" t="s">
        <v>130</v>
      </c>
      <c r="GMU66" s="133" t="s">
        <v>106</v>
      </c>
      <c r="GMV66" s="130"/>
      <c r="GMW66" s="147"/>
      <c r="GMX66" s="147"/>
      <c r="GMY66" s="147"/>
      <c r="GMZ66" s="147"/>
      <c r="GNA66" s="147"/>
      <c r="GNB66" s="147"/>
      <c r="GNC66" s="133" t="s">
        <v>82</v>
      </c>
      <c r="GND66" s="133" t="s">
        <v>83</v>
      </c>
      <c r="GNE66" s="133" t="s">
        <v>84</v>
      </c>
      <c r="GNF66" s="133" t="s">
        <v>85</v>
      </c>
      <c r="GNG66" s="133" t="s">
        <v>86</v>
      </c>
      <c r="GNH66" s="133" t="s">
        <v>69</v>
      </c>
      <c r="GNI66" s="133" t="s">
        <v>103</v>
      </c>
      <c r="GNJ66" s="133" t="s">
        <v>130</v>
      </c>
      <c r="GNK66" s="133" t="s">
        <v>106</v>
      </c>
      <c r="GNL66" s="130"/>
      <c r="GNM66" s="147"/>
      <c r="GNN66" s="147"/>
      <c r="GNO66" s="147"/>
      <c r="GNP66" s="147"/>
      <c r="GNQ66" s="147"/>
      <c r="GNR66" s="147"/>
      <c r="GNS66" s="133" t="s">
        <v>82</v>
      </c>
      <c r="GNT66" s="133" t="s">
        <v>83</v>
      </c>
      <c r="GNU66" s="133" t="s">
        <v>84</v>
      </c>
      <c r="GNV66" s="133" t="s">
        <v>85</v>
      </c>
      <c r="GNW66" s="133" t="s">
        <v>86</v>
      </c>
      <c r="GNX66" s="133" t="s">
        <v>69</v>
      </c>
      <c r="GNY66" s="133" t="s">
        <v>103</v>
      </c>
      <c r="GNZ66" s="133" t="s">
        <v>130</v>
      </c>
      <c r="GOA66" s="133" t="s">
        <v>106</v>
      </c>
      <c r="GOB66" s="130"/>
      <c r="GOC66" s="147"/>
      <c r="GOD66" s="147"/>
      <c r="GOE66" s="147"/>
      <c r="GOF66" s="147"/>
      <c r="GOG66" s="147"/>
      <c r="GOH66" s="147"/>
      <c r="GOI66" s="133" t="s">
        <v>82</v>
      </c>
      <c r="GOJ66" s="133" t="s">
        <v>83</v>
      </c>
      <c r="GOK66" s="133" t="s">
        <v>84</v>
      </c>
      <c r="GOL66" s="133" t="s">
        <v>85</v>
      </c>
      <c r="GOM66" s="133" t="s">
        <v>86</v>
      </c>
      <c r="GON66" s="133" t="s">
        <v>69</v>
      </c>
      <c r="GOO66" s="133" t="s">
        <v>103</v>
      </c>
      <c r="GOP66" s="133" t="s">
        <v>130</v>
      </c>
      <c r="GOQ66" s="133" t="s">
        <v>106</v>
      </c>
      <c r="GOR66" s="130"/>
      <c r="GOS66" s="147"/>
      <c r="GOT66" s="147"/>
      <c r="GOU66" s="147"/>
      <c r="GOV66" s="147"/>
      <c r="GOW66" s="147"/>
      <c r="GOX66" s="147"/>
      <c r="GOY66" s="133" t="s">
        <v>82</v>
      </c>
      <c r="GOZ66" s="133" t="s">
        <v>83</v>
      </c>
      <c r="GPA66" s="133" t="s">
        <v>84</v>
      </c>
      <c r="GPB66" s="133" t="s">
        <v>85</v>
      </c>
      <c r="GPC66" s="133" t="s">
        <v>86</v>
      </c>
      <c r="GPD66" s="133" t="s">
        <v>69</v>
      </c>
      <c r="GPE66" s="133" t="s">
        <v>103</v>
      </c>
      <c r="GPF66" s="133" t="s">
        <v>130</v>
      </c>
      <c r="GPG66" s="133" t="s">
        <v>106</v>
      </c>
      <c r="GPH66" s="130"/>
      <c r="GPI66" s="147"/>
      <c r="GPJ66" s="147"/>
      <c r="GPK66" s="147"/>
      <c r="GPL66" s="147"/>
      <c r="GPM66" s="147"/>
      <c r="GPN66" s="147"/>
      <c r="GPO66" s="133" t="s">
        <v>82</v>
      </c>
      <c r="GPP66" s="133" t="s">
        <v>83</v>
      </c>
      <c r="GPQ66" s="133" t="s">
        <v>84</v>
      </c>
      <c r="GPR66" s="133" t="s">
        <v>85</v>
      </c>
      <c r="GPS66" s="133" t="s">
        <v>86</v>
      </c>
      <c r="GPT66" s="133" t="s">
        <v>69</v>
      </c>
      <c r="GPU66" s="133" t="s">
        <v>103</v>
      </c>
      <c r="GPV66" s="133" t="s">
        <v>130</v>
      </c>
      <c r="GPW66" s="133" t="s">
        <v>106</v>
      </c>
      <c r="GPX66" s="130"/>
      <c r="GPY66" s="147"/>
      <c r="GPZ66" s="147"/>
      <c r="GQA66" s="147"/>
      <c r="GQB66" s="147"/>
      <c r="GQC66" s="147"/>
      <c r="GQD66" s="147"/>
      <c r="GQE66" s="133" t="s">
        <v>82</v>
      </c>
      <c r="GQF66" s="133" t="s">
        <v>83</v>
      </c>
      <c r="GQG66" s="133" t="s">
        <v>84</v>
      </c>
      <c r="GQH66" s="133" t="s">
        <v>85</v>
      </c>
      <c r="GQI66" s="133" t="s">
        <v>86</v>
      </c>
      <c r="GQJ66" s="133" t="s">
        <v>69</v>
      </c>
      <c r="GQK66" s="133" t="s">
        <v>103</v>
      </c>
      <c r="GQL66" s="133" t="s">
        <v>130</v>
      </c>
      <c r="GQM66" s="133" t="s">
        <v>106</v>
      </c>
      <c r="GQN66" s="130"/>
      <c r="GQO66" s="147"/>
      <c r="GQP66" s="147"/>
      <c r="GQQ66" s="147"/>
      <c r="GQR66" s="147"/>
      <c r="GQS66" s="147"/>
      <c r="GQT66" s="147"/>
      <c r="GQU66" s="133" t="s">
        <v>82</v>
      </c>
      <c r="GQV66" s="133" t="s">
        <v>83</v>
      </c>
      <c r="GQW66" s="133" t="s">
        <v>84</v>
      </c>
      <c r="GQX66" s="133" t="s">
        <v>85</v>
      </c>
      <c r="GQY66" s="133" t="s">
        <v>86</v>
      </c>
      <c r="GQZ66" s="133" t="s">
        <v>69</v>
      </c>
      <c r="GRA66" s="133" t="s">
        <v>103</v>
      </c>
      <c r="GRB66" s="133" t="s">
        <v>130</v>
      </c>
      <c r="GRC66" s="133" t="s">
        <v>106</v>
      </c>
      <c r="GRD66" s="130"/>
      <c r="GRE66" s="147"/>
      <c r="GRF66" s="147"/>
      <c r="GRG66" s="147"/>
      <c r="GRH66" s="147"/>
      <c r="GRI66" s="147"/>
      <c r="GRJ66" s="147"/>
      <c r="GRK66" s="133" t="s">
        <v>82</v>
      </c>
      <c r="GRL66" s="133" t="s">
        <v>83</v>
      </c>
      <c r="GRM66" s="133" t="s">
        <v>84</v>
      </c>
      <c r="GRN66" s="133" t="s">
        <v>85</v>
      </c>
      <c r="GRO66" s="133" t="s">
        <v>86</v>
      </c>
      <c r="GRP66" s="133" t="s">
        <v>69</v>
      </c>
      <c r="GRQ66" s="133" t="s">
        <v>103</v>
      </c>
      <c r="GRR66" s="133" t="s">
        <v>130</v>
      </c>
      <c r="GRS66" s="133" t="s">
        <v>106</v>
      </c>
      <c r="GRT66" s="130"/>
      <c r="GRU66" s="147"/>
      <c r="GRV66" s="147"/>
      <c r="GRW66" s="147"/>
      <c r="GRX66" s="147"/>
      <c r="GRY66" s="147"/>
      <c r="GRZ66" s="147"/>
      <c r="GSA66" s="133" t="s">
        <v>82</v>
      </c>
      <c r="GSB66" s="133" t="s">
        <v>83</v>
      </c>
      <c r="GSC66" s="133" t="s">
        <v>84</v>
      </c>
      <c r="GSD66" s="133" t="s">
        <v>85</v>
      </c>
      <c r="GSE66" s="133" t="s">
        <v>86</v>
      </c>
      <c r="GSF66" s="133" t="s">
        <v>69</v>
      </c>
      <c r="GSG66" s="133" t="s">
        <v>103</v>
      </c>
      <c r="GSH66" s="133" t="s">
        <v>130</v>
      </c>
      <c r="GSI66" s="133" t="s">
        <v>106</v>
      </c>
      <c r="GSJ66" s="130"/>
      <c r="GSK66" s="147"/>
      <c r="GSL66" s="147"/>
      <c r="GSM66" s="147"/>
      <c r="GSN66" s="147"/>
      <c r="GSO66" s="147"/>
      <c r="GSP66" s="147"/>
      <c r="GSQ66" s="133" t="s">
        <v>82</v>
      </c>
      <c r="GSR66" s="133" t="s">
        <v>83</v>
      </c>
      <c r="GSS66" s="133" t="s">
        <v>84</v>
      </c>
      <c r="GST66" s="133" t="s">
        <v>85</v>
      </c>
      <c r="GSU66" s="133" t="s">
        <v>86</v>
      </c>
      <c r="GSV66" s="133" t="s">
        <v>69</v>
      </c>
      <c r="GSW66" s="133" t="s">
        <v>103</v>
      </c>
      <c r="GSX66" s="133" t="s">
        <v>130</v>
      </c>
      <c r="GSY66" s="133" t="s">
        <v>106</v>
      </c>
      <c r="GSZ66" s="130"/>
      <c r="GTA66" s="147"/>
      <c r="GTB66" s="147"/>
      <c r="GTC66" s="147"/>
      <c r="GTD66" s="147"/>
      <c r="GTE66" s="147"/>
      <c r="GTF66" s="147"/>
      <c r="GTG66" s="133" t="s">
        <v>82</v>
      </c>
      <c r="GTH66" s="133" t="s">
        <v>83</v>
      </c>
      <c r="GTI66" s="133" t="s">
        <v>84</v>
      </c>
      <c r="GTJ66" s="133" t="s">
        <v>85</v>
      </c>
      <c r="GTK66" s="133" t="s">
        <v>86</v>
      </c>
      <c r="GTL66" s="133" t="s">
        <v>69</v>
      </c>
      <c r="GTM66" s="133" t="s">
        <v>103</v>
      </c>
      <c r="GTN66" s="133" t="s">
        <v>130</v>
      </c>
      <c r="GTO66" s="133" t="s">
        <v>106</v>
      </c>
      <c r="GTP66" s="130"/>
      <c r="GTQ66" s="147"/>
      <c r="GTR66" s="147"/>
      <c r="GTS66" s="147"/>
      <c r="GTT66" s="147"/>
      <c r="GTU66" s="147"/>
      <c r="GTV66" s="147"/>
      <c r="GTW66" s="133" t="s">
        <v>82</v>
      </c>
      <c r="GTX66" s="133" t="s">
        <v>83</v>
      </c>
      <c r="GTY66" s="133" t="s">
        <v>84</v>
      </c>
      <c r="GTZ66" s="133" t="s">
        <v>85</v>
      </c>
      <c r="GUA66" s="133" t="s">
        <v>86</v>
      </c>
      <c r="GUB66" s="133" t="s">
        <v>69</v>
      </c>
      <c r="GUC66" s="133" t="s">
        <v>103</v>
      </c>
      <c r="GUD66" s="133" t="s">
        <v>130</v>
      </c>
      <c r="GUE66" s="133" t="s">
        <v>106</v>
      </c>
      <c r="GUF66" s="130"/>
      <c r="GUG66" s="147"/>
      <c r="GUH66" s="147"/>
      <c r="GUI66" s="147"/>
      <c r="GUJ66" s="147"/>
      <c r="GUK66" s="147"/>
      <c r="GUL66" s="147"/>
      <c r="GUM66" s="133" t="s">
        <v>82</v>
      </c>
      <c r="GUN66" s="133" t="s">
        <v>83</v>
      </c>
      <c r="GUO66" s="133" t="s">
        <v>84</v>
      </c>
      <c r="GUP66" s="133" t="s">
        <v>85</v>
      </c>
      <c r="GUQ66" s="133" t="s">
        <v>86</v>
      </c>
      <c r="GUR66" s="133" t="s">
        <v>69</v>
      </c>
      <c r="GUS66" s="133" t="s">
        <v>103</v>
      </c>
      <c r="GUT66" s="133" t="s">
        <v>130</v>
      </c>
      <c r="GUU66" s="133" t="s">
        <v>106</v>
      </c>
      <c r="GUV66" s="130"/>
      <c r="GUW66" s="147"/>
      <c r="GUX66" s="147"/>
      <c r="GUY66" s="147"/>
      <c r="GUZ66" s="147"/>
      <c r="GVA66" s="147"/>
      <c r="GVB66" s="147"/>
      <c r="GVC66" s="133" t="s">
        <v>82</v>
      </c>
      <c r="GVD66" s="133" t="s">
        <v>83</v>
      </c>
      <c r="GVE66" s="133" t="s">
        <v>84</v>
      </c>
      <c r="GVF66" s="133" t="s">
        <v>85</v>
      </c>
      <c r="GVG66" s="133" t="s">
        <v>86</v>
      </c>
      <c r="GVH66" s="133" t="s">
        <v>69</v>
      </c>
      <c r="GVI66" s="133" t="s">
        <v>103</v>
      </c>
      <c r="GVJ66" s="133" t="s">
        <v>130</v>
      </c>
      <c r="GVK66" s="133" t="s">
        <v>106</v>
      </c>
      <c r="GVL66" s="130"/>
      <c r="GVM66" s="147"/>
      <c r="GVN66" s="147"/>
      <c r="GVO66" s="147"/>
      <c r="GVP66" s="147"/>
      <c r="GVQ66" s="147"/>
      <c r="GVR66" s="147"/>
      <c r="GVS66" s="133" t="s">
        <v>82</v>
      </c>
      <c r="GVT66" s="133" t="s">
        <v>83</v>
      </c>
      <c r="GVU66" s="133" t="s">
        <v>84</v>
      </c>
      <c r="GVV66" s="133" t="s">
        <v>85</v>
      </c>
      <c r="GVW66" s="133" t="s">
        <v>86</v>
      </c>
      <c r="GVX66" s="133" t="s">
        <v>69</v>
      </c>
      <c r="GVY66" s="133" t="s">
        <v>103</v>
      </c>
      <c r="GVZ66" s="133" t="s">
        <v>130</v>
      </c>
      <c r="GWA66" s="133" t="s">
        <v>106</v>
      </c>
      <c r="GWB66" s="130"/>
      <c r="GWC66" s="147"/>
      <c r="GWD66" s="147"/>
      <c r="GWE66" s="147"/>
      <c r="GWF66" s="147"/>
      <c r="GWG66" s="147"/>
      <c r="GWH66" s="147"/>
      <c r="GWI66" s="133" t="s">
        <v>82</v>
      </c>
      <c r="GWJ66" s="133" t="s">
        <v>83</v>
      </c>
      <c r="GWK66" s="133" t="s">
        <v>84</v>
      </c>
      <c r="GWL66" s="133" t="s">
        <v>85</v>
      </c>
      <c r="GWM66" s="133" t="s">
        <v>86</v>
      </c>
      <c r="GWN66" s="133" t="s">
        <v>69</v>
      </c>
      <c r="GWO66" s="133" t="s">
        <v>103</v>
      </c>
      <c r="GWP66" s="133" t="s">
        <v>130</v>
      </c>
      <c r="GWQ66" s="133" t="s">
        <v>106</v>
      </c>
      <c r="GWR66" s="130"/>
      <c r="GWS66" s="147"/>
      <c r="GWT66" s="147"/>
      <c r="GWU66" s="147"/>
      <c r="GWV66" s="147"/>
      <c r="GWW66" s="147"/>
      <c r="GWX66" s="147"/>
      <c r="GWY66" s="133" t="s">
        <v>82</v>
      </c>
      <c r="GWZ66" s="133" t="s">
        <v>83</v>
      </c>
      <c r="GXA66" s="133" t="s">
        <v>84</v>
      </c>
      <c r="GXB66" s="133" t="s">
        <v>85</v>
      </c>
      <c r="GXC66" s="133" t="s">
        <v>86</v>
      </c>
      <c r="GXD66" s="133" t="s">
        <v>69</v>
      </c>
      <c r="GXE66" s="133" t="s">
        <v>103</v>
      </c>
      <c r="GXF66" s="133" t="s">
        <v>130</v>
      </c>
      <c r="GXG66" s="133" t="s">
        <v>106</v>
      </c>
      <c r="GXH66" s="130"/>
      <c r="GXI66" s="147"/>
      <c r="GXJ66" s="147"/>
      <c r="GXK66" s="147"/>
      <c r="GXL66" s="147"/>
      <c r="GXM66" s="147"/>
      <c r="GXN66" s="147"/>
      <c r="GXO66" s="133" t="s">
        <v>82</v>
      </c>
      <c r="GXP66" s="133" t="s">
        <v>83</v>
      </c>
      <c r="GXQ66" s="133" t="s">
        <v>84</v>
      </c>
      <c r="GXR66" s="133" t="s">
        <v>85</v>
      </c>
      <c r="GXS66" s="133" t="s">
        <v>86</v>
      </c>
      <c r="GXT66" s="133" t="s">
        <v>69</v>
      </c>
      <c r="GXU66" s="133" t="s">
        <v>103</v>
      </c>
      <c r="GXV66" s="133" t="s">
        <v>130</v>
      </c>
      <c r="GXW66" s="133" t="s">
        <v>106</v>
      </c>
      <c r="GXX66" s="130"/>
      <c r="GXY66" s="147"/>
      <c r="GXZ66" s="147"/>
      <c r="GYA66" s="147"/>
      <c r="GYB66" s="147"/>
      <c r="GYC66" s="147"/>
      <c r="GYD66" s="147"/>
      <c r="GYE66" s="133" t="s">
        <v>82</v>
      </c>
      <c r="GYF66" s="133" t="s">
        <v>83</v>
      </c>
      <c r="GYG66" s="133" t="s">
        <v>84</v>
      </c>
      <c r="GYH66" s="133" t="s">
        <v>85</v>
      </c>
      <c r="GYI66" s="133" t="s">
        <v>86</v>
      </c>
      <c r="GYJ66" s="133" t="s">
        <v>69</v>
      </c>
      <c r="GYK66" s="133" t="s">
        <v>103</v>
      </c>
      <c r="GYL66" s="133" t="s">
        <v>130</v>
      </c>
      <c r="GYM66" s="133" t="s">
        <v>106</v>
      </c>
      <c r="GYN66" s="130"/>
      <c r="GYO66" s="147"/>
      <c r="GYP66" s="147"/>
      <c r="GYQ66" s="147"/>
      <c r="GYR66" s="147"/>
      <c r="GYS66" s="147"/>
      <c r="GYT66" s="147"/>
      <c r="GYU66" s="133" t="s">
        <v>82</v>
      </c>
      <c r="GYV66" s="133" t="s">
        <v>83</v>
      </c>
      <c r="GYW66" s="133" t="s">
        <v>84</v>
      </c>
      <c r="GYX66" s="133" t="s">
        <v>85</v>
      </c>
      <c r="GYY66" s="133" t="s">
        <v>86</v>
      </c>
      <c r="GYZ66" s="133" t="s">
        <v>69</v>
      </c>
      <c r="GZA66" s="133" t="s">
        <v>103</v>
      </c>
      <c r="GZB66" s="133" t="s">
        <v>130</v>
      </c>
      <c r="GZC66" s="133" t="s">
        <v>106</v>
      </c>
      <c r="GZD66" s="130"/>
      <c r="GZE66" s="147"/>
      <c r="GZF66" s="147"/>
      <c r="GZG66" s="147"/>
      <c r="GZH66" s="147"/>
      <c r="GZI66" s="147"/>
      <c r="GZJ66" s="147"/>
      <c r="GZK66" s="133" t="s">
        <v>82</v>
      </c>
      <c r="GZL66" s="133" t="s">
        <v>83</v>
      </c>
      <c r="GZM66" s="133" t="s">
        <v>84</v>
      </c>
      <c r="GZN66" s="133" t="s">
        <v>85</v>
      </c>
      <c r="GZO66" s="133" t="s">
        <v>86</v>
      </c>
      <c r="GZP66" s="133" t="s">
        <v>69</v>
      </c>
      <c r="GZQ66" s="133" t="s">
        <v>103</v>
      </c>
      <c r="GZR66" s="133" t="s">
        <v>130</v>
      </c>
      <c r="GZS66" s="133" t="s">
        <v>106</v>
      </c>
      <c r="GZT66" s="130"/>
      <c r="GZU66" s="147"/>
      <c r="GZV66" s="147"/>
      <c r="GZW66" s="147"/>
      <c r="GZX66" s="147"/>
      <c r="GZY66" s="147"/>
      <c r="GZZ66" s="147"/>
      <c r="HAA66" s="133" t="s">
        <v>82</v>
      </c>
      <c r="HAB66" s="133" t="s">
        <v>83</v>
      </c>
      <c r="HAC66" s="133" t="s">
        <v>84</v>
      </c>
      <c r="HAD66" s="133" t="s">
        <v>85</v>
      </c>
      <c r="HAE66" s="133" t="s">
        <v>86</v>
      </c>
      <c r="HAF66" s="133" t="s">
        <v>69</v>
      </c>
      <c r="HAG66" s="133" t="s">
        <v>103</v>
      </c>
      <c r="HAH66" s="133" t="s">
        <v>130</v>
      </c>
      <c r="HAI66" s="133" t="s">
        <v>106</v>
      </c>
      <c r="HAJ66" s="130"/>
      <c r="HAK66" s="147"/>
      <c r="HAL66" s="147"/>
      <c r="HAM66" s="147"/>
      <c r="HAN66" s="147"/>
      <c r="HAO66" s="147"/>
      <c r="HAP66" s="147"/>
      <c r="HAQ66" s="133" t="s">
        <v>82</v>
      </c>
      <c r="HAR66" s="133" t="s">
        <v>83</v>
      </c>
      <c r="HAS66" s="133" t="s">
        <v>84</v>
      </c>
      <c r="HAT66" s="133" t="s">
        <v>85</v>
      </c>
      <c r="HAU66" s="133" t="s">
        <v>86</v>
      </c>
      <c r="HAV66" s="133" t="s">
        <v>69</v>
      </c>
      <c r="HAW66" s="133" t="s">
        <v>103</v>
      </c>
      <c r="HAX66" s="133" t="s">
        <v>130</v>
      </c>
      <c r="HAY66" s="133" t="s">
        <v>106</v>
      </c>
      <c r="HAZ66" s="130"/>
      <c r="HBA66" s="147"/>
      <c r="HBB66" s="147"/>
      <c r="HBC66" s="147"/>
      <c r="HBD66" s="147"/>
      <c r="HBE66" s="147"/>
      <c r="HBF66" s="147"/>
      <c r="HBG66" s="133" t="s">
        <v>82</v>
      </c>
      <c r="HBH66" s="133" t="s">
        <v>83</v>
      </c>
      <c r="HBI66" s="133" t="s">
        <v>84</v>
      </c>
      <c r="HBJ66" s="133" t="s">
        <v>85</v>
      </c>
      <c r="HBK66" s="133" t="s">
        <v>86</v>
      </c>
      <c r="HBL66" s="133" t="s">
        <v>69</v>
      </c>
      <c r="HBM66" s="133" t="s">
        <v>103</v>
      </c>
      <c r="HBN66" s="133" t="s">
        <v>130</v>
      </c>
      <c r="HBO66" s="133" t="s">
        <v>106</v>
      </c>
      <c r="HBP66" s="130"/>
      <c r="HBQ66" s="147"/>
      <c r="HBR66" s="147"/>
      <c r="HBS66" s="147"/>
      <c r="HBT66" s="147"/>
      <c r="HBU66" s="147"/>
      <c r="HBV66" s="147"/>
      <c r="HBW66" s="133" t="s">
        <v>82</v>
      </c>
      <c r="HBX66" s="133" t="s">
        <v>83</v>
      </c>
      <c r="HBY66" s="133" t="s">
        <v>84</v>
      </c>
      <c r="HBZ66" s="133" t="s">
        <v>85</v>
      </c>
      <c r="HCA66" s="133" t="s">
        <v>86</v>
      </c>
      <c r="HCB66" s="133" t="s">
        <v>69</v>
      </c>
      <c r="HCC66" s="133" t="s">
        <v>103</v>
      </c>
      <c r="HCD66" s="133" t="s">
        <v>130</v>
      </c>
      <c r="HCE66" s="133" t="s">
        <v>106</v>
      </c>
      <c r="HCF66" s="130"/>
      <c r="HCG66" s="147"/>
      <c r="HCH66" s="147"/>
      <c r="HCI66" s="147"/>
      <c r="HCJ66" s="147"/>
      <c r="HCK66" s="147"/>
      <c r="HCL66" s="147"/>
      <c r="HCM66" s="133" t="s">
        <v>82</v>
      </c>
      <c r="HCN66" s="133" t="s">
        <v>83</v>
      </c>
      <c r="HCO66" s="133" t="s">
        <v>84</v>
      </c>
      <c r="HCP66" s="133" t="s">
        <v>85</v>
      </c>
      <c r="HCQ66" s="133" t="s">
        <v>86</v>
      </c>
      <c r="HCR66" s="133" t="s">
        <v>69</v>
      </c>
      <c r="HCS66" s="133" t="s">
        <v>103</v>
      </c>
      <c r="HCT66" s="133" t="s">
        <v>130</v>
      </c>
      <c r="HCU66" s="133" t="s">
        <v>106</v>
      </c>
      <c r="HCV66" s="130"/>
      <c r="HCW66" s="147"/>
      <c r="HCX66" s="147"/>
      <c r="HCY66" s="147"/>
      <c r="HCZ66" s="147"/>
      <c r="HDA66" s="147"/>
      <c r="HDB66" s="147"/>
      <c r="HDC66" s="133" t="s">
        <v>82</v>
      </c>
      <c r="HDD66" s="133" t="s">
        <v>83</v>
      </c>
      <c r="HDE66" s="133" t="s">
        <v>84</v>
      </c>
      <c r="HDF66" s="133" t="s">
        <v>85</v>
      </c>
      <c r="HDG66" s="133" t="s">
        <v>86</v>
      </c>
      <c r="HDH66" s="133" t="s">
        <v>69</v>
      </c>
      <c r="HDI66" s="133" t="s">
        <v>103</v>
      </c>
      <c r="HDJ66" s="133" t="s">
        <v>130</v>
      </c>
      <c r="HDK66" s="133" t="s">
        <v>106</v>
      </c>
      <c r="HDL66" s="130"/>
      <c r="HDM66" s="147"/>
      <c r="HDN66" s="147"/>
      <c r="HDO66" s="147"/>
      <c r="HDP66" s="147"/>
      <c r="HDQ66" s="147"/>
      <c r="HDR66" s="147"/>
      <c r="HDS66" s="133" t="s">
        <v>82</v>
      </c>
      <c r="HDT66" s="133" t="s">
        <v>83</v>
      </c>
      <c r="HDU66" s="133" t="s">
        <v>84</v>
      </c>
      <c r="HDV66" s="133" t="s">
        <v>85</v>
      </c>
      <c r="HDW66" s="133" t="s">
        <v>86</v>
      </c>
      <c r="HDX66" s="133" t="s">
        <v>69</v>
      </c>
      <c r="HDY66" s="133" t="s">
        <v>103</v>
      </c>
      <c r="HDZ66" s="133" t="s">
        <v>130</v>
      </c>
      <c r="HEA66" s="133" t="s">
        <v>106</v>
      </c>
      <c r="HEB66" s="130"/>
      <c r="HEC66" s="147"/>
      <c r="HED66" s="147"/>
      <c r="HEE66" s="147"/>
      <c r="HEF66" s="147"/>
      <c r="HEG66" s="147"/>
      <c r="HEH66" s="147"/>
      <c r="HEI66" s="133" t="s">
        <v>82</v>
      </c>
      <c r="HEJ66" s="133" t="s">
        <v>83</v>
      </c>
      <c r="HEK66" s="133" t="s">
        <v>84</v>
      </c>
      <c r="HEL66" s="133" t="s">
        <v>85</v>
      </c>
      <c r="HEM66" s="133" t="s">
        <v>86</v>
      </c>
      <c r="HEN66" s="133" t="s">
        <v>69</v>
      </c>
      <c r="HEO66" s="133" t="s">
        <v>103</v>
      </c>
      <c r="HEP66" s="133" t="s">
        <v>130</v>
      </c>
      <c r="HEQ66" s="133" t="s">
        <v>106</v>
      </c>
      <c r="HER66" s="130"/>
      <c r="HES66" s="147"/>
      <c r="HET66" s="147"/>
      <c r="HEU66" s="147"/>
      <c r="HEV66" s="147"/>
      <c r="HEW66" s="147"/>
      <c r="HEX66" s="147"/>
      <c r="HEY66" s="133" t="s">
        <v>82</v>
      </c>
      <c r="HEZ66" s="133" t="s">
        <v>83</v>
      </c>
      <c r="HFA66" s="133" t="s">
        <v>84</v>
      </c>
      <c r="HFB66" s="133" t="s">
        <v>85</v>
      </c>
      <c r="HFC66" s="133" t="s">
        <v>86</v>
      </c>
      <c r="HFD66" s="133" t="s">
        <v>69</v>
      </c>
      <c r="HFE66" s="133" t="s">
        <v>103</v>
      </c>
      <c r="HFF66" s="133" t="s">
        <v>130</v>
      </c>
      <c r="HFG66" s="133" t="s">
        <v>106</v>
      </c>
      <c r="HFH66" s="130"/>
      <c r="HFI66" s="147"/>
      <c r="HFJ66" s="147"/>
      <c r="HFK66" s="147"/>
      <c r="HFL66" s="147"/>
      <c r="HFM66" s="147"/>
      <c r="HFN66" s="147"/>
      <c r="HFO66" s="133" t="s">
        <v>82</v>
      </c>
      <c r="HFP66" s="133" t="s">
        <v>83</v>
      </c>
      <c r="HFQ66" s="133" t="s">
        <v>84</v>
      </c>
      <c r="HFR66" s="133" t="s">
        <v>85</v>
      </c>
      <c r="HFS66" s="133" t="s">
        <v>86</v>
      </c>
      <c r="HFT66" s="133" t="s">
        <v>69</v>
      </c>
      <c r="HFU66" s="133" t="s">
        <v>103</v>
      </c>
      <c r="HFV66" s="133" t="s">
        <v>130</v>
      </c>
      <c r="HFW66" s="133" t="s">
        <v>106</v>
      </c>
      <c r="HFX66" s="130"/>
      <c r="HFY66" s="147"/>
      <c r="HFZ66" s="147"/>
      <c r="HGA66" s="147"/>
      <c r="HGB66" s="147"/>
      <c r="HGC66" s="147"/>
      <c r="HGD66" s="147"/>
      <c r="HGE66" s="133" t="s">
        <v>82</v>
      </c>
      <c r="HGF66" s="133" t="s">
        <v>83</v>
      </c>
      <c r="HGG66" s="133" t="s">
        <v>84</v>
      </c>
      <c r="HGH66" s="133" t="s">
        <v>85</v>
      </c>
      <c r="HGI66" s="133" t="s">
        <v>86</v>
      </c>
      <c r="HGJ66" s="133" t="s">
        <v>69</v>
      </c>
      <c r="HGK66" s="133" t="s">
        <v>103</v>
      </c>
      <c r="HGL66" s="133" t="s">
        <v>130</v>
      </c>
      <c r="HGM66" s="133" t="s">
        <v>106</v>
      </c>
      <c r="HGN66" s="130"/>
      <c r="HGO66" s="147"/>
      <c r="HGP66" s="147"/>
      <c r="HGQ66" s="147"/>
      <c r="HGR66" s="147"/>
      <c r="HGS66" s="147"/>
      <c r="HGT66" s="147"/>
      <c r="HGU66" s="133" t="s">
        <v>82</v>
      </c>
      <c r="HGV66" s="133" t="s">
        <v>83</v>
      </c>
      <c r="HGW66" s="133" t="s">
        <v>84</v>
      </c>
      <c r="HGX66" s="133" t="s">
        <v>85</v>
      </c>
      <c r="HGY66" s="133" t="s">
        <v>86</v>
      </c>
      <c r="HGZ66" s="133" t="s">
        <v>69</v>
      </c>
      <c r="HHA66" s="133" t="s">
        <v>103</v>
      </c>
      <c r="HHB66" s="133" t="s">
        <v>130</v>
      </c>
      <c r="HHC66" s="133" t="s">
        <v>106</v>
      </c>
      <c r="HHD66" s="130"/>
      <c r="HHE66" s="147"/>
      <c r="HHF66" s="147"/>
      <c r="HHG66" s="147"/>
      <c r="HHH66" s="147"/>
      <c r="HHI66" s="147"/>
      <c r="HHJ66" s="147"/>
      <c r="HHK66" s="133" t="s">
        <v>82</v>
      </c>
      <c r="HHL66" s="133" t="s">
        <v>83</v>
      </c>
      <c r="HHM66" s="133" t="s">
        <v>84</v>
      </c>
      <c r="HHN66" s="133" t="s">
        <v>85</v>
      </c>
      <c r="HHO66" s="133" t="s">
        <v>86</v>
      </c>
      <c r="HHP66" s="133" t="s">
        <v>69</v>
      </c>
      <c r="HHQ66" s="133" t="s">
        <v>103</v>
      </c>
      <c r="HHR66" s="133" t="s">
        <v>130</v>
      </c>
      <c r="HHS66" s="133" t="s">
        <v>106</v>
      </c>
      <c r="HHT66" s="130"/>
      <c r="HHU66" s="147"/>
      <c r="HHV66" s="147"/>
      <c r="HHW66" s="147"/>
      <c r="HHX66" s="147"/>
      <c r="HHY66" s="147"/>
      <c r="HHZ66" s="147"/>
      <c r="HIA66" s="133" t="s">
        <v>82</v>
      </c>
      <c r="HIB66" s="133" t="s">
        <v>83</v>
      </c>
      <c r="HIC66" s="133" t="s">
        <v>84</v>
      </c>
      <c r="HID66" s="133" t="s">
        <v>85</v>
      </c>
      <c r="HIE66" s="133" t="s">
        <v>86</v>
      </c>
      <c r="HIF66" s="133" t="s">
        <v>69</v>
      </c>
      <c r="HIG66" s="133" t="s">
        <v>103</v>
      </c>
      <c r="HIH66" s="133" t="s">
        <v>130</v>
      </c>
      <c r="HII66" s="133" t="s">
        <v>106</v>
      </c>
      <c r="HIJ66" s="130"/>
      <c r="HIK66" s="147"/>
      <c r="HIL66" s="147"/>
      <c r="HIM66" s="147"/>
      <c r="HIN66" s="147"/>
      <c r="HIO66" s="147"/>
      <c r="HIP66" s="147"/>
      <c r="HIQ66" s="133" t="s">
        <v>82</v>
      </c>
      <c r="HIR66" s="133" t="s">
        <v>83</v>
      </c>
      <c r="HIS66" s="133" t="s">
        <v>84</v>
      </c>
      <c r="HIT66" s="133" t="s">
        <v>85</v>
      </c>
      <c r="HIU66" s="133" t="s">
        <v>86</v>
      </c>
      <c r="HIV66" s="133" t="s">
        <v>69</v>
      </c>
      <c r="HIW66" s="133" t="s">
        <v>103</v>
      </c>
      <c r="HIX66" s="133" t="s">
        <v>130</v>
      </c>
      <c r="HIY66" s="133" t="s">
        <v>106</v>
      </c>
      <c r="HIZ66" s="130"/>
      <c r="HJA66" s="147"/>
      <c r="HJB66" s="147"/>
      <c r="HJC66" s="147"/>
      <c r="HJD66" s="147"/>
      <c r="HJE66" s="147"/>
      <c r="HJF66" s="147"/>
      <c r="HJG66" s="133" t="s">
        <v>82</v>
      </c>
      <c r="HJH66" s="133" t="s">
        <v>83</v>
      </c>
      <c r="HJI66" s="133" t="s">
        <v>84</v>
      </c>
      <c r="HJJ66" s="133" t="s">
        <v>85</v>
      </c>
      <c r="HJK66" s="133" t="s">
        <v>86</v>
      </c>
      <c r="HJL66" s="133" t="s">
        <v>69</v>
      </c>
      <c r="HJM66" s="133" t="s">
        <v>103</v>
      </c>
      <c r="HJN66" s="133" t="s">
        <v>130</v>
      </c>
      <c r="HJO66" s="133" t="s">
        <v>106</v>
      </c>
      <c r="HJP66" s="130"/>
      <c r="HJQ66" s="147"/>
      <c r="HJR66" s="147"/>
      <c r="HJS66" s="147"/>
      <c r="HJT66" s="147"/>
      <c r="HJU66" s="147"/>
      <c r="HJV66" s="147"/>
      <c r="HJW66" s="133" t="s">
        <v>82</v>
      </c>
      <c r="HJX66" s="133" t="s">
        <v>83</v>
      </c>
      <c r="HJY66" s="133" t="s">
        <v>84</v>
      </c>
      <c r="HJZ66" s="133" t="s">
        <v>85</v>
      </c>
      <c r="HKA66" s="133" t="s">
        <v>86</v>
      </c>
      <c r="HKB66" s="133" t="s">
        <v>69</v>
      </c>
      <c r="HKC66" s="133" t="s">
        <v>103</v>
      </c>
      <c r="HKD66" s="133" t="s">
        <v>130</v>
      </c>
      <c r="HKE66" s="133" t="s">
        <v>106</v>
      </c>
      <c r="HKF66" s="130"/>
      <c r="HKG66" s="147"/>
      <c r="HKH66" s="147"/>
      <c r="HKI66" s="147"/>
      <c r="HKJ66" s="147"/>
      <c r="HKK66" s="147"/>
      <c r="HKL66" s="147"/>
      <c r="HKM66" s="133" t="s">
        <v>82</v>
      </c>
      <c r="HKN66" s="133" t="s">
        <v>83</v>
      </c>
      <c r="HKO66" s="133" t="s">
        <v>84</v>
      </c>
      <c r="HKP66" s="133" t="s">
        <v>85</v>
      </c>
      <c r="HKQ66" s="133" t="s">
        <v>86</v>
      </c>
      <c r="HKR66" s="133" t="s">
        <v>69</v>
      </c>
      <c r="HKS66" s="133" t="s">
        <v>103</v>
      </c>
      <c r="HKT66" s="133" t="s">
        <v>130</v>
      </c>
      <c r="HKU66" s="133" t="s">
        <v>106</v>
      </c>
      <c r="HKV66" s="130"/>
      <c r="HKW66" s="147"/>
      <c r="HKX66" s="147"/>
      <c r="HKY66" s="147"/>
      <c r="HKZ66" s="147"/>
      <c r="HLA66" s="147"/>
      <c r="HLB66" s="147"/>
      <c r="HLC66" s="133" t="s">
        <v>82</v>
      </c>
      <c r="HLD66" s="133" t="s">
        <v>83</v>
      </c>
      <c r="HLE66" s="133" t="s">
        <v>84</v>
      </c>
      <c r="HLF66" s="133" t="s">
        <v>85</v>
      </c>
      <c r="HLG66" s="133" t="s">
        <v>86</v>
      </c>
      <c r="HLH66" s="133" t="s">
        <v>69</v>
      </c>
      <c r="HLI66" s="133" t="s">
        <v>103</v>
      </c>
      <c r="HLJ66" s="133" t="s">
        <v>130</v>
      </c>
      <c r="HLK66" s="133" t="s">
        <v>106</v>
      </c>
      <c r="HLL66" s="130"/>
      <c r="HLM66" s="147"/>
      <c r="HLN66" s="147"/>
      <c r="HLO66" s="147"/>
      <c r="HLP66" s="147"/>
      <c r="HLQ66" s="147"/>
      <c r="HLR66" s="147"/>
      <c r="HLS66" s="133" t="s">
        <v>82</v>
      </c>
      <c r="HLT66" s="133" t="s">
        <v>83</v>
      </c>
      <c r="HLU66" s="133" t="s">
        <v>84</v>
      </c>
      <c r="HLV66" s="133" t="s">
        <v>85</v>
      </c>
      <c r="HLW66" s="133" t="s">
        <v>86</v>
      </c>
      <c r="HLX66" s="133" t="s">
        <v>69</v>
      </c>
      <c r="HLY66" s="133" t="s">
        <v>103</v>
      </c>
      <c r="HLZ66" s="133" t="s">
        <v>130</v>
      </c>
      <c r="HMA66" s="133" t="s">
        <v>106</v>
      </c>
      <c r="HMB66" s="130"/>
      <c r="HMC66" s="147"/>
      <c r="HMD66" s="147"/>
      <c r="HME66" s="147"/>
      <c r="HMF66" s="147"/>
      <c r="HMG66" s="147"/>
      <c r="HMH66" s="147"/>
      <c r="HMI66" s="133" t="s">
        <v>82</v>
      </c>
      <c r="HMJ66" s="133" t="s">
        <v>83</v>
      </c>
      <c r="HMK66" s="133" t="s">
        <v>84</v>
      </c>
      <c r="HML66" s="133" t="s">
        <v>85</v>
      </c>
      <c r="HMM66" s="133" t="s">
        <v>86</v>
      </c>
      <c r="HMN66" s="133" t="s">
        <v>69</v>
      </c>
      <c r="HMO66" s="133" t="s">
        <v>103</v>
      </c>
      <c r="HMP66" s="133" t="s">
        <v>130</v>
      </c>
      <c r="HMQ66" s="133" t="s">
        <v>106</v>
      </c>
      <c r="HMR66" s="130"/>
      <c r="HMS66" s="147"/>
      <c r="HMT66" s="147"/>
      <c r="HMU66" s="147"/>
      <c r="HMV66" s="147"/>
      <c r="HMW66" s="147"/>
      <c r="HMX66" s="147"/>
      <c r="HMY66" s="133" t="s">
        <v>82</v>
      </c>
      <c r="HMZ66" s="133" t="s">
        <v>83</v>
      </c>
      <c r="HNA66" s="133" t="s">
        <v>84</v>
      </c>
      <c r="HNB66" s="133" t="s">
        <v>85</v>
      </c>
      <c r="HNC66" s="133" t="s">
        <v>86</v>
      </c>
      <c r="HND66" s="133" t="s">
        <v>69</v>
      </c>
      <c r="HNE66" s="133" t="s">
        <v>103</v>
      </c>
      <c r="HNF66" s="133" t="s">
        <v>130</v>
      </c>
      <c r="HNG66" s="133" t="s">
        <v>106</v>
      </c>
      <c r="HNH66" s="130"/>
      <c r="HNI66" s="147"/>
      <c r="HNJ66" s="147"/>
      <c r="HNK66" s="147"/>
      <c r="HNL66" s="147"/>
      <c r="HNM66" s="147"/>
      <c r="HNN66" s="147"/>
      <c r="HNO66" s="133" t="s">
        <v>82</v>
      </c>
      <c r="HNP66" s="133" t="s">
        <v>83</v>
      </c>
      <c r="HNQ66" s="133" t="s">
        <v>84</v>
      </c>
      <c r="HNR66" s="133" t="s">
        <v>85</v>
      </c>
      <c r="HNS66" s="133" t="s">
        <v>86</v>
      </c>
      <c r="HNT66" s="133" t="s">
        <v>69</v>
      </c>
      <c r="HNU66" s="133" t="s">
        <v>103</v>
      </c>
      <c r="HNV66" s="133" t="s">
        <v>130</v>
      </c>
      <c r="HNW66" s="133" t="s">
        <v>106</v>
      </c>
      <c r="HNX66" s="130"/>
      <c r="HNY66" s="147"/>
      <c r="HNZ66" s="147"/>
      <c r="HOA66" s="147"/>
      <c r="HOB66" s="147"/>
      <c r="HOC66" s="147"/>
      <c r="HOD66" s="147"/>
      <c r="HOE66" s="133" t="s">
        <v>82</v>
      </c>
      <c r="HOF66" s="133" t="s">
        <v>83</v>
      </c>
      <c r="HOG66" s="133" t="s">
        <v>84</v>
      </c>
      <c r="HOH66" s="133" t="s">
        <v>85</v>
      </c>
      <c r="HOI66" s="133" t="s">
        <v>86</v>
      </c>
      <c r="HOJ66" s="133" t="s">
        <v>69</v>
      </c>
      <c r="HOK66" s="133" t="s">
        <v>103</v>
      </c>
      <c r="HOL66" s="133" t="s">
        <v>130</v>
      </c>
      <c r="HOM66" s="133" t="s">
        <v>106</v>
      </c>
      <c r="HON66" s="130"/>
      <c r="HOO66" s="147"/>
      <c r="HOP66" s="147"/>
      <c r="HOQ66" s="147"/>
      <c r="HOR66" s="147"/>
      <c r="HOS66" s="147"/>
      <c r="HOT66" s="147"/>
      <c r="HOU66" s="133" t="s">
        <v>82</v>
      </c>
      <c r="HOV66" s="133" t="s">
        <v>83</v>
      </c>
      <c r="HOW66" s="133" t="s">
        <v>84</v>
      </c>
      <c r="HOX66" s="133" t="s">
        <v>85</v>
      </c>
      <c r="HOY66" s="133" t="s">
        <v>86</v>
      </c>
      <c r="HOZ66" s="133" t="s">
        <v>69</v>
      </c>
      <c r="HPA66" s="133" t="s">
        <v>103</v>
      </c>
      <c r="HPB66" s="133" t="s">
        <v>130</v>
      </c>
      <c r="HPC66" s="133" t="s">
        <v>106</v>
      </c>
      <c r="HPD66" s="130"/>
      <c r="HPE66" s="147"/>
      <c r="HPF66" s="147"/>
      <c r="HPG66" s="147"/>
      <c r="HPH66" s="147"/>
      <c r="HPI66" s="147"/>
      <c r="HPJ66" s="147"/>
      <c r="HPK66" s="133" t="s">
        <v>82</v>
      </c>
      <c r="HPL66" s="133" t="s">
        <v>83</v>
      </c>
      <c r="HPM66" s="133" t="s">
        <v>84</v>
      </c>
      <c r="HPN66" s="133" t="s">
        <v>85</v>
      </c>
      <c r="HPO66" s="133" t="s">
        <v>86</v>
      </c>
      <c r="HPP66" s="133" t="s">
        <v>69</v>
      </c>
      <c r="HPQ66" s="133" t="s">
        <v>103</v>
      </c>
      <c r="HPR66" s="133" t="s">
        <v>130</v>
      </c>
      <c r="HPS66" s="133" t="s">
        <v>106</v>
      </c>
      <c r="HPT66" s="130"/>
      <c r="HPU66" s="147"/>
      <c r="HPV66" s="147"/>
      <c r="HPW66" s="147"/>
      <c r="HPX66" s="147"/>
      <c r="HPY66" s="147"/>
      <c r="HPZ66" s="147"/>
      <c r="HQA66" s="133" t="s">
        <v>82</v>
      </c>
      <c r="HQB66" s="133" t="s">
        <v>83</v>
      </c>
      <c r="HQC66" s="133" t="s">
        <v>84</v>
      </c>
      <c r="HQD66" s="133" t="s">
        <v>85</v>
      </c>
      <c r="HQE66" s="133" t="s">
        <v>86</v>
      </c>
      <c r="HQF66" s="133" t="s">
        <v>69</v>
      </c>
      <c r="HQG66" s="133" t="s">
        <v>103</v>
      </c>
      <c r="HQH66" s="133" t="s">
        <v>130</v>
      </c>
      <c r="HQI66" s="133" t="s">
        <v>106</v>
      </c>
      <c r="HQJ66" s="130"/>
      <c r="HQK66" s="147"/>
      <c r="HQL66" s="147"/>
      <c r="HQM66" s="147"/>
      <c r="HQN66" s="147"/>
      <c r="HQO66" s="147"/>
      <c r="HQP66" s="147"/>
      <c r="HQQ66" s="133" t="s">
        <v>82</v>
      </c>
      <c r="HQR66" s="133" t="s">
        <v>83</v>
      </c>
      <c r="HQS66" s="133" t="s">
        <v>84</v>
      </c>
      <c r="HQT66" s="133" t="s">
        <v>85</v>
      </c>
      <c r="HQU66" s="133" t="s">
        <v>86</v>
      </c>
      <c r="HQV66" s="133" t="s">
        <v>69</v>
      </c>
      <c r="HQW66" s="133" t="s">
        <v>103</v>
      </c>
      <c r="HQX66" s="133" t="s">
        <v>130</v>
      </c>
      <c r="HQY66" s="133" t="s">
        <v>106</v>
      </c>
      <c r="HQZ66" s="130"/>
      <c r="HRA66" s="147"/>
      <c r="HRB66" s="147"/>
      <c r="HRC66" s="147"/>
      <c r="HRD66" s="147"/>
      <c r="HRE66" s="147"/>
      <c r="HRF66" s="147"/>
      <c r="HRG66" s="133" t="s">
        <v>82</v>
      </c>
      <c r="HRH66" s="133" t="s">
        <v>83</v>
      </c>
      <c r="HRI66" s="133" t="s">
        <v>84</v>
      </c>
      <c r="HRJ66" s="133" t="s">
        <v>85</v>
      </c>
      <c r="HRK66" s="133" t="s">
        <v>86</v>
      </c>
      <c r="HRL66" s="133" t="s">
        <v>69</v>
      </c>
      <c r="HRM66" s="133" t="s">
        <v>103</v>
      </c>
      <c r="HRN66" s="133" t="s">
        <v>130</v>
      </c>
      <c r="HRO66" s="133" t="s">
        <v>106</v>
      </c>
      <c r="HRP66" s="130"/>
      <c r="HRQ66" s="147"/>
      <c r="HRR66" s="147"/>
      <c r="HRS66" s="147"/>
      <c r="HRT66" s="147"/>
      <c r="HRU66" s="147"/>
      <c r="HRV66" s="147"/>
      <c r="HRW66" s="133" t="s">
        <v>82</v>
      </c>
      <c r="HRX66" s="133" t="s">
        <v>83</v>
      </c>
      <c r="HRY66" s="133" t="s">
        <v>84</v>
      </c>
      <c r="HRZ66" s="133" t="s">
        <v>85</v>
      </c>
      <c r="HSA66" s="133" t="s">
        <v>86</v>
      </c>
      <c r="HSB66" s="133" t="s">
        <v>69</v>
      </c>
      <c r="HSC66" s="133" t="s">
        <v>103</v>
      </c>
      <c r="HSD66" s="133" t="s">
        <v>130</v>
      </c>
      <c r="HSE66" s="133" t="s">
        <v>106</v>
      </c>
      <c r="HSF66" s="130"/>
      <c r="HSG66" s="147"/>
      <c r="HSH66" s="147"/>
      <c r="HSI66" s="147"/>
      <c r="HSJ66" s="147"/>
      <c r="HSK66" s="147"/>
      <c r="HSL66" s="147"/>
      <c r="HSM66" s="133" t="s">
        <v>82</v>
      </c>
      <c r="HSN66" s="133" t="s">
        <v>83</v>
      </c>
      <c r="HSO66" s="133" t="s">
        <v>84</v>
      </c>
      <c r="HSP66" s="133" t="s">
        <v>85</v>
      </c>
      <c r="HSQ66" s="133" t="s">
        <v>86</v>
      </c>
      <c r="HSR66" s="133" t="s">
        <v>69</v>
      </c>
      <c r="HSS66" s="133" t="s">
        <v>103</v>
      </c>
      <c r="HST66" s="133" t="s">
        <v>130</v>
      </c>
      <c r="HSU66" s="133" t="s">
        <v>106</v>
      </c>
      <c r="HSV66" s="130"/>
      <c r="HSW66" s="147"/>
      <c r="HSX66" s="147"/>
      <c r="HSY66" s="147"/>
      <c r="HSZ66" s="147"/>
      <c r="HTA66" s="147"/>
      <c r="HTB66" s="147"/>
      <c r="HTC66" s="133" t="s">
        <v>82</v>
      </c>
      <c r="HTD66" s="133" t="s">
        <v>83</v>
      </c>
      <c r="HTE66" s="133" t="s">
        <v>84</v>
      </c>
      <c r="HTF66" s="133" t="s">
        <v>85</v>
      </c>
      <c r="HTG66" s="133" t="s">
        <v>86</v>
      </c>
      <c r="HTH66" s="133" t="s">
        <v>69</v>
      </c>
      <c r="HTI66" s="133" t="s">
        <v>103</v>
      </c>
      <c r="HTJ66" s="133" t="s">
        <v>130</v>
      </c>
      <c r="HTK66" s="133" t="s">
        <v>106</v>
      </c>
      <c r="HTL66" s="130"/>
      <c r="HTM66" s="147"/>
      <c r="HTN66" s="147"/>
      <c r="HTO66" s="147"/>
      <c r="HTP66" s="147"/>
      <c r="HTQ66" s="147"/>
      <c r="HTR66" s="147"/>
      <c r="HTS66" s="133" t="s">
        <v>82</v>
      </c>
      <c r="HTT66" s="133" t="s">
        <v>83</v>
      </c>
      <c r="HTU66" s="133" t="s">
        <v>84</v>
      </c>
      <c r="HTV66" s="133" t="s">
        <v>85</v>
      </c>
      <c r="HTW66" s="133" t="s">
        <v>86</v>
      </c>
      <c r="HTX66" s="133" t="s">
        <v>69</v>
      </c>
      <c r="HTY66" s="133" t="s">
        <v>103</v>
      </c>
      <c r="HTZ66" s="133" t="s">
        <v>130</v>
      </c>
      <c r="HUA66" s="133" t="s">
        <v>106</v>
      </c>
      <c r="HUB66" s="130"/>
      <c r="HUC66" s="147"/>
      <c r="HUD66" s="147"/>
      <c r="HUE66" s="147"/>
      <c r="HUF66" s="147"/>
      <c r="HUG66" s="147"/>
      <c r="HUH66" s="147"/>
      <c r="HUI66" s="133" t="s">
        <v>82</v>
      </c>
      <c r="HUJ66" s="133" t="s">
        <v>83</v>
      </c>
      <c r="HUK66" s="133" t="s">
        <v>84</v>
      </c>
      <c r="HUL66" s="133" t="s">
        <v>85</v>
      </c>
      <c r="HUM66" s="133" t="s">
        <v>86</v>
      </c>
      <c r="HUN66" s="133" t="s">
        <v>69</v>
      </c>
      <c r="HUO66" s="133" t="s">
        <v>103</v>
      </c>
      <c r="HUP66" s="133" t="s">
        <v>130</v>
      </c>
      <c r="HUQ66" s="133" t="s">
        <v>106</v>
      </c>
      <c r="HUR66" s="130"/>
      <c r="HUS66" s="147"/>
      <c r="HUT66" s="147"/>
      <c r="HUU66" s="147"/>
      <c r="HUV66" s="147"/>
      <c r="HUW66" s="147"/>
      <c r="HUX66" s="147"/>
      <c r="HUY66" s="133" t="s">
        <v>82</v>
      </c>
      <c r="HUZ66" s="133" t="s">
        <v>83</v>
      </c>
      <c r="HVA66" s="133" t="s">
        <v>84</v>
      </c>
      <c r="HVB66" s="133" t="s">
        <v>85</v>
      </c>
      <c r="HVC66" s="133" t="s">
        <v>86</v>
      </c>
      <c r="HVD66" s="133" t="s">
        <v>69</v>
      </c>
      <c r="HVE66" s="133" t="s">
        <v>103</v>
      </c>
      <c r="HVF66" s="133" t="s">
        <v>130</v>
      </c>
      <c r="HVG66" s="133" t="s">
        <v>106</v>
      </c>
      <c r="HVH66" s="130"/>
      <c r="HVI66" s="147"/>
      <c r="HVJ66" s="147"/>
      <c r="HVK66" s="147"/>
      <c r="HVL66" s="147"/>
      <c r="HVM66" s="147"/>
      <c r="HVN66" s="147"/>
      <c r="HVO66" s="133" t="s">
        <v>82</v>
      </c>
      <c r="HVP66" s="133" t="s">
        <v>83</v>
      </c>
      <c r="HVQ66" s="133" t="s">
        <v>84</v>
      </c>
      <c r="HVR66" s="133" t="s">
        <v>85</v>
      </c>
      <c r="HVS66" s="133" t="s">
        <v>86</v>
      </c>
      <c r="HVT66" s="133" t="s">
        <v>69</v>
      </c>
      <c r="HVU66" s="133" t="s">
        <v>103</v>
      </c>
      <c r="HVV66" s="133" t="s">
        <v>130</v>
      </c>
      <c r="HVW66" s="133" t="s">
        <v>106</v>
      </c>
      <c r="HVX66" s="130"/>
      <c r="HVY66" s="147"/>
      <c r="HVZ66" s="147"/>
      <c r="HWA66" s="147"/>
      <c r="HWB66" s="147"/>
      <c r="HWC66" s="147"/>
      <c r="HWD66" s="147"/>
      <c r="HWE66" s="133" t="s">
        <v>82</v>
      </c>
      <c r="HWF66" s="133" t="s">
        <v>83</v>
      </c>
      <c r="HWG66" s="133" t="s">
        <v>84</v>
      </c>
      <c r="HWH66" s="133" t="s">
        <v>85</v>
      </c>
      <c r="HWI66" s="133" t="s">
        <v>86</v>
      </c>
      <c r="HWJ66" s="133" t="s">
        <v>69</v>
      </c>
      <c r="HWK66" s="133" t="s">
        <v>103</v>
      </c>
      <c r="HWL66" s="133" t="s">
        <v>130</v>
      </c>
      <c r="HWM66" s="133" t="s">
        <v>106</v>
      </c>
      <c r="HWN66" s="130"/>
      <c r="HWO66" s="147"/>
      <c r="HWP66" s="147"/>
      <c r="HWQ66" s="147"/>
      <c r="HWR66" s="147"/>
      <c r="HWS66" s="147"/>
      <c r="HWT66" s="147"/>
      <c r="HWU66" s="133" t="s">
        <v>82</v>
      </c>
      <c r="HWV66" s="133" t="s">
        <v>83</v>
      </c>
      <c r="HWW66" s="133" t="s">
        <v>84</v>
      </c>
      <c r="HWX66" s="133" t="s">
        <v>85</v>
      </c>
      <c r="HWY66" s="133" t="s">
        <v>86</v>
      </c>
      <c r="HWZ66" s="133" t="s">
        <v>69</v>
      </c>
      <c r="HXA66" s="133" t="s">
        <v>103</v>
      </c>
      <c r="HXB66" s="133" t="s">
        <v>130</v>
      </c>
      <c r="HXC66" s="133" t="s">
        <v>106</v>
      </c>
      <c r="HXD66" s="130"/>
      <c r="HXE66" s="147"/>
      <c r="HXF66" s="147"/>
      <c r="HXG66" s="147"/>
      <c r="HXH66" s="147"/>
      <c r="HXI66" s="147"/>
      <c r="HXJ66" s="147"/>
      <c r="HXK66" s="133" t="s">
        <v>82</v>
      </c>
      <c r="HXL66" s="133" t="s">
        <v>83</v>
      </c>
      <c r="HXM66" s="133" t="s">
        <v>84</v>
      </c>
      <c r="HXN66" s="133" t="s">
        <v>85</v>
      </c>
      <c r="HXO66" s="133" t="s">
        <v>86</v>
      </c>
      <c r="HXP66" s="133" t="s">
        <v>69</v>
      </c>
      <c r="HXQ66" s="133" t="s">
        <v>103</v>
      </c>
      <c r="HXR66" s="133" t="s">
        <v>130</v>
      </c>
      <c r="HXS66" s="133" t="s">
        <v>106</v>
      </c>
      <c r="HXT66" s="130"/>
      <c r="HXU66" s="147"/>
      <c r="HXV66" s="147"/>
      <c r="HXW66" s="147"/>
      <c r="HXX66" s="147"/>
      <c r="HXY66" s="147"/>
      <c r="HXZ66" s="147"/>
      <c r="HYA66" s="133" t="s">
        <v>82</v>
      </c>
      <c r="HYB66" s="133" t="s">
        <v>83</v>
      </c>
      <c r="HYC66" s="133" t="s">
        <v>84</v>
      </c>
      <c r="HYD66" s="133" t="s">
        <v>85</v>
      </c>
      <c r="HYE66" s="133" t="s">
        <v>86</v>
      </c>
      <c r="HYF66" s="133" t="s">
        <v>69</v>
      </c>
      <c r="HYG66" s="133" t="s">
        <v>103</v>
      </c>
      <c r="HYH66" s="133" t="s">
        <v>130</v>
      </c>
      <c r="HYI66" s="133" t="s">
        <v>106</v>
      </c>
      <c r="HYJ66" s="130"/>
      <c r="HYK66" s="147"/>
      <c r="HYL66" s="147"/>
      <c r="HYM66" s="147"/>
      <c r="HYN66" s="147"/>
      <c r="HYO66" s="147"/>
      <c r="HYP66" s="147"/>
      <c r="HYQ66" s="133" t="s">
        <v>82</v>
      </c>
      <c r="HYR66" s="133" t="s">
        <v>83</v>
      </c>
      <c r="HYS66" s="133" t="s">
        <v>84</v>
      </c>
      <c r="HYT66" s="133" t="s">
        <v>85</v>
      </c>
      <c r="HYU66" s="133" t="s">
        <v>86</v>
      </c>
      <c r="HYV66" s="133" t="s">
        <v>69</v>
      </c>
      <c r="HYW66" s="133" t="s">
        <v>103</v>
      </c>
      <c r="HYX66" s="133" t="s">
        <v>130</v>
      </c>
      <c r="HYY66" s="133" t="s">
        <v>106</v>
      </c>
      <c r="HYZ66" s="130"/>
      <c r="HZA66" s="147"/>
      <c r="HZB66" s="147"/>
      <c r="HZC66" s="147"/>
      <c r="HZD66" s="147"/>
      <c r="HZE66" s="147"/>
      <c r="HZF66" s="147"/>
      <c r="HZG66" s="133" t="s">
        <v>82</v>
      </c>
      <c r="HZH66" s="133" t="s">
        <v>83</v>
      </c>
      <c r="HZI66" s="133" t="s">
        <v>84</v>
      </c>
      <c r="HZJ66" s="133" t="s">
        <v>85</v>
      </c>
      <c r="HZK66" s="133" t="s">
        <v>86</v>
      </c>
      <c r="HZL66" s="133" t="s">
        <v>69</v>
      </c>
      <c r="HZM66" s="133" t="s">
        <v>103</v>
      </c>
      <c r="HZN66" s="133" t="s">
        <v>130</v>
      </c>
      <c r="HZO66" s="133" t="s">
        <v>106</v>
      </c>
      <c r="HZP66" s="130"/>
      <c r="HZQ66" s="147"/>
      <c r="HZR66" s="147"/>
      <c r="HZS66" s="147"/>
      <c r="HZT66" s="147"/>
      <c r="HZU66" s="147"/>
      <c r="HZV66" s="147"/>
      <c r="HZW66" s="133" t="s">
        <v>82</v>
      </c>
      <c r="HZX66" s="133" t="s">
        <v>83</v>
      </c>
      <c r="HZY66" s="133" t="s">
        <v>84</v>
      </c>
      <c r="HZZ66" s="133" t="s">
        <v>85</v>
      </c>
      <c r="IAA66" s="133" t="s">
        <v>86</v>
      </c>
      <c r="IAB66" s="133" t="s">
        <v>69</v>
      </c>
      <c r="IAC66" s="133" t="s">
        <v>103</v>
      </c>
      <c r="IAD66" s="133" t="s">
        <v>130</v>
      </c>
      <c r="IAE66" s="133" t="s">
        <v>106</v>
      </c>
      <c r="IAF66" s="130"/>
      <c r="IAG66" s="147"/>
      <c r="IAH66" s="147"/>
      <c r="IAI66" s="147"/>
      <c r="IAJ66" s="147"/>
      <c r="IAK66" s="147"/>
      <c r="IAL66" s="147"/>
      <c r="IAM66" s="133" t="s">
        <v>82</v>
      </c>
      <c r="IAN66" s="133" t="s">
        <v>83</v>
      </c>
      <c r="IAO66" s="133" t="s">
        <v>84</v>
      </c>
      <c r="IAP66" s="133" t="s">
        <v>85</v>
      </c>
      <c r="IAQ66" s="133" t="s">
        <v>86</v>
      </c>
      <c r="IAR66" s="133" t="s">
        <v>69</v>
      </c>
      <c r="IAS66" s="133" t="s">
        <v>103</v>
      </c>
      <c r="IAT66" s="133" t="s">
        <v>130</v>
      </c>
      <c r="IAU66" s="133" t="s">
        <v>106</v>
      </c>
      <c r="IAV66" s="130"/>
      <c r="IAW66" s="147"/>
      <c r="IAX66" s="147"/>
      <c r="IAY66" s="147"/>
      <c r="IAZ66" s="147"/>
      <c r="IBA66" s="147"/>
      <c r="IBB66" s="147"/>
      <c r="IBC66" s="133" t="s">
        <v>82</v>
      </c>
      <c r="IBD66" s="133" t="s">
        <v>83</v>
      </c>
      <c r="IBE66" s="133" t="s">
        <v>84</v>
      </c>
      <c r="IBF66" s="133" t="s">
        <v>85</v>
      </c>
      <c r="IBG66" s="133" t="s">
        <v>86</v>
      </c>
      <c r="IBH66" s="133" t="s">
        <v>69</v>
      </c>
      <c r="IBI66" s="133" t="s">
        <v>103</v>
      </c>
      <c r="IBJ66" s="133" t="s">
        <v>130</v>
      </c>
      <c r="IBK66" s="133" t="s">
        <v>106</v>
      </c>
      <c r="IBL66" s="130"/>
      <c r="IBM66" s="147"/>
      <c r="IBN66" s="147"/>
      <c r="IBO66" s="147"/>
      <c r="IBP66" s="147"/>
      <c r="IBQ66" s="147"/>
      <c r="IBR66" s="147"/>
      <c r="IBS66" s="133" t="s">
        <v>82</v>
      </c>
      <c r="IBT66" s="133" t="s">
        <v>83</v>
      </c>
      <c r="IBU66" s="133" t="s">
        <v>84</v>
      </c>
      <c r="IBV66" s="133" t="s">
        <v>85</v>
      </c>
      <c r="IBW66" s="133" t="s">
        <v>86</v>
      </c>
      <c r="IBX66" s="133" t="s">
        <v>69</v>
      </c>
      <c r="IBY66" s="133" t="s">
        <v>103</v>
      </c>
      <c r="IBZ66" s="133" t="s">
        <v>130</v>
      </c>
      <c r="ICA66" s="133" t="s">
        <v>106</v>
      </c>
      <c r="ICB66" s="130"/>
      <c r="ICC66" s="147"/>
      <c r="ICD66" s="147"/>
      <c r="ICE66" s="147"/>
      <c r="ICF66" s="147"/>
      <c r="ICG66" s="147"/>
      <c r="ICH66" s="147"/>
      <c r="ICI66" s="133" t="s">
        <v>82</v>
      </c>
      <c r="ICJ66" s="133" t="s">
        <v>83</v>
      </c>
      <c r="ICK66" s="133" t="s">
        <v>84</v>
      </c>
      <c r="ICL66" s="133" t="s">
        <v>85</v>
      </c>
      <c r="ICM66" s="133" t="s">
        <v>86</v>
      </c>
      <c r="ICN66" s="133" t="s">
        <v>69</v>
      </c>
      <c r="ICO66" s="133" t="s">
        <v>103</v>
      </c>
      <c r="ICP66" s="133" t="s">
        <v>130</v>
      </c>
      <c r="ICQ66" s="133" t="s">
        <v>106</v>
      </c>
      <c r="ICR66" s="130"/>
      <c r="ICS66" s="147"/>
      <c r="ICT66" s="147"/>
      <c r="ICU66" s="147"/>
      <c r="ICV66" s="147"/>
      <c r="ICW66" s="147"/>
      <c r="ICX66" s="147"/>
      <c r="ICY66" s="133" t="s">
        <v>82</v>
      </c>
      <c r="ICZ66" s="133" t="s">
        <v>83</v>
      </c>
      <c r="IDA66" s="133" t="s">
        <v>84</v>
      </c>
      <c r="IDB66" s="133" t="s">
        <v>85</v>
      </c>
      <c r="IDC66" s="133" t="s">
        <v>86</v>
      </c>
      <c r="IDD66" s="133" t="s">
        <v>69</v>
      </c>
      <c r="IDE66" s="133" t="s">
        <v>103</v>
      </c>
      <c r="IDF66" s="133" t="s">
        <v>130</v>
      </c>
      <c r="IDG66" s="133" t="s">
        <v>106</v>
      </c>
      <c r="IDH66" s="130"/>
      <c r="IDI66" s="147"/>
      <c r="IDJ66" s="147"/>
      <c r="IDK66" s="147"/>
      <c r="IDL66" s="147"/>
      <c r="IDM66" s="147"/>
      <c r="IDN66" s="147"/>
      <c r="IDO66" s="133" t="s">
        <v>82</v>
      </c>
      <c r="IDP66" s="133" t="s">
        <v>83</v>
      </c>
      <c r="IDQ66" s="133" t="s">
        <v>84</v>
      </c>
      <c r="IDR66" s="133" t="s">
        <v>85</v>
      </c>
      <c r="IDS66" s="133" t="s">
        <v>86</v>
      </c>
      <c r="IDT66" s="133" t="s">
        <v>69</v>
      </c>
      <c r="IDU66" s="133" t="s">
        <v>103</v>
      </c>
      <c r="IDV66" s="133" t="s">
        <v>130</v>
      </c>
      <c r="IDW66" s="133" t="s">
        <v>106</v>
      </c>
      <c r="IDX66" s="130"/>
      <c r="IDY66" s="147"/>
      <c r="IDZ66" s="147"/>
      <c r="IEA66" s="147"/>
      <c r="IEB66" s="147"/>
      <c r="IEC66" s="147"/>
      <c r="IED66" s="147"/>
      <c r="IEE66" s="133" t="s">
        <v>82</v>
      </c>
      <c r="IEF66" s="133" t="s">
        <v>83</v>
      </c>
      <c r="IEG66" s="133" t="s">
        <v>84</v>
      </c>
      <c r="IEH66" s="133" t="s">
        <v>85</v>
      </c>
      <c r="IEI66" s="133" t="s">
        <v>86</v>
      </c>
      <c r="IEJ66" s="133" t="s">
        <v>69</v>
      </c>
      <c r="IEK66" s="133" t="s">
        <v>103</v>
      </c>
      <c r="IEL66" s="133" t="s">
        <v>130</v>
      </c>
      <c r="IEM66" s="133" t="s">
        <v>106</v>
      </c>
      <c r="IEN66" s="130"/>
      <c r="IEO66" s="147"/>
      <c r="IEP66" s="147"/>
      <c r="IEQ66" s="147"/>
      <c r="IER66" s="147"/>
      <c r="IES66" s="147"/>
      <c r="IET66" s="147"/>
      <c r="IEU66" s="133" t="s">
        <v>82</v>
      </c>
      <c r="IEV66" s="133" t="s">
        <v>83</v>
      </c>
      <c r="IEW66" s="133" t="s">
        <v>84</v>
      </c>
      <c r="IEX66" s="133" t="s">
        <v>85</v>
      </c>
      <c r="IEY66" s="133" t="s">
        <v>86</v>
      </c>
      <c r="IEZ66" s="133" t="s">
        <v>69</v>
      </c>
      <c r="IFA66" s="133" t="s">
        <v>103</v>
      </c>
      <c r="IFB66" s="133" t="s">
        <v>130</v>
      </c>
      <c r="IFC66" s="133" t="s">
        <v>106</v>
      </c>
      <c r="IFD66" s="130"/>
      <c r="IFE66" s="147"/>
      <c r="IFF66" s="147"/>
      <c r="IFG66" s="147"/>
      <c r="IFH66" s="147"/>
      <c r="IFI66" s="147"/>
      <c r="IFJ66" s="147"/>
      <c r="IFK66" s="133" t="s">
        <v>82</v>
      </c>
      <c r="IFL66" s="133" t="s">
        <v>83</v>
      </c>
      <c r="IFM66" s="133" t="s">
        <v>84</v>
      </c>
      <c r="IFN66" s="133" t="s">
        <v>85</v>
      </c>
      <c r="IFO66" s="133" t="s">
        <v>86</v>
      </c>
      <c r="IFP66" s="133" t="s">
        <v>69</v>
      </c>
      <c r="IFQ66" s="133" t="s">
        <v>103</v>
      </c>
      <c r="IFR66" s="133" t="s">
        <v>130</v>
      </c>
      <c r="IFS66" s="133" t="s">
        <v>106</v>
      </c>
      <c r="IFT66" s="130"/>
      <c r="IFU66" s="147"/>
      <c r="IFV66" s="147"/>
      <c r="IFW66" s="147"/>
      <c r="IFX66" s="147"/>
      <c r="IFY66" s="147"/>
      <c r="IFZ66" s="147"/>
      <c r="IGA66" s="133" t="s">
        <v>82</v>
      </c>
      <c r="IGB66" s="133" t="s">
        <v>83</v>
      </c>
      <c r="IGC66" s="133" t="s">
        <v>84</v>
      </c>
      <c r="IGD66" s="133" t="s">
        <v>85</v>
      </c>
      <c r="IGE66" s="133" t="s">
        <v>86</v>
      </c>
      <c r="IGF66" s="133" t="s">
        <v>69</v>
      </c>
      <c r="IGG66" s="133" t="s">
        <v>103</v>
      </c>
      <c r="IGH66" s="133" t="s">
        <v>130</v>
      </c>
      <c r="IGI66" s="133" t="s">
        <v>106</v>
      </c>
      <c r="IGJ66" s="130"/>
      <c r="IGK66" s="147"/>
      <c r="IGL66" s="147"/>
      <c r="IGM66" s="147"/>
      <c r="IGN66" s="147"/>
      <c r="IGO66" s="147"/>
      <c r="IGP66" s="147"/>
      <c r="IGQ66" s="133" t="s">
        <v>82</v>
      </c>
      <c r="IGR66" s="133" t="s">
        <v>83</v>
      </c>
      <c r="IGS66" s="133" t="s">
        <v>84</v>
      </c>
      <c r="IGT66" s="133" t="s">
        <v>85</v>
      </c>
      <c r="IGU66" s="133" t="s">
        <v>86</v>
      </c>
      <c r="IGV66" s="133" t="s">
        <v>69</v>
      </c>
      <c r="IGW66" s="133" t="s">
        <v>103</v>
      </c>
      <c r="IGX66" s="133" t="s">
        <v>130</v>
      </c>
      <c r="IGY66" s="133" t="s">
        <v>106</v>
      </c>
      <c r="IGZ66" s="130"/>
      <c r="IHA66" s="147"/>
      <c r="IHB66" s="147"/>
      <c r="IHC66" s="147"/>
      <c r="IHD66" s="147"/>
      <c r="IHE66" s="147"/>
      <c r="IHF66" s="147"/>
      <c r="IHG66" s="133" t="s">
        <v>82</v>
      </c>
      <c r="IHH66" s="133" t="s">
        <v>83</v>
      </c>
      <c r="IHI66" s="133" t="s">
        <v>84</v>
      </c>
      <c r="IHJ66" s="133" t="s">
        <v>85</v>
      </c>
      <c r="IHK66" s="133" t="s">
        <v>86</v>
      </c>
      <c r="IHL66" s="133" t="s">
        <v>69</v>
      </c>
      <c r="IHM66" s="133" t="s">
        <v>103</v>
      </c>
      <c r="IHN66" s="133" t="s">
        <v>130</v>
      </c>
      <c r="IHO66" s="133" t="s">
        <v>106</v>
      </c>
      <c r="IHP66" s="130"/>
      <c r="IHQ66" s="147"/>
      <c r="IHR66" s="147"/>
      <c r="IHS66" s="147"/>
      <c r="IHT66" s="147"/>
      <c r="IHU66" s="147"/>
      <c r="IHV66" s="147"/>
      <c r="IHW66" s="133" t="s">
        <v>82</v>
      </c>
      <c r="IHX66" s="133" t="s">
        <v>83</v>
      </c>
      <c r="IHY66" s="133" t="s">
        <v>84</v>
      </c>
      <c r="IHZ66" s="133" t="s">
        <v>85</v>
      </c>
      <c r="IIA66" s="133" t="s">
        <v>86</v>
      </c>
      <c r="IIB66" s="133" t="s">
        <v>69</v>
      </c>
      <c r="IIC66" s="133" t="s">
        <v>103</v>
      </c>
      <c r="IID66" s="133" t="s">
        <v>130</v>
      </c>
      <c r="IIE66" s="133" t="s">
        <v>106</v>
      </c>
      <c r="IIF66" s="130"/>
      <c r="IIG66" s="147"/>
      <c r="IIH66" s="147"/>
      <c r="III66" s="147"/>
      <c r="IIJ66" s="147"/>
      <c r="IIK66" s="147"/>
      <c r="IIL66" s="147"/>
      <c r="IIM66" s="133" t="s">
        <v>82</v>
      </c>
      <c r="IIN66" s="133" t="s">
        <v>83</v>
      </c>
      <c r="IIO66" s="133" t="s">
        <v>84</v>
      </c>
      <c r="IIP66" s="133" t="s">
        <v>85</v>
      </c>
      <c r="IIQ66" s="133" t="s">
        <v>86</v>
      </c>
      <c r="IIR66" s="133" t="s">
        <v>69</v>
      </c>
      <c r="IIS66" s="133" t="s">
        <v>103</v>
      </c>
      <c r="IIT66" s="133" t="s">
        <v>130</v>
      </c>
      <c r="IIU66" s="133" t="s">
        <v>106</v>
      </c>
      <c r="IIV66" s="130"/>
      <c r="IIW66" s="147"/>
      <c r="IIX66" s="147"/>
      <c r="IIY66" s="147"/>
      <c r="IIZ66" s="147"/>
      <c r="IJA66" s="147"/>
      <c r="IJB66" s="147"/>
      <c r="IJC66" s="133" t="s">
        <v>82</v>
      </c>
      <c r="IJD66" s="133" t="s">
        <v>83</v>
      </c>
      <c r="IJE66" s="133" t="s">
        <v>84</v>
      </c>
      <c r="IJF66" s="133" t="s">
        <v>85</v>
      </c>
      <c r="IJG66" s="133" t="s">
        <v>86</v>
      </c>
      <c r="IJH66" s="133" t="s">
        <v>69</v>
      </c>
      <c r="IJI66" s="133" t="s">
        <v>103</v>
      </c>
      <c r="IJJ66" s="133" t="s">
        <v>130</v>
      </c>
      <c r="IJK66" s="133" t="s">
        <v>106</v>
      </c>
      <c r="IJL66" s="130"/>
      <c r="IJM66" s="147"/>
      <c r="IJN66" s="147"/>
      <c r="IJO66" s="147"/>
      <c r="IJP66" s="147"/>
      <c r="IJQ66" s="147"/>
      <c r="IJR66" s="147"/>
      <c r="IJS66" s="133" t="s">
        <v>82</v>
      </c>
      <c r="IJT66" s="133" t="s">
        <v>83</v>
      </c>
      <c r="IJU66" s="133" t="s">
        <v>84</v>
      </c>
      <c r="IJV66" s="133" t="s">
        <v>85</v>
      </c>
      <c r="IJW66" s="133" t="s">
        <v>86</v>
      </c>
      <c r="IJX66" s="133" t="s">
        <v>69</v>
      </c>
      <c r="IJY66" s="133" t="s">
        <v>103</v>
      </c>
      <c r="IJZ66" s="133" t="s">
        <v>130</v>
      </c>
      <c r="IKA66" s="133" t="s">
        <v>106</v>
      </c>
      <c r="IKB66" s="130"/>
      <c r="IKC66" s="147"/>
      <c r="IKD66" s="147"/>
      <c r="IKE66" s="147"/>
      <c r="IKF66" s="147"/>
      <c r="IKG66" s="147"/>
      <c r="IKH66" s="147"/>
      <c r="IKI66" s="133" t="s">
        <v>82</v>
      </c>
      <c r="IKJ66" s="133" t="s">
        <v>83</v>
      </c>
      <c r="IKK66" s="133" t="s">
        <v>84</v>
      </c>
      <c r="IKL66" s="133" t="s">
        <v>85</v>
      </c>
      <c r="IKM66" s="133" t="s">
        <v>86</v>
      </c>
      <c r="IKN66" s="133" t="s">
        <v>69</v>
      </c>
      <c r="IKO66" s="133" t="s">
        <v>103</v>
      </c>
      <c r="IKP66" s="133" t="s">
        <v>130</v>
      </c>
      <c r="IKQ66" s="133" t="s">
        <v>106</v>
      </c>
      <c r="IKR66" s="130"/>
      <c r="IKS66" s="147"/>
      <c r="IKT66" s="147"/>
      <c r="IKU66" s="147"/>
      <c r="IKV66" s="147"/>
      <c r="IKW66" s="147"/>
      <c r="IKX66" s="147"/>
      <c r="IKY66" s="133" t="s">
        <v>82</v>
      </c>
      <c r="IKZ66" s="133" t="s">
        <v>83</v>
      </c>
      <c r="ILA66" s="133" t="s">
        <v>84</v>
      </c>
      <c r="ILB66" s="133" t="s">
        <v>85</v>
      </c>
      <c r="ILC66" s="133" t="s">
        <v>86</v>
      </c>
      <c r="ILD66" s="133" t="s">
        <v>69</v>
      </c>
      <c r="ILE66" s="133" t="s">
        <v>103</v>
      </c>
      <c r="ILF66" s="133" t="s">
        <v>130</v>
      </c>
      <c r="ILG66" s="133" t="s">
        <v>106</v>
      </c>
      <c r="ILH66" s="130"/>
      <c r="ILI66" s="147"/>
      <c r="ILJ66" s="147"/>
      <c r="ILK66" s="147"/>
      <c r="ILL66" s="147"/>
      <c r="ILM66" s="147"/>
      <c r="ILN66" s="147"/>
      <c r="ILO66" s="133" t="s">
        <v>82</v>
      </c>
      <c r="ILP66" s="133" t="s">
        <v>83</v>
      </c>
      <c r="ILQ66" s="133" t="s">
        <v>84</v>
      </c>
      <c r="ILR66" s="133" t="s">
        <v>85</v>
      </c>
      <c r="ILS66" s="133" t="s">
        <v>86</v>
      </c>
      <c r="ILT66" s="133" t="s">
        <v>69</v>
      </c>
      <c r="ILU66" s="133" t="s">
        <v>103</v>
      </c>
      <c r="ILV66" s="133" t="s">
        <v>130</v>
      </c>
      <c r="ILW66" s="133" t="s">
        <v>106</v>
      </c>
      <c r="ILX66" s="130"/>
      <c r="ILY66" s="147"/>
      <c r="ILZ66" s="147"/>
      <c r="IMA66" s="147"/>
      <c r="IMB66" s="147"/>
      <c r="IMC66" s="147"/>
      <c r="IMD66" s="147"/>
      <c r="IME66" s="133" t="s">
        <v>82</v>
      </c>
      <c r="IMF66" s="133" t="s">
        <v>83</v>
      </c>
      <c r="IMG66" s="133" t="s">
        <v>84</v>
      </c>
      <c r="IMH66" s="133" t="s">
        <v>85</v>
      </c>
      <c r="IMI66" s="133" t="s">
        <v>86</v>
      </c>
      <c r="IMJ66" s="133" t="s">
        <v>69</v>
      </c>
      <c r="IMK66" s="133" t="s">
        <v>103</v>
      </c>
      <c r="IML66" s="133" t="s">
        <v>130</v>
      </c>
      <c r="IMM66" s="133" t="s">
        <v>106</v>
      </c>
      <c r="IMN66" s="130"/>
      <c r="IMO66" s="147"/>
      <c r="IMP66" s="147"/>
      <c r="IMQ66" s="147"/>
      <c r="IMR66" s="147"/>
      <c r="IMS66" s="147"/>
      <c r="IMT66" s="147"/>
      <c r="IMU66" s="133" t="s">
        <v>82</v>
      </c>
      <c r="IMV66" s="133" t="s">
        <v>83</v>
      </c>
      <c r="IMW66" s="133" t="s">
        <v>84</v>
      </c>
      <c r="IMX66" s="133" t="s">
        <v>85</v>
      </c>
      <c r="IMY66" s="133" t="s">
        <v>86</v>
      </c>
      <c r="IMZ66" s="133" t="s">
        <v>69</v>
      </c>
      <c r="INA66" s="133" t="s">
        <v>103</v>
      </c>
      <c r="INB66" s="133" t="s">
        <v>130</v>
      </c>
      <c r="INC66" s="133" t="s">
        <v>106</v>
      </c>
      <c r="IND66" s="130"/>
      <c r="INE66" s="147"/>
      <c r="INF66" s="147"/>
      <c r="ING66" s="147"/>
      <c r="INH66" s="147"/>
      <c r="INI66" s="147"/>
      <c r="INJ66" s="147"/>
      <c r="INK66" s="133" t="s">
        <v>82</v>
      </c>
      <c r="INL66" s="133" t="s">
        <v>83</v>
      </c>
      <c r="INM66" s="133" t="s">
        <v>84</v>
      </c>
      <c r="INN66" s="133" t="s">
        <v>85</v>
      </c>
      <c r="INO66" s="133" t="s">
        <v>86</v>
      </c>
      <c r="INP66" s="133" t="s">
        <v>69</v>
      </c>
      <c r="INQ66" s="133" t="s">
        <v>103</v>
      </c>
      <c r="INR66" s="133" t="s">
        <v>130</v>
      </c>
      <c r="INS66" s="133" t="s">
        <v>106</v>
      </c>
      <c r="INT66" s="130"/>
      <c r="INU66" s="147"/>
      <c r="INV66" s="147"/>
      <c r="INW66" s="147"/>
      <c r="INX66" s="147"/>
      <c r="INY66" s="147"/>
      <c r="INZ66" s="147"/>
      <c r="IOA66" s="133" t="s">
        <v>82</v>
      </c>
      <c r="IOB66" s="133" t="s">
        <v>83</v>
      </c>
      <c r="IOC66" s="133" t="s">
        <v>84</v>
      </c>
      <c r="IOD66" s="133" t="s">
        <v>85</v>
      </c>
      <c r="IOE66" s="133" t="s">
        <v>86</v>
      </c>
      <c r="IOF66" s="133" t="s">
        <v>69</v>
      </c>
      <c r="IOG66" s="133" t="s">
        <v>103</v>
      </c>
      <c r="IOH66" s="133" t="s">
        <v>130</v>
      </c>
      <c r="IOI66" s="133" t="s">
        <v>106</v>
      </c>
      <c r="IOJ66" s="130"/>
      <c r="IOK66" s="147"/>
      <c r="IOL66" s="147"/>
      <c r="IOM66" s="147"/>
      <c r="ION66" s="147"/>
      <c r="IOO66" s="147"/>
      <c r="IOP66" s="147"/>
      <c r="IOQ66" s="133" t="s">
        <v>82</v>
      </c>
      <c r="IOR66" s="133" t="s">
        <v>83</v>
      </c>
      <c r="IOS66" s="133" t="s">
        <v>84</v>
      </c>
      <c r="IOT66" s="133" t="s">
        <v>85</v>
      </c>
      <c r="IOU66" s="133" t="s">
        <v>86</v>
      </c>
      <c r="IOV66" s="133" t="s">
        <v>69</v>
      </c>
      <c r="IOW66" s="133" t="s">
        <v>103</v>
      </c>
      <c r="IOX66" s="133" t="s">
        <v>130</v>
      </c>
      <c r="IOY66" s="133" t="s">
        <v>106</v>
      </c>
      <c r="IOZ66" s="130"/>
      <c r="IPA66" s="147"/>
      <c r="IPB66" s="147"/>
      <c r="IPC66" s="147"/>
      <c r="IPD66" s="147"/>
      <c r="IPE66" s="147"/>
      <c r="IPF66" s="147"/>
      <c r="IPG66" s="133" t="s">
        <v>82</v>
      </c>
      <c r="IPH66" s="133" t="s">
        <v>83</v>
      </c>
      <c r="IPI66" s="133" t="s">
        <v>84</v>
      </c>
      <c r="IPJ66" s="133" t="s">
        <v>85</v>
      </c>
      <c r="IPK66" s="133" t="s">
        <v>86</v>
      </c>
      <c r="IPL66" s="133" t="s">
        <v>69</v>
      </c>
      <c r="IPM66" s="133" t="s">
        <v>103</v>
      </c>
      <c r="IPN66" s="133" t="s">
        <v>130</v>
      </c>
      <c r="IPO66" s="133" t="s">
        <v>106</v>
      </c>
      <c r="IPP66" s="130"/>
      <c r="IPQ66" s="147"/>
      <c r="IPR66" s="147"/>
      <c r="IPS66" s="147"/>
      <c r="IPT66" s="147"/>
      <c r="IPU66" s="147"/>
      <c r="IPV66" s="147"/>
      <c r="IPW66" s="133" t="s">
        <v>82</v>
      </c>
      <c r="IPX66" s="133" t="s">
        <v>83</v>
      </c>
      <c r="IPY66" s="133" t="s">
        <v>84</v>
      </c>
      <c r="IPZ66" s="133" t="s">
        <v>85</v>
      </c>
      <c r="IQA66" s="133" t="s">
        <v>86</v>
      </c>
      <c r="IQB66" s="133" t="s">
        <v>69</v>
      </c>
      <c r="IQC66" s="133" t="s">
        <v>103</v>
      </c>
      <c r="IQD66" s="133" t="s">
        <v>130</v>
      </c>
      <c r="IQE66" s="133" t="s">
        <v>106</v>
      </c>
      <c r="IQF66" s="130"/>
      <c r="IQG66" s="147"/>
      <c r="IQH66" s="147"/>
      <c r="IQI66" s="147"/>
      <c r="IQJ66" s="147"/>
      <c r="IQK66" s="147"/>
      <c r="IQL66" s="147"/>
      <c r="IQM66" s="133" t="s">
        <v>82</v>
      </c>
      <c r="IQN66" s="133" t="s">
        <v>83</v>
      </c>
      <c r="IQO66" s="133" t="s">
        <v>84</v>
      </c>
      <c r="IQP66" s="133" t="s">
        <v>85</v>
      </c>
      <c r="IQQ66" s="133" t="s">
        <v>86</v>
      </c>
      <c r="IQR66" s="133" t="s">
        <v>69</v>
      </c>
      <c r="IQS66" s="133" t="s">
        <v>103</v>
      </c>
      <c r="IQT66" s="133" t="s">
        <v>130</v>
      </c>
      <c r="IQU66" s="133" t="s">
        <v>106</v>
      </c>
      <c r="IQV66" s="130"/>
      <c r="IQW66" s="147"/>
      <c r="IQX66" s="147"/>
      <c r="IQY66" s="147"/>
      <c r="IQZ66" s="147"/>
      <c r="IRA66" s="147"/>
      <c r="IRB66" s="147"/>
      <c r="IRC66" s="133" t="s">
        <v>82</v>
      </c>
      <c r="IRD66" s="133" t="s">
        <v>83</v>
      </c>
      <c r="IRE66" s="133" t="s">
        <v>84</v>
      </c>
      <c r="IRF66" s="133" t="s">
        <v>85</v>
      </c>
      <c r="IRG66" s="133" t="s">
        <v>86</v>
      </c>
      <c r="IRH66" s="133" t="s">
        <v>69</v>
      </c>
      <c r="IRI66" s="133" t="s">
        <v>103</v>
      </c>
      <c r="IRJ66" s="133" t="s">
        <v>130</v>
      </c>
      <c r="IRK66" s="133" t="s">
        <v>106</v>
      </c>
      <c r="IRL66" s="130"/>
      <c r="IRM66" s="147"/>
      <c r="IRN66" s="147"/>
      <c r="IRO66" s="147"/>
      <c r="IRP66" s="147"/>
      <c r="IRQ66" s="147"/>
      <c r="IRR66" s="147"/>
      <c r="IRS66" s="133" t="s">
        <v>82</v>
      </c>
      <c r="IRT66" s="133" t="s">
        <v>83</v>
      </c>
      <c r="IRU66" s="133" t="s">
        <v>84</v>
      </c>
      <c r="IRV66" s="133" t="s">
        <v>85</v>
      </c>
      <c r="IRW66" s="133" t="s">
        <v>86</v>
      </c>
      <c r="IRX66" s="133" t="s">
        <v>69</v>
      </c>
      <c r="IRY66" s="133" t="s">
        <v>103</v>
      </c>
      <c r="IRZ66" s="133" t="s">
        <v>130</v>
      </c>
      <c r="ISA66" s="133" t="s">
        <v>106</v>
      </c>
      <c r="ISB66" s="130"/>
      <c r="ISC66" s="147"/>
      <c r="ISD66" s="147"/>
      <c r="ISE66" s="147"/>
      <c r="ISF66" s="147"/>
      <c r="ISG66" s="147"/>
      <c r="ISH66" s="147"/>
      <c r="ISI66" s="133" t="s">
        <v>82</v>
      </c>
      <c r="ISJ66" s="133" t="s">
        <v>83</v>
      </c>
      <c r="ISK66" s="133" t="s">
        <v>84</v>
      </c>
      <c r="ISL66" s="133" t="s">
        <v>85</v>
      </c>
      <c r="ISM66" s="133" t="s">
        <v>86</v>
      </c>
      <c r="ISN66" s="133" t="s">
        <v>69</v>
      </c>
      <c r="ISO66" s="133" t="s">
        <v>103</v>
      </c>
      <c r="ISP66" s="133" t="s">
        <v>130</v>
      </c>
      <c r="ISQ66" s="133" t="s">
        <v>106</v>
      </c>
      <c r="ISR66" s="130"/>
      <c r="ISS66" s="147"/>
      <c r="IST66" s="147"/>
      <c r="ISU66" s="147"/>
      <c r="ISV66" s="147"/>
      <c r="ISW66" s="147"/>
      <c r="ISX66" s="147"/>
      <c r="ISY66" s="133" t="s">
        <v>82</v>
      </c>
      <c r="ISZ66" s="133" t="s">
        <v>83</v>
      </c>
      <c r="ITA66" s="133" t="s">
        <v>84</v>
      </c>
      <c r="ITB66" s="133" t="s">
        <v>85</v>
      </c>
      <c r="ITC66" s="133" t="s">
        <v>86</v>
      </c>
      <c r="ITD66" s="133" t="s">
        <v>69</v>
      </c>
      <c r="ITE66" s="133" t="s">
        <v>103</v>
      </c>
      <c r="ITF66" s="133" t="s">
        <v>130</v>
      </c>
      <c r="ITG66" s="133" t="s">
        <v>106</v>
      </c>
      <c r="ITH66" s="130"/>
      <c r="ITI66" s="147"/>
      <c r="ITJ66" s="147"/>
      <c r="ITK66" s="147"/>
      <c r="ITL66" s="147"/>
      <c r="ITM66" s="147"/>
      <c r="ITN66" s="147"/>
      <c r="ITO66" s="133" t="s">
        <v>82</v>
      </c>
      <c r="ITP66" s="133" t="s">
        <v>83</v>
      </c>
      <c r="ITQ66" s="133" t="s">
        <v>84</v>
      </c>
      <c r="ITR66" s="133" t="s">
        <v>85</v>
      </c>
      <c r="ITS66" s="133" t="s">
        <v>86</v>
      </c>
      <c r="ITT66" s="133" t="s">
        <v>69</v>
      </c>
      <c r="ITU66" s="133" t="s">
        <v>103</v>
      </c>
      <c r="ITV66" s="133" t="s">
        <v>130</v>
      </c>
      <c r="ITW66" s="133" t="s">
        <v>106</v>
      </c>
      <c r="ITX66" s="130"/>
      <c r="ITY66" s="147"/>
      <c r="ITZ66" s="147"/>
      <c r="IUA66" s="147"/>
      <c r="IUB66" s="147"/>
      <c r="IUC66" s="147"/>
      <c r="IUD66" s="147"/>
      <c r="IUE66" s="133" t="s">
        <v>82</v>
      </c>
      <c r="IUF66" s="133" t="s">
        <v>83</v>
      </c>
      <c r="IUG66" s="133" t="s">
        <v>84</v>
      </c>
      <c r="IUH66" s="133" t="s">
        <v>85</v>
      </c>
      <c r="IUI66" s="133" t="s">
        <v>86</v>
      </c>
      <c r="IUJ66" s="133" t="s">
        <v>69</v>
      </c>
      <c r="IUK66" s="133" t="s">
        <v>103</v>
      </c>
      <c r="IUL66" s="133" t="s">
        <v>130</v>
      </c>
      <c r="IUM66" s="133" t="s">
        <v>106</v>
      </c>
      <c r="IUN66" s="130"/>
      <c r="IUO66" s="147"/>
      <c r="IUP66" s="147"/>
      <c r="IUQ66" s="147"/>
      <c r="IUR66" s="147"/>
      <c r="IUS66" s="147"/>
      <c r="IUT66" s="147"/>
      <c r="IUU66" s="133" t="s">
        <v>82</v>
      </c>
      <c r="IUV66" s="133" t="s">
        <v>83</v>
      </c>
      <c r="IUW66" s="133" t="s">
        <v>84</v>
      </c>
      <c r="IUX66" s="133" t="s">
        <v>85</v>
      </c>
      <c r="IUY66" s="133" t="s">
        <v>86</v>
      </c>
      <c r="IUZ66" s="133" t="s">
        <v>69</v>
      </c>
      <c r="IVA66" s="133" t="s">
        <v>103</v>
      </c>
      <c r="IVB66" s="133" t="s">
        <v>130</v>
      </c>
      <c r="IVC66" s="133" t="s">
        <v>106</v>
      </c>
      <c r="IVD66" s="130"/>
      <c r="IVE66" s="147"/>
      <c r="IVF66" s="147"/>
      <c r="IVG66" s="147"/>
      <c r="IVH66" s="147"/>
      <c r="IVI66" s="147"/>
      <c r="IVJ66" s="147"/>
      <c r="IVK66" s="133" t="s">
        <v>82</v>
      </c>
      <c r="IVL66" s="133" t="s">
        <v>83</v>
      </c>
      <c r="IVM66" s="133" t="s">
        <v>84</v>
      </c>
      <c r="IVN66" s="133" t="s">
        <v>85</v>
      </c>
      <c r="IVO66" s="133" t="s">
        <v>86</v>
      </c>
      <c r="IVP66" s="133" t="s">
        <v>69</v>
      </c>
      <c r="IVQ66" s="133" t="s">
        <v>103</v>
      </c>
      <c r="IVR66" s="133" t="s">
        <v>130</v>
      </c>
      <c r="IVS66" s="133" t="s">
        <v>106</v>
      </c>
      <c r="IVT66" s="130"/>
      <c r="IVU66" s="147"/>
      <c r="IVV66" s="147"/>
      <c r="IVW66" s="147"/>
      <c r="IVX66" s="147"/>
      <c r="IVY66" s="147"/>
      <c r="IVZ66" s="147"/>
      <c r="IWA66" s="133" t="s">
        <v>82</v>
      </c>
      <c r="IWB66" s="133" t="s">
        <v>83</v>
      </c>
      <c r="IWC66" s="133" t="s">
        <v>84</v>
      </c>
      <c r="IWD66" s="133" t="s">
        <v>85</v>
      </c>
      <c r="IWE66" s="133" t="s">
        <v>86</v>
      </c>
      <c r="IWF66" s="133" t="s">
        <v>69</v>
      </c>
      <c r="IWG66" s="133" t="s">
        <v>103</v>
      </c>
      <c r="IWH66" s="133" t="s">
        <v>130</v>
      </c>
      <c r="IWI66" s="133" t="s">
        <v>106</v>
      </c>
      <c r="IWJ66" s="130"/>
      <c r="IWK66" s="147"/>
      <c r="IWL66" s="147"/>
      <c r="IWM66" s="147"/>
      <c r="IWN66" s="147"/>
      <c r="IWO66" s="147"/>
      <c r="IWP66" s="147"/>
      <c r="IWQ66" s="133" t="s">
        <v>82</v>
      </c>
      <c r="IWR66" s="133" t="s">
        <v>83</v>
      </c>
      <c r="IWS66" s="133" t="s">
        <v>84</v>
      </c>
      <c r="IWT66" s="133" t="s">
        <v>85</v>
      </c>
      <c r="IWU66" s="133" t="s">
        <v>86</v>
      </c>
      <c r="IWV66" s="133" t="s">
        <v>69</v>
      </c>
      <c r="IWW66" s="133" t="s">
        <v>103</v>
      </c>
      <c r="IWX66" s="133" t="s">
        <v>130</v>
      </c>
      <c r="IWY66" s="133" t="s">
        <v>106</v>
      </c>
      <c r="IWZ66" s="130"/>
      <c r="IXA66" s="147"/>
      <c r="IXB66" s="147"/>
      <c r="IXC66" s="147"/>
      <c r="IXD66" s="147"/>
      <c r="IXE66" s="147"/>
      <c r="IXF66" s="147"/>
      <c r="IXG66" s="133" t="s">
        <v>82</v>
      </c>
      <c r="IXH66" s="133" t="s">
        <v>83</v>
      </c>
      <c r="IXI66" s="133" t="s">
        <v>84</v>
      </c>
      <c r="IXJ66" s="133" t="s">
        <v>85</v>
      </c>
      <c r="IXK66" s="133" t="s">
        <v>86</v>
      </c>
      <c r="IXL66" s="133" t="s">
        <v>69</v>
      </c>
      <c r="IXM66" s="133" t="s">
        <v>103</v>
      </c>
      <c r="IXN66" s="133" t="s">
        <v>130</v>
      </c>
      <c r="IXO66" s="133" t="s">
        <v>106</v>
      </c>
      <c r="IXP66" s="130"/>
      <c r="IXQ66" s="147"/>
      <c r="IXR66" s="147"/>
      <c r="IXS66" s="147"/>
      <c r="IXT66" s="147"/>
      <c r="IXU66" s="147"/>
      <c r="IXV66" s="147"/>
      <c r="IXW66" s="133" t="s">
        <v>82</v>
      </c>
      <c r="IXX66" s="133" t="s">
        <v>83</v>
      </c>
      <c r="IXY66" s="133" t="s">
        <v>84</v>
      </c>
      <c r="IXZ66" s="133" t="s">
        <v>85</v>
      </c>
      <c r="IYA66" s="133" t="s">
        <v>86</v>
      </c>
      <c r="IYB66" s="133" t="s">
        <v>69</v>
      </c>
      <c r="IYC66" s="133" t="s">
        <v>103</v>
      </c>
      <c r="IYD66" s="133" t="s">
        <v>130</v>
      </c>
      <c r="IYE66" s="133" t="s">
        <v>106</v>
      </c>
      <c r="IYF66" s="130"/>
      <c r="IYG66" s="147"/>
      <c r="IYH66" s="147"/>
      <c r="IYI66" s="147"/>
      <c r="IYJ66" s="147"/>
      <c r="IYK66" s="147"/>
      <c r="IYL66" s="147"/>
      <c r="IYM66" s="133" t="s">
        <v>82</v>
      </c>
      <c r="IYN66" s="133" t="s">
        <v>83</v>
      </c>
      <c r="IYO66" s="133" t="s">
        <v>84</v>
      </c>
      <c r="IYP66" s="133" t="s">
        <v>85</v>
      </c>
      <c r="IYQ66" s="133" t="s">
        <v>86</v>
      </c>
      <c r="IYR66" s="133" t="s">
        <v>69</v>
      </c>
      <c r="IYS66" s="133" t="s">
        <v>103</v>
      </c>
      <c r="IYT66" s="133" t="s">
        <v>130</v>
      </c>
      <c r="IYU66" s="133" t="s">
        <v>106</v>
      </c>
      <c r="IYV66" s="130"/>
      <c r="IYW66" s="147"/>
      <c r="IYX66" s="147"/>
      <c r="IYY66" s="147"/>
      <c r="IYZ66" s="147"/>
      <c r="IZA66" s="147"/>
      <c r="IZB66" s="147"/>
      <c r="IZC66" s="133" t="s">
        <v>82</v>
      </c>
      <c r="IZD66" s="133" t="s">
        <v>83</v>
      </c>
      <c r="IZE66" s="133" t="s">
        <v>84</v>
      </c>
      <c r="IZF66" s="133" t="s">
        <v>85</v>
      </c>
      <c r="IZG66" s="133" t="s">
        <v>86</v>
      </c>
      <c r="IZH66" s="133" t="s">
        <v>69</v>
      </c>
      <c r="IZI66" s="133" t="s">
        <v>103</v>
      </c>
      <c r="IZJ66" s="133" t="s">
        <v>130</v>
      </c>
      <c r="IZK66" s="133" t="s">
        <v>106</v>
      </c>
      <c r="IZL66" s="130"/>
      <c r="IZM66" s="147"/>
      <c r="IZN66" s="147"/>
      <c r="IZO66" s="147"/>
      <c r="IZP66" s="147"/>
      <c r="IZQ66" s="147"/>
      <c r="IZR66" s="147"/>
      <c r="IZS66" s="133" t="s">
        <v>82</v>
      </c>
      <c r="IZT66" s="133" t="s">
        <v>83</v>
      </c>
      <c r="IZU66" s="133" t="s">
        <v>84</v>
      </c>
      <c r="IZV66" s="133" t="s">
        <v>85</v>
      </c>
      <c r="IZW66" s="133" t="s">
        <v>86</v>
      </c>
      <c r="IZX66" s="133" t="s">
        <v>69</v>
      </c>
      <c r="IZY66" s="133" t="s">
        <v>103</v>
      </c>
      <c r="IZZ66" s="133" t="s">
        <v>130</v>
      </c>
      <c r="JAA66" s="133" t="s">
        <v>106</v>
      </c>
      <c r="JAB66" s="130"/>
      <c r="JAC66" s="147"/>
      <c r="JAD66" s="147"/>
      <c r="JAE66" s="147"/>
      <c r="JAF66" s="147"/>
      <c r="JAG66" s="147"/>
      <c r="JAH66" s="147"/>
      <c r="JAI66" s="133" t="s">
        <v>82</v>
      </c>
      <c r="JAJ66" s="133" t="s">
        <v>83</v>
      </c>
      <c r="JAK66" s="133" t="s">
        <v>84</v>
      </c>
      <c r="JAL66" s="133" t="s">
        <v>85</v>
      </c>
      <c r="JAM66" s="133" t="s">
        <v>86</v>
      </c>
      <c r="JAN66" s="133" t="s">
        <v>69</v>
      </c>
      <c r="JAO66" s="133" t="s">
        <v>103</v>
      </c>
      <c r="JAP66" s="133" t="s">
        <v>130</v>
      </c>
      <c r="JAQ66" s="133" t="s">
        <v>106</v>
      </c>
      <c r="JAR66" s="130"/>
      <c r="JAS66" s="147"/>
      <c r="JAT66" s="147"/>
      <c r="JAU66" s="147"/>
      <c r="JAV66" s="147"/>
      <c r="JAW66" s="147"/>
      <c r="JAX66" s="147"/>
      <c r="JAY66" s="133" t="s">
        <v>82</v>
      </c>
      <c r="JAZ66" s="133" t="s">
        <v>83</v>
      </c>
      <c r="JBA66" s="133" t="s">
        <v>84</v>
      </c>
      <c r="JBB66" s="133" t="s">
        <v>85</v>
      </c>
      <c r="JBC66" s="133" t="s">
        <v>86</v>
      </c>
      <c r="JBD66" s="133" t="s">
        <v>69</v>
      </c>
      <c r="JBE66" s="133" t="s">
        <v>103</v>
      </c>
      <c r="JBF66" s="133" t="s">
        <v>130</v>
      </c>
      <c r="JBG66" s="133" t="s">
        <v>106</v>
      </c>
      <c r="JBH66" s="130"/>
      <c r="JBI66" s="147"/>
      <c r="JBJ66" s="147"/>
      <c r="JBK66" s="147"/>
      <c r="JBL66" s="147"/>
      <c r="JBM66" s="147"/>
      <c r="JBN66" s="147"/>
      <c r="JBO66" s="133" t="s">
        <v>82</v>
      </c>
      <c r="JBP66" s="133" t="s">
        <v>83</v>
      </c>
      <c r="JBQ66" s="133" t="s">
        <v>84</v>
      </c>
      <c r="JBR66" s="133" t="s">
        <v>85</v>
      </c>
      <c r="JBS66" s="133" t="s">
        <v>86</v>
      </c>
      <c r="JBT66" s="133" t="s">
        <v>69</v>
      </c>
      <c r="JBU66" s="133" t="s">
        <v>103</v>
      </c>
      <c r="JBV66" s="133" t="s">
        <v>130</v>
      </c>
      <c r="JBW66" s="133" t="s">
        <v>106</v>
      </c>
      <c r="JBX66" s="130"/>
      <c r="JBY66" s="147"/>
      <c r="JBZ66" s="147"/>
      <c r="JCA66" s="147"/>
      <c r="JCB66" s="147"/>
      <c r="JCC66" s="147"/>
      <c r="JCD66" s="147"/>
      <c r="JCE66" s="133" t="s">
        <v>82</v>
      </c>
      <c r="JCF66" s="133" t="s">
        <v>83</v>
      </c>
      <c r="JCG66" s="133" t="s">
        <v>84</v>
      </c>
      <c r="JCH66" s="133" t="s">
        <v>85</v>
      </c>
      <c r="JCI66" s="133" t="s">
        <v>86</v>
      </c>
      <c r="JCJ66" s="133" t="s">
        <v>69</v>
      </c>
      <c r="JCK66" s="133" t="s">
        <v>103</v>
      </c>
      <c r="JCL66" s="133" t="s">
        <v>130</v>
      </c>
      <c r="JCM66" s="133" t="s">
        <v>106</v>
      </c>
      <c r="JCN66" s="130"/>
      <c r="JCO66" s="147"/>
      <c r="JCP66" s="147"/>
      <c r="JCQ66" s="147"/>
      <c r="JCR66" s="147"/>
      <c r="JCS66" s="147"/>
      <c r="JCT66" s="147"/>
      <c r="JCU66" s="133" t="s">
        <v>82</v>
      </c>
      <c r="JCV66" s="133" t="s">
        <v>83</v>
      </c>
      <c r="JCW66" s="133" t="s">
        <v>84</v>
      </c>
      <c r="JCX66" s="133" t="s">
        <v>85</v>
      </c>
      <c r="JCY66" s="133" t="s">
        <v>86</v>
      </c>
      <c r="JCZ66" s="133" t="s">
        <v>69</v>
      </c>
      <c r="JDA66" s="133" t="s">
        <v>103</v>
      </c>
      <c r="JDB66" s="133" t="s">
        <v>130</v>
      </c>
      <c r="JDC66" s="133" t="s">
        <v>106</v>
      </c>
      <c r="JDD66" s="130"/>
      <c r="JDE66" s="147"/>
      <c r="JDF66" s="147"/>
      <c r="JDG66" s="147"/>
      <c r="JDH66" s="147"/>
      <c r="JDI66" s="147"/>
      <c r="JDJ66" s="147"/>
      <c r="JDK66" s="133" t="s">
        <v>82</v>
      </c>
      <c r="JDL66" s="133" t="s">
        <v>83</v>
      </c>
      <c r="JDM66" s="133" t="s">
        <v>84</v>
      </c>
      <c r="JDN66" s="133" t="s">
        <v>85</v>
      </c>
      <c r="JDO66" s="133" t="s">
        <v>86</v>
      </c>
      <c r="JDP66" s="133" t="s">
        <v>69</v>
      </c>
      <c r="JDQ66" s="133" t="s">
        <v>103</v>
      </c>
      <c r="JDR66" s="133" t="s">
        <v>130</v>
      </c>
      <c r="JDS66" s="133" t="s">
        <v>106</v>
      </c>
      <c r="JDT66" s="130"/>
      <c r="JDU66" s="147"/>
      <c r="JDV66" s="147"/>
      <c r="JDW66" s="147"/>
      <c r="JDX66" s="147"/>
      <c r="JDY66" s="147"/>
      <c r="JDZ66" s="147"/>
      <c r="JEA66" s="133" t="s">
        <v>82</v>
      </c>
      <c r="JEB66" s="133" t="s">
        <v>83</v>
      </c>
      <c r="JEC66" s="133" t="s">
        <v>84</v>
      </c>
      <c r="JED66" s="133" t="s">
        <v>85</v>
      </c>
      <c r="JEE66" s="133" t="s">
        <v>86</v>
      </c>
      <c r="JEF66" s="133" t="s">
        <v>69</v>
      </c>
      <c r="JEG66" s="133" t="s">
        <v>103</v>
      </c>
      <c r="JEH66" s="133" t="s">
        <v>130</v>
      </c>
      <c r="JEI66" s="133" t="s">
        <v>106</v>
      </c>
      <c r="JEJ66" s="130"/>
      <c r="JEK66" s="147"/>
      <c r="JEL66" s="147"/>
      <c r="JEM66" s="147"/>
      <c r="JEN66" s="147"/>
      <c r="JEO66" s="147"/>
      <c r="JEP66" s="147"/>
      <c r="JEQ66" s="133" t="s">
        <v>82</v>
      </c>
      <c r="JER66" s="133" t="s">
        <v>83</v>
      </c>
      <c r="JES66" s="133" t="s">
        <v>84</v>
      </c>
      <c r="JET66" s="133" t="s">
        <v>85</v>
      </c>
      <c r="JEU66" s="133" t="s">
        <v>86</v>
      </c>
      <c r="JEV66" s="133" t="s">
        <v>69</v>
      </c>
      <c r="JEW66" s="133" t="s">
        <v>103</v>
      </c>
      <c r="JEX66" s="133" t="s">
        <v>130</v>
      </c>
      <c r="JEY66" s="133" t="s">
        <v>106</v>
      </c>
      <c r="JEZ66" s="130"/>
      <c r="JFA66" s="147"/>
      <c r="JFB66" s="147"/>
      <c r="JFC66" s="147"/>
      <c r="JFD66" s="147"/>
      <c r="JFE66" s="147"/>
      <c r="JFF66" s="147"/>
      <c r="JFG66" s="133" t="s">
        <v>82</v>
      </c>
      <c r="JFH66" s="133" t="s">
        <v>83</v>
      </c>
      <c r="JFI66" s="133" t="s">
        <v>84</v>
      </c>
      <c r="JFJ66" s="133" t="s">
        <v>85</v>
      </c>
      <c r="JFK66" s="133" t="s">
        <v>86</v>
      </c>
      <c r="JFL66" s="133" t="s">
        <v>69</v>
      </c>
      <c r="JFM66" s="133" t="s">
        <v>103</v>
      </c>
      <c r="JFN66" s="133" t="s">
        <v>130</v>
      </c>
      <c r="JFO66" s="133" t="s">
        <v>106</v>
      </c>
      <c r="JFP66" s="130"/>
      <c r="JFQ66" s="147"/>
      <c r="JFR66" s="147"/>
      <c r="JFS66" s="147"/>
      <c r="JFT66" s="147"/>
      <c r="JFU66" s="147"/>
      <c r="JFV66" s="147"/>
      <c r="JFW66" s="133" t="s">
        <v>82</v>
      </c>
      <c r="JFX66" s="133" t="s">
        <v>83</v>
      </c>
      <c r="JFY66" s="133" t="s">
        <v>84</v>
      </c>
      <c r="JFZ66" s="133" t="s">
        <v>85</v>
      </c>
      <c r="JGA66" s="133" t="s">
        <v>86</v>
      </c>
      <c r="JGB66" s="133" t="s">
        <v>69</v>
      </c>
      <c r="JGC66" s="133" t="s">
        <v>103</v>
      </c>
      <c r="JGD66" s="133" t="s">
        <v>130</v>
      </c>
      <c r="JGE66" s="133" t="s">
        <v>106</v>
      </c>
      <c r="JGF66" s="130"/>
      <c r="JGG66" s="147"/>
      <c r="JGH66" s="147"/>
      <c r="JGI66" s="147"/>
      <c r="JGJ66" s="147"/>
      <c r="JGK66" s="147"/>
      <c r="JGL66" s="147"/>
      <c r="JGM66" s="133" t="s">
        <v>82</v>
      </c>
      <c r="JGN66" s="133" t="s">
        <v>83</v>
      </c>
      <c r="JGO66" s="133" t="s">
        <v>84</v>
      </c>
      <c r="JGP66" s="133" t="s">
        <v>85</v>
      </c>
      <c r="JGQ66" s="133" t="s">
        <v>86</v>
      </c>
      <c r="JGR66" s="133" t="s">
        <v>69</v>
      </c>
      <c r="JGS66" s="133" t="s">
        <v>103</v>
      </c>
      <c r="JGT66" s="133" t="s">
        <v>130</v>
      </c>
      <c r="JGU66" s="133" t="s">
        <v>106</v>
      </c>
      <c r="JGV66" s="130"/>
      <c r="JGW66" s="147"/>
      <c r="JGX66" s="147"/>
      <c r="JGY66" s="147"/>
      <c r="JGZ66" s="147"/>
      <c r="JHA66" s="147"/>
      <c r="JHB66" s="147"/>
      <c r="JHC66" s="133" t="s">
        <v>82</v>
      </c>
      <c r="JHD66" s="133" t="s">
        <v>83</v>
      </c>
      <c r="JHE66" s="133" t="s">
        <v>84</v>
      </c>
      <c r="JHF66" s="133" t="s">
        <v>85</v>
      </c>
      <c r="JHG66" s="133" t="s">
        <v>86</v>
      </c>
      <c r="JHH66" s="133" t="s">
        <v>69</v>
      </c>
      <c r="JHI66" s="133" t="s">
        <v>103</v>
      </c>
      <c r="JHJ66" s="133" t="s">
        <v>130</v>
      </c>
      <c r="JHK66" s="133" t="s">
        <v>106</v>
      </c>
      <c r="JHL66" s="130"/>
      <c r="JHM66" s="147"/>
      <c r="JHN66" s="147"/>
      <c r="JHO66" s="147"/>
      <c r="JHP66" s="147"/>
      <c r="JHQ66" s="147"/>
      <c r="JHR66" s="147"/>
      <c r="JHS66" s="133" t="s">
        <v>82</v>
      </c>
      <c r="JHT66" s="133" t="s">
        <v>83</v>
      </c>
      <c r="JHU66" s="133" t="s">
        <v>84</v>
      </c>
      <c r="JHV66" s="133" t="s">
        <v>85</v>
      </c>
      <c r="JHW66" s="133" t="s">
        <v>86</v>
      </c>
      <c r="JHX66" s="133" t="s">
        <v>69</v>
      </c>
      <c r="JHY66" s="133" t="s">
        <v>103</v>
      </c>
      <c r="JHZ66" s="133" t="s">
        <v>130</v>
      </c>
      <c r="JIA66" s="133" t="s">
        <v>106</v>
      </c>
      <c r="JIB66" s="130"/>
      <c r="JIC66" s="147"/>
      <c r="JID66" s="147"/>
      <c r="JIE66" s="147"/>
      <c r="JIF66" s="147"/>
      <c r="JIG66" s="147"/>
      <c r="JIH66" s="147"/>
      <c r="JII66" s="133" t="s">
        <v>82</v>
      </c>
      <c r="JIJ66" s="133" t="s">
        <v>83</v>
      </c>
      <c r="JIK66" s="133" t="s">
        <v>84</v>
      </c>
      <c r="JIL66" s="133" t="s">
        <v>85</v>
      </c>
      <c r="JIM66" s="133" t="s">
        <v>86</v>
      </c>
      <c r="JIN66" s="133" t="s">
        <v>69</v>
      </c>
      <c r="JIO66" s="133" t="s">
        <v>103</v>
      </c>
      <c r="JIP66" s="133" t="s">
        <v>130</v>
      </c>
      <c r="JIQ66" s="133" t="s">
        <v>106</v>
      </c>
      <c r="JIR66" s="130"/>
      <c r="JIS66" s="147"/>
      <c r="JIT66" s="147"/>
      <c r="JIU66" s="147"/>
      <c r="JIV66" s="147"/>
      <c r="JIW66" s="147"/>
      <c r="JIX66" s="147"/>
      <c r="JIY66" s="133" t="s">
        <v>82</v>
      </c>
      <c r="JIZ66" s="133" t="s">
        <v>83</v>
      </c>
      <c r="JJA66" s="133" t="s">
        <v>84</v>
      </c>
      <c r="JJB66" s="133" t="s">
        <v>85</v>
      </c>
      <c r="JJC66" s="133" t="s">
        <v>86</v>
      </c>
      <c r="JJD66" s="133" t="s">
        <v>69</v>
      </c>
      <c r="JJE66" s="133" t="s">
        <v>103</v>
      </c>
      <c r="JJF66" s="133" t="s">
        <v>130</v>
      </c>
      <c r="JJG66" s="133" t="s">
        <v>106</v>
      </c>
      <c r="JJH66" s="130"/>
      <c r="JJI66" s="147"/>
      <c r="JJJ66" s="147"/>
      <c r="JJK66" s="147"/>
      <c r="JJL66" s="147"/>
      <c r="JJM66" s="147"/>
      <c r="JJN66" s="147"/>
      <c r="JJO66" s="133" t="s">
        <v>82</v>
      </c>
      <c r="JJP66" s="133" t="s">
        <v>83</v>
      </c>
      <c r="JJQ66" s="133" t="s">
        <v>84</v>
      </c>
      <c r="JJR66" s="133" t="s">
        <v>85</v>
      </c>
      <c r="JJS66" s="133" t="s">
        <v>86</v>
      </c>
      <c r="JJT66" s="133" t="s">
        <v>69</v>
      </c>
      <c r="JJU66" s="133" t="s">
        <v>103</v>
      </c>
      <c r="JJV66" s="133" t="s">
        <v>130</v>
      </c>
      <c r="JJW66" s="133" t="s">
        <v>106</v>
      </c>
      <c r="JJX66" s="130"/>
      <c r="JJY66" s="147"/>
      <c r="JJZ66" s="147"/>
      <c r="JKA66" s="147"/>
      <c r="JKB66" s="147"/>
      <c r="JKC66" s="147"/>
      <c r="JKD66" s="147"/>
      <c r="JKE66" s="133" t="s">
        <v>82</v>
      </c>
      <c r="JKF66" s="133" t="s">
        <v>83</v>
      </c>
      <c r="JKG66" s="133" t="s">
        <v>84</v>
      </c>
      <c r="JKH66" s="133" t="s">
        <v>85</v>
      </c>
      <c r="JKI66" s="133" t="s">
        <v>86</v>
      </c>
      <c r="JKJ66" s="133" t="s">
        <v>69</v>
      </c>
      <c r="JKK66" s="133" t="s">
        <v>103</v>
      </c>
      <c r="JKL66" s="133" t="s">
        <v>130</v>
      </c>
      <c r="JKM66" s="133" t="s">
        <v>106</v>
      </c>
      <c r="JKN66" s="130"/>
      <c r="JKO66" s="147"/>
      <c r="JKP66" s="147"/>
      <c r="JKQ66" s="147"/>
      <c r="JKR66" s="147"/>
      <c r="JKS66" s="147"/>
      <c r="JKT66" s="147"/>
      <c r="JKU66" s="133" t="s">
        <v>82</v>
      </c>
      <c r="JKV66" s="133" t="s">
        <v>83</v>
      </c>
      <c r="JKW66" s="133" t="s">
        <v>84</v>
      </c>
      <c r="JKX66" s="133" t="s">
        <v>85</v>
      </c>
      <c r="JKY66" s="133" t="s">
        <v>86</v>
      </c>
      <c r="JKZ66" s="133" t="s">
        <v>69</v>
      </c>
      <c r="JLA66" s="133" t="s">
        <v>103</v>
      </c>
      <c r="JLB66" s="133" t="s">
        <v>130</v>
      </c>
      <c r="JLC66" s="133" t="s">
        <v>106</v>
      </c>
      <c r="JLD66" s="130"/>
      <c r="JLE66" s="147"/>
      <c r="JLF66" s="147"/>
      <c r="JLG66" s="147"/>
      <c r="JLH66" s="147"/>
      <c r="JLI66" s="147"/>
      <c r="JLJ66" s="147"/>
      <c r="JLK66" s="133" t="s">
        <v>82</v>
      </c>
      <c r="JLL66" s="133" t="s">
        <v>83</v>
      </c>
      <c r="JLM66" s="133" t="s">
        <v>84</v>
      </c>
      <c r="JLN66" s="133" t="s">
        <v>85</v>
      </c>
      <c r="JLO66" s="133" t="s">
        <v>86</v>
      </c>
      <c r="JLP66" s="133" t="s">
        <v>69</v>
      </c>
      <c r="JLQ66" s="133" t="s">
        <v>103</v>
      </c>
      <c r="JLR66" s="133" t="s">
        <v>130</v>
      </c>
      <c r="JLS66" s="133" t="s">
        <v>106</v>
      </c>
      <c r="JLT66" s="130"/>
      <c r="JLU66" s="147"/>
      <c r="JLV66" s="147"/>
      <c r="JLW66" s="147"/>
      <c r="JLX66" s="147"/>
      <c r="JLY66" s="147"/>
      <c r="JLZ66" s="147"/>
      <c r="JMA66" s="133" t="s">
        <v>82</v>
      </c>
      <c r="JMB66" s="133" t="s">
        <v>83</v>
      </c>
      <c r="JMC66" s="133" t="s">
        <v>84</v>
      </c>
      <c r="JMD66" s="133" t="s">
        <v>85</v>
      </c>
      <c r="JME66" s="133" t="s">
        <v>86</v>
      </c>
      <c r="JMF66" s="133" t="s">
        <v>69</v>
      </c>
      <c r="JMG66" s="133" t="s">
        <v>103</v>
      </c>
      <c r="JMH66" s="133" t="s">
        <v>130</v>
      </c>
      <c r="JMI66" s="133" t="s">
        <v>106</v>
      </c>
      <c r="JMJ66" s="130"/>
      <c r="JMK66" s="147"/>
      <c r="JML66" s="147"/>
      <c r="JMM66" s="147"/>
      <c r="JMN66" s="147"/>
      <c r="JMO66" s="147"/>
      <c r="JMP66" s="147"/>
      <c r="JMQ66" s="133" t="s">
        <v>82</v>
      </c>
      <c r="JMR66" s="133" t="s">
        <v>83</v>
      </c>
      <c r="JMS66" s="133" t="s">
        <v>84</v>
      </c>
      <c r="JMT66" s="133" t="s">
        <v>85</v>
      </c>
      <c r="JMU66" s="133" t="s">
        <v>86</v>
      </c>
      <c r="JMV66" s="133" t="s">
        <v>69</v>
      </c>
      <c r="JMW66" s="133" t="s">
        <v>103</v>
      </c>
      <c r="JMX66" s="133" t="s">
        <v>130</v>
      </c>
      <c r="JMY66" s="133" t="s">
        <v>106</v>
      </c>
      <c r="JMZ66" s="130"/>
      <c r="JNA66" s="147"/>
      <c r="JNB66" s="147"/>
      <c r="JNC66" s="147"/>
      <c r="JND66" s="147"/>
      <c r="JNE66" s="147"/>
      <c r="JNF66" s="147"/>
      <c r="JNG66" s="133" t="s">
        <v>82</v>
      </c>
      <c r="JNH66" s="133" t="s">
        <v>83</v>
      </c>
      <c r="JNI66" s="133" t="s">
        <v>84</v>
      </c>
      <c r="JNJ66" s="133" t="s">
        <v>85</v>
      </c>
      <c r="JNK66" s="133" t="s">
        <v>86</v>
      </c>
      <c r="JNL66" s="133" t="s">
        <v>69</v>
      </c>
      <c r="JNM66" s="133" t="s">
        <v>103</v>
      </c>
      <c r="JNN66" s="133" t="s">
        <v>130</v>
      </c>
      <c r="JNO66" s="133" t="s">
        <v>106</v>
      </c>
      <c r="JNP66" s="130"/>
      <c r="JNQ66" s="147"/>
      <c r="JNR66" s="147"/>
      <c r="JNS66" s="147"/>
      <c r="JNT66" s="147"/>
      <c r="JNU66" s="147"/>
      <c r="JNV66" s="147"/>
      <c r="JNW66" s="133" t="s">
        <v>82</v>
      </c>
      <c r="JNX66" s="133" t="s">
        <v>83</v>
      </c>
      <c r="JNY66" s="133" t="s">
        <v>84</v>
      </c>
      <c r="JNZ66" s="133" t="s">
        <v>85</v>
      </c>
      <c r="JOA66" s="133" t="s">
        <v>86</v>
      </c>
      <c r="JOB66" s="133" t="s">
        <v>69</v>
      </c>
      <c r="JOC66" s="133" t="s">
        <v>103</v>
      </c>
      <c r="JOD66" s="133" t="s">
        <v>130</v>
      </c>
      <c r="JOE66" s="133" t="s">
        <v>106</v>
      </c>
      <c r="JOF66" s="130"/>
      <c r="JOG66" s="147"/>
      <c r="JOH66" s="147"/>
      <c r="JOI66" s="147"/>
      <c r="JOJ66" s="147"/>
      <c r="JOK66" s="147"/>
      <c r="JOL66" s="147"/>
      <c r="JOM66" s="133" t="s">
        <v>82</v>
      </c>
      <c r="JON66" s="133" t="s">
        <v>83</v>
      </c>
      <c r="JOO66" s="133" t="s">
        <v>84</v>
      </c>
      <c r="JOP66" s="133" t="s">
        <v>85</v>
      </c>
      <c r="JOQ66" s="133" t="s">
        <v>86</v>
      </c>
      <c r="JOR66" s="133" t="s">
        <v>69</v>
      </c>
      <c r="JOS66" s="133" t="s">
        <v>103</v>
      </c>
      <c r="JOT66" s="133" t="s">
        <v>130</v>
      </c>
      <c r="JOU66" s="133" t="s">
        <v>106</v>
      </c>
      <c r="JOV66" s="130"/>
      <c r="JOW66" s="147"/>
      <c r="JOX66" s="147"/>
      <c r="JOY66" s="147"/>
      <c r="JOZ66" s="147"/>
      <c r="JPA66" s="147"/>
      <c r="JPB66" s="147"/>
      <c r="JPC66" s="133" t="s">
        <v>82</v>
      </c>
      <c r="JPD66" s="133" t="s">
        <v>83</v>
      </c>
      <c r="JPE66" s="133" t="s">
        <v>84</v>
      </c>
      <c r="JPF66" s="133" t="s">
        <v>85</v>
      </c>
      <c r="JPG66" s="133" t="s">
        <v>86</v>
      </c>
      <c r="JPH66" s="133" t="s">
        <v>69</v>
      </c>
      <c r="JPI66" s="133" t="s">
        <v>103</v>
      </c>
      <c r="JPJ66" s="133" t="s">
        <v>130</v>
      </c>
      <c r="JPK66" s="133" t="s">
        <v>106</v>
      </c>
      <c r="JPL66" s="130"/>
      <c r="JPM66" s="147"/>
      <c r="JPN66" s="147"/>
      <c r="JPO66" s="147"/>
      <c r="JPP66" s="147"/>
      <c r="JPQ66" s="147"/>
      <c r="JPR66" s="147"/>
      <c r="JPS66" s="133" t="s">
        <v>82</v>
      </c>
      <c r="JPT66" s="133" t="s">
        <v>83</v>
      </c>
      <c r="JPU66" s="133" t="s">
        <v>84</v>
      </c>
      <c r="JPV66" s="133" t="s">
        <v>85</v>
      </c>
      <c r="JPW66" s="133" t="s">
        <v>86</v>
      </c>
      <c r="JPX66" s="133" t="s">
        <v>69</v>
      </c>
      <c r="JPY66" s="133" t="s">
        <v>103</v>
      </c>
      <c r="JPZ66" s="133" t="s">
        <v>130</v>
      </c>
      <c r="JQA66" s="133" t="s">
        <v>106</v>
      </c>
      <c r="JQB66" s="130"/>
      <c r="JQC66" s="147"/>
      <c r="JQD66" s="147"/>
      <c r="JQE66" s="147"/>
      <c r="JQF66" s="147"/>
      <c r="JQG66" s="147"/>
      <c r="JQH66" s="147"/>
      <c r="JQI66" s="133" t="s">
        <v>82</v>
      </c>
      <c r="JQJ66" s="133" t="s">
        <v>83</v>
      </c>
      <c r="JQK66" s="133" t="s">
        <v>84</v>
      </c>
      <c r="JQL66" s="133" t="s">
        <v>85</v>
      </c>
      <c r="JQM66" s="133" t="s">
        <v>86</v>
      </c>
      <c r="JQN66" s="133" t="s">
        <v>69</v>
      </c>
      <c r="JQO66" s="133" t="s">
        <v>103</v>
      </c>
      <c r="JQP66" s="133" t="s">
        <v>130</v>
      </c>
      <c r="JQQ66" s="133" t="s">
        <v>106</v>
      </c>
      <c r="JQR66" s="130"/>
      <c r="JQS66" s="147"/>
      <c r="JQT66" s="147"/>
      <c r="JQU66" s="147"/>
      <c r="JQV66" s="147"/>
      <c r="JQW66" s="147"/>
      <c r="JQX66" s="147"/>
      <c r="JQY66" s="133" t="s">
        <v>82</v>
      </c>
      <c r="JQZ66" s="133" t="s">
        <v>83</v>
      </c>
      <c r="JRA66" s="133" t="s">
        <v>84</v>
      </c>
      <c r="JRB66" s="133" t="s">
        <v>85</v>
      </c>
      <c r="JRC66" s="133" t="s">
        <v>86</v>
      </c>
      <c r="JRD66" s="133" t="s">
        <v>69</v>
      </c>
      <c r="JRE66" s="133" t="s">
        <v>103</v>
      </c>
      <c r="JRF66" s="133" t="s">
        <v>130</v>
      </c>
      <c r="JRG66" s="133" t="s">
        <v>106</v>
      </c>
      <c r="JRH66" s="130"/>
      <c r="JRI66" s="147"/>
      <c r="JRJ66" s="147"/>
      <c r="JRK66" s="147"/>
      <c r="JRL66" s="147"/>
      <c r="JRM66" s="147"/>
      <c r="JRN66" s="147"/>
      <c r="JRO66" s="133" t="s">
        <v>82</v>
      </c>
      <c r="JRP66" s="133" t="s">
        <v>83</v>
      </c>
      <c r="JRQ66" s="133" t="s">
        <v>84</v>
      </c>
      <c r="JRR66" s="133" t="s">
        <v>85</v>
      </c>
      <c r="JRS66" s="133" t="s">
        <v>86</v>
      </c>
      <c r="JRT66" s="133" t="s">
        <v>69</v>
      </c>
      <c r="JRU66" s="133" t="s">
        <v>103</v>
      </c>
      <c r="JRV66" s="133" t="s">
        <v>130</v>
      </c>
      <c r="JRW66" s="133" t="s">
        <v>106</v>
      </c>
      <c r="JRX66" s="130"/>
      <c r="JRY66" s="147"/>
      <c r="JRZ66" s="147"/>
      <c r="JSA66" s="147"/>
      <c r="JSB66" s="147"/>
      <c r="JSC66" s="147"/>
      <c r="JSD66" s="147"/>
      <c r="JSE66" s="133" t="s">
        <v>82</v>
      </c>
      <c r="JSF66" s="133" t="s">
        <v>83</v>
      </c>
      <c r="JSG66" s="133" t="s">
        <v>84</v>
      </c>
      <c r="JSH66" s="133" t="s">
        <v>85</v>
      </c>
      <c r="JSI66" s="133" t="s">
        <v>86</v>
      </c>
      <c r="JSJ66" s="133" t="s">
        <v>69</v>
      </c>
      <c r="JSK66" s="133" t="s">
        <v>103</v>
      </c>
      <c r="JSL66" s="133" t="s">
        <v>130</v>
      </c>
      <c r="JSM66" s="133" t="s">
        <v>106</v>
      </c>
      <c r="JSN66" s="130"/>
      <c r="JSO66" s="147"/>
      <c r="JSP66" s="147"/>
      <c r="JSQ66" s="147"/>
      <c r="JSR66" s="147"/>
      <c r="JSS66" s="147"/>
      <c r="JST66" s="147"/>
      <c r="JSU66" s="133" t="s">
        <v>82</v>
      </c>
      <c r="JSV66" s="133" t="s">
        <v>83</v>
      </c>
      <c r="JSW66" s="133" t="s">
        <v>84</v>
      </c>
      <c r="JSX66" s="133" t="s">
        <v>85</v>
      </c>
      <c r="JSY66" s="133" t="s">
        <v>86</v>
      </c>
      <c r="JSZ66" s="133" t="s">
        <v>69</v>
      </c>
      <c r="JTA66" s="133" t="s">
        <v>103</v>
      </c>
      <c r="JTB66" s="133" t="s">
        <v>130</v>
      </c>
      <c r="JTC66" s="133" t="s">
        <v>106</v>
      </c>
      <c r="JTD66" s="130"/>
      <c r="JTE66" s="147"/>
      <c r="JTF66" s="147"/>
      <c r="JTG66" s="147"/>
      <c r="JTH66" s="147"/>
      <c r="JTI66" s="147"/>
      <c r="JTJ66" s="147"/>
      <c r="JTK66" s="133" t="s">
        <v>82</v>
      </c>
      <c r="JTL66" s="133" t="s">
        <v>83</v>
      </c>
      <c r="JTM66" s="133" t="s">
        <v>84</v>
      </c>
      <c r="JTN66" s="133" t="s">
        <v>85</v>
      </c>
      <c r="JTO66" s="133" t="s">
        <v>86</v>
      </c>
      <c r="JTP66" s="133" t="s">
        <v>69</v>
      </c>
      <c r="JTQ66" s="133" t="s">
        <v>103</v>
      </c>
      <c r="JTR66" s="133" t="s">
        <v>130</v>
      </c>
      <c r="JTS66" s="133" t="s">
        <v>106</v>
      </c>
      <c r="JTT66" s="130"/>
      <c r="JTU66" s="147"/>
      <c r="JTV66" s="147"/>
      <c r="JTW66" s="147"/>
      <c r="JTX66" s="147"/>
      <c r="JTY66" s="147"/>
      <c r="JTZ66" s="147"/>
      <c r="JUA66" s="133" t="s">
        <v>82</v>
      </c>
      <c r="JUB66" s="133" t="s">
        <v>83</v>
      </c>
      <c r="JUC66" s="133" t="s">
        <v>84</v>
      </c>
      <c r="JUD66" s="133" t="s">
        <v>85</v>
      </c>
      <c r="JUE66" s="133" t="s">
        <v>86</v>
      </c>
      <c r="JUF66" s="133" t="s">
        <v>69</v>
      </c>
      <c r="JUG66" s="133" t="s">
        <v>103</v>
      </c>
      <c r="JUH66" s="133" t="s">
        <v>130</v>
      </c>
      <c r="JUI66" s="133" t="s">
        <v>106</v>
      </c>
      <c r="JUJ66" s="130"/>
      <c r="JUK66" s="147"/>
      <c r="JUL66" s="147"/>
      <c r="JUM66" s="147"/>
      <c r="JUN66" s="147"/>
      <c r="JUO66" s="147"/>
      <c r="JUP66" s="147"/>
      <c r="JUQ66" s="133" t="s">
        <v>82</v>
      </c>
      <c r="JUR66" s="133" t="s">
        <v>83</v>
      </c>
      <c r="JUS66" s="133" t="s">
        <v>84</v>
      </c>
      <c r="JUT66" s="133" t="s">
        <v>85</v>
      </c>
      <c r="JUU66" s="133" t="s">
        <v>86</v>
      </c>
      <c r="JUV66" s="133" t="s">
        <v>69</v>
      </c>
      <c r="JUW66" s="133" t="s">
        <v>103</v>
      </c>
      <c r="JUX66" s="133" t="s">
        <v>130</v>
      </c>
      <c r="JUY66" s="133" t="s">
        <v>106</v>
      </c>
      <c r="JUZ66" s="130"/>
      <c r="JVA66" s="147"/>
      <c r="JVB66" s="147"/>
      <c r="JVC66" s="147"/>
      <c r="JVD66" s="147"/>
      <c r="JVE66" s="147"/>
      <c r="JVF66" s="147"/>
      <c r="JVG66" s="133" t="s">
        <v>82</v>
      </c>
      <c r="JVH66" s="133" t="s">
        <v>83</v>
      </c>
      <c r="JVI66" s="133" t="s">
        <v>84</v>
      </c>
      <c r="JVJ66" s="133" t="s">
        <v>85</v>
      </c>
      <c r="JVK66" s="133" t="s">
        <v>86</v>
      </c>
      <c r="JVL66" s="133" t="s">
        <v>69</v>
      </c>
      <c r="JVM66" s="133" t="s">
        <v>103</v>
      </c>
      <c r="JVN66" s="133" t="s">
        <v>130</v>
      </c>
      <c r="JVO66" s="133" t="s">
        <v>106</v>
      </c>
      <c r="JVP66" s="130"/>
      <c r="JVQ66" s="147"/>
      <c r="JVR66" s="147"/>
      <c r="JVS66" s="147"/>
      <c r="JVT66" s="147"/>
      <c r="JVU66" s="147"/>
      <c r="JVV66" s="147"/>
      <c r="JVW66" s="133" t="s">
        <v>82</v>
      </c>
      <c r="JVX66" s="133" t="s">
        <v>83</v>
      </c>
      <c r="JVY66" s="133" t="s">
        <v>84</v>
      </c>
      <c r="JVZ66" s="133" t="s">
        <v>85</v>
      </c>
      <c r="JWA66" s="133" t="s">
        <v>86</v>
      </c>
      <c r="JWB66" s="133" t="s">
        <v>69</v>
      </c>
      <c r="JWC66" s="133" t="s">
        <v>103</v>
      </c>
      <c r="JWD66" s="133" t="s">
        <v>130</v>
      </c>
      <c r="JWE66" s="133" t="s">
        <v>106</v>
      </c>
      <c r="JWF66" s="130"/>
      <c r="JWG66" s="147"/>
      <c r="JWH66" s="147"/>
      <c r="JWI66" s="147"/>
      <c r="JWJ66" s="147"/>
      <c r="JWK66" s="147"/>
      <c r="JWL66" s="147"/>
      <c r="JWM66" s="133" t="s">
        <v>82</v>
      </c>
      <c r="JWN66" s="133" t="s">
        <v>83</v>
      </c>
      <c r="JWO66" s="133" t="s">
        <v>84</v>
      </c>
      <c r="JWP66" s="133" t="s">
        <v>85</v>
      </c>
      <c r="JWQ66" s="133" t="s">
        <v>86</v>
      </c>
      <c r="JWR66" s="133" t="s">
        <v>69</v>
      </c>
      <c r="JWS66" s="133" t="s">
        <v>103</v>
      </c>
      <c r="JWT66" s="133" t="s">
        <v>130</v>
      </c>
      <c r="JWU66" s="133" t="s">
        <v>106</v>
      </c>
      <c r="JWV66" s="130"/>
      <c r="JWW66" s="147"/>
      <c r="JWX66" s="147"/>
      <c r="JWY66" s="147"/>
      <c r="JWZ66" s="147"/>
      <c r="JXA66" s="147"/>
      <c r="JXB66" s="147"/>
      <c r="JXC66" s="133" t="s">
        <v>82</v>
      </c>
      <c r="JXD66" s="133" t="s">
        <v>83</v>
      </c>
      <c r="JXE66" s="133" t="s">
        <v>84</v>
      </c>
      <c r="JXF66" s="133" t="s">
        <v>85</v>
      </c>
      <c r="JXG66" s="133" t="s">
        <v>86</v>
      </c>
      <c r="JXH66" s="133" t="s">
        <v>69</v>
      </c>
      <c r="JXI66" s="133" t="s">
        <v>103</v>
      </c>
      <c r="JXJ66" s="133" t="s">
        <v>130</v>
      </c>
      <c r="JXK66" s="133" t="s">
        <v>106</v>
      </c>
      <c r="JXL66" s="130"/>
      <c r="JXM66" s="147"/>
      <c r="JXN66" s="147"/>
      <c r="JXO66" s="147"/>
      <c r="JXP66" s="147"/>
      <c r="JXQ66" s="147"/>
      <c r="JXR66" s="147"/>
      <c r="JXS66" s="133" t="s">
        <v>82</v>
      </c>
      <c r="JXT66" s="133" t="s">
        <v>83</v>
      </c>
      <c r="JXU66" s="133" t="s">
        <v>84</v>
      </c>
      <c r="JXV66" s="133" t="s">
        <v>85</v>
      </c>
      <c r="JXW66" s="133" t="s">
        <v>86</v>
      </c>
      <c r="JXX66" s="133" t="s">
        <v>69</v>
      </c>
      <c r="JXY66" s="133" t="s">
        <v>103</v>
      </c>
      <c r="JXZ66" s="133" t="s">
        <v>130</v>
      </c>
      <c r="JYA66" s="133" t="s">
        <v>106</v>
      </c>
      <c r="JYB66" s="130"/>
      <c r="JYC66" s="147"/>
      <c r="JYD66" s="147"/>
      <c r="JYE66" s="147"/>
      <c r="JYF66" s="147"/>
      <c r="JYG66" s="147"/>
      <c r="JYH66" s="147"/>
      <c r="JYI66" s="133" t="s">
        <v>82</v>
      </c>
      <c r="JYJ66" s="133" t="s">
        <v>83</v>
      </c>
      <c r="JYK66" s="133" t="s">
        <v>84</v>
      </c>
      <c r="JYL66" s="133" t="s">
        <v>85</v>
      </c>
      <c r="JYM66" s="133" t="s">
        <v>86</v>
      </c>
      <c r="JYN66" s="133" t="s">
        <v>69</v>
      </c>
      <c r="JYO66" s="133" t="s">
        <v>103</v>
      </c>
      <c r="JYP66" s="133" t="s">
        <v>130</v>
      </c>
      <c r="JYQ66" s="133" t="s">
        <v>106</v>
      </c>
      <c r="JYR66" s="130"/>
      <c r="JYS66" s="147"/>
      <c r="JYT66" s="147"/>
      <c r="JYU66" s="147"/>
      <c r="JYV66" s="147"/>
      <c r="JYW66" s="147"/>
      <c r="JYX66" s="147"/>
      <c r="JYY66" s="133" t="s">
        <v>82</v>
      </c>
      <c r="JYZ66" s="133" t="s">
        <v>83</v>
      </c>
      <c r="JZA66" s="133" t="s">
        <v>84</v>
      </c>
      <c r="JZB66" s="133" t="s">
        <v>85</v>
      </c>
      <c r="JZC66" s="133" t="s">
        <v>86</v>
      </c>
      <c r="JZD66" s="133" t="s">
        <v>69</v>
      </c>
      <c r="JZE66" s="133" t="s">
        <v>103</v>
      </c>
      <c r="JZF66" s="133" t="s">
        <v>130</v>
      </c>
      <c r="JZG66" s="133" t="s">
        <v>106</v>
      </c>
      <c r="JZH66" s="130"/>
      <c r="JZI66" s="147"/>
      <c r="JZJ66" s="147"/>
      <c r="JZK66" s="147"/>
      <c r="JZL66" s="147"/>
      <c r="JZM66" s="147"/>
      <c r="JZN66" s="147"/>
      <c r="JZO66" s="133" t="s">
        <v>82</v>
      </c>
      <c r="JZP66" s="133" t="s">
        <v>83</v>
      </c>
      <c r="JZQ66" s="133" t="s">
        <v>84</v>
      </c>
      <c r="JZR66" s="133" t="s">
        <v>85</v>
      </c>
      <c r="JZS66" s="133" t="s">
        <v>86</v>
      </c>
      <c r="JZT66" s="133" t="s">
        <v>69</v>
      </c>
      <c r="JZU66" s="133" t="s">
        <v>103</v>
      </c>
      <c r="JZV66" s="133" t="s">
        <v>130</v>
      </c>
      <c r="JZW66" s="133" t="s">
        <v>106</v>
      </c>
      <c r="JZX66" s="130"/>
      <c r="JZY66" s="147"/>
      <c r="JZZ66" s="147"/>
      <c r="KAA66" s="147"/>
      <c r="KAB66" s="147"/>
      <c r="KAC66" s="147"/>
      <c r="KAD66" s="147"/>
      <c r="KAE66" s="133" t="s">
        <v>82</v>
      </c>
      <c r="KAF66" s="133" t="s">
        <v>83</v>
      </c>
      <c r="KAG66" s="133" t="s">
        <v>84</v>
      </c>
      <c r="KAH66" s="133" t="s">
        <v>85</v>
      </c>
      <c r="KAI66" s="133" t="s">
        <v>86</v>
      </c>
      <c r="KAJ66" s="133" t="s">
        <v>69</v>
      </c>
      <c r="KAK66" s="133" t="s">
        <v>103</v>
      </c>
      <c r="KAL66" s="133" t="s">
        <v>130</v>
      </c>
      <c r="KAM66" s="133" t="s">
        <v>106</v>
      </c>
      <c r="KAN66" s="130"/>
      <c r="KAO66" s="147"/>
      <c r="KAP66" s="147"/>
      <c r="KAQ66" s="147"/>
      <c r="KAR66" s="147"/>
      <c r="KAS66" s="147"/>
      <c r="KAT66" s="147"/>
      <c r="KAU66" s="133" t="s">
        <v>82</v>
      </c>
      <c r="KAV66" s="133" t="s">
        <v>83</v>
      </c>
      <c r="KAW66" s="133" t="s">
        <v>84</v>
      </c>
      <c r="KAX66" s="133" t="s">
        <v>85</v>
      </c>
      <c r="KAY66" s="133" t="s">
        <v>86</v>
      </c>
      <c r="KAZ66" s="133" t="s">
        <v>69</v>
      </c>
      <c r="KBA66" s="133" t="s">
        <v>103</v>
      </c>
      <c r="KBB66" s="133" t="s">
        <v>130</v>
      </c>
      <c r="KBC66" s="133" t="s">
        <v>106</v>
      </c>
      <c r="KBD66" s="130"/>
      <c r="KBE66" s="147"/>
      <c r="KBF66" s="147"/>
      <c r="KBG66" s="147"/>
      <c r="KBH66" s="147"/>
      <c r="KBI66" s="147"/>
      <c r="KBJ66" s="147"/>
      <c r="KBK66" s="133" t="s">
        <v>82</v>
      </c>
      <c r="KBL66" s="133" t="s">
        <v>83</v>
      </c>
      <c r="KBM66" s="133" t="s">
        <v>84</v>
      </c>
      <c r="KBN66" s="133" t="s">
        <v>85</v>
      </c>
      <c r="KBO66" s="133" t="s">
        <v>86</v>
      </c>
      <c r="KBP66" s="133" t="s">
        <v>69</v>
      </c>
      <c r="KBQ66" s="133" t="s">
        <v>103</v>
      </c>
      <c r="KBR66" s="133" t="s">
        <v>130</v>
      </c>
      <c r="KBS66" s="133" t="s">
        <v>106</v>
      </c>
      <c r="KBT66" s="130"/>
      <c r="KBU66" s="147"/>
      <c r="KBV66" s="147"/>
      <c r="KBW66" s="147"/>
      <c r="KBX66" s="147"/>
      <c r="KBY66" s="147"/>
      <c r="KBZ66" s="147"/>
      <c r="KCA66" s="133" t="s">
        <v>82</v>
      </c>
      <c r="KCB66" s="133" t="s">
        <v>83</v>
      </c>
      <c r="KCC66" s="133" t="s">
        <v>84</v>
      </c>
      <c r="KCD66" s="133" t="s">
        <v>85</v>
      </c>
      <c r="KCE66" s="133" t="s">
        <v>86</v>
      </c>
      <c r="KCF66" s="133" t="s">
        <v>69</v>
      </c>
      <c r="KCG66" s="133" t="s">
        <v>103</v>
      </c>
      <c r="KCH66" s="133" t="s">
        <v>130</v>
      </c>
      <c r="KCI66" s="133" t="s">
        <v>106</v>
      </c>
      <c r="KCJ66" s="130"/>
      <c r="KCK66" s="147"/>
      <c r="KCL66" s="147"/>
      <c r="KCM66" s="147"/>
      <c r="KCN66" s="147"/>
      <c r="KCO66" s="147"/>
      <c r="KCP66" s="147"/>
      <c r="KCQ66" s="133" t="s">
        <v>82</v>
      </c>
      <c r="KCR66" s="133" t="s">
        <v>83</v>
      </c>
      <c r="KCS66" s="133" t="s">
        <v>84</v>
      </c>
      <c r="KCT66" s="133" t="s">
        <v>85</v>
      </c>
      <c r="KCU66" s="133" t="s">
        <v>86</v>
      </c>
      <c r="KCV66" s="133" t="s">
        <v>69</v>
      </c>
      <c r="KCW66" s="133" t="s">
        <v>103</v>
      </c>
      <c r="KCX66" s="133" t="s">
        <v>130</v>
      </c>
      <c r="KCY66" s="133" t="s">
        <v>106</v>
      </c>
      <c r="KCZ66" s="130"/>
      <c r="KDA66" s="147"/>
      <c r="KDB66" s="147"/>
      <c r="KDC66" s="147"/>
      <c r="KDD66" s="147"/>
      <c r="KDE66" s="147"/>
      <c r="KDF66" s="147"/>
      <c r="KDG66" s="133" t="s">
        <v>82</v>
      </c>
      <c r="KDH66" s="133" t="s">
        <v>83</v>
      </c>
      <c r="KDI66" s="133" t="s">
        <v>84</v>
      </c>
      <c r="KDJ66" s="133" t="s">
        <v>85</v>
      </c>
      <c r="KDK66" s="133" t="s">
        <v>86</v>
      </c>
      <c r="KDL66" s="133" t="s">
        <v>69</v>
      </c>
      <c r="KDM66" s="133" t="s">
        <v>103</v>
      </c>
      <c r="KDN66" s="133" t="s">
        <v>130</v>
      </c>
      <c r="KDO66" s="133" t="s">
        <v>106</v>
      </c>
      <c r="KDP66" s="130"/>
      <c r="KDQ66" s="147"/>
      <c r="KDR66" s="147"/>
      <c r="KDS66" s="147"/>
      <c r="KDT66" s="147"/>
      <c r="KDU66" s="147"/>
      <c r="KDV66" s="147"/>
      <c r="KDW66" s="133" t="s">
        <v>82</v>
      </c>
      <c r="KDX66" s="133" t="s">
        <v>83</v>
      </c>
      <c r="KDY66" s="133" t="s">
        <v>84</v>
      </c>
      <c r="KDZ66" s="133" t="s">
        <v>85</v>
      </c>
      <c r="KEA66" s="133" t="s">
        <v>86</v>
      </c>
      <c r="KEB66" s="133" t="s">
        <v>69</v>
      </c>
      <c r="KEC66" s="133" t="s">
        <v>103</v>
      </c>
      <c r="KED66" s="133" t="s">
        <v>130</v>
      </c>
      <c r="KEE66" s="133" t="s">
        <v>106</v>
      </c>
      <c r="KEF66" s="130"/>
      <c r="KEG66" s="147"/>
      <c r="KEH66" s="147"/>
      <c r="KEI66" s="147"/>
      <c r="KEJ66" s="147"/>
      <c r="KEK66" s="147"/>
      <c r="KEL66" s="147"/>
      <c r="KEM66" s="133" t="s">
        <v>82</v>
      </c>
      <c r="KEN66" s="133" t="s">
        <v>83</v>
      </c>
      <c r="KEO66" s="133" t="s">
        <v>84</v>
      </c>
      <c r="KEP66" s="133" t="s">
        <v>85</v>
      </c>
      <c r="KEQ66" s="133" t="s">
        <v>86</v>
      </c>
      <c r="KER66" s="133" t="s">
        <v>69</v>
      </c>
      <c r="KES66" s="133" t="s">
        <v>103</v>
      </c>
      <c r="KET66" s="133" t="s">
        <v>130</v>
      </c>
      <c r="KEU66" s="133" t="s">
        <v>106</v>
      </c>
      <c r="KEV66" s="130"/>
      <c r="KEW66" s="147"/>
      <c r="KEX66" s="147"/>
      <c r="KEY66" s="147"/>
      <c r="KEZ66" s="147"/>
      <c r="KFA66" s="147"/>
      <c r="KFB66" s="147"/>
      <c r="KFC66" s="133" t="s">
        <v>82</v>
      </c>
      <c r="KFD66" s="133" t="s">
        <v>83</v>
      </c>
      <c r="KFE66" s="133" t="s">
        <v>84</v>
      </c>
      <c r="KFF66" s="133" t="s">
        <v>85</v>
      </c>
      <c r="KFG66" s="133" t="s">
        <v>86</v>
      </c>
      <c r="KFH66" s="133" t="s">
        <v>69</v>
      </c>
      <c r="KFI66" s="133" t="s">
        <v>103</v>
      </c>
      <c r="KFJ66" s="133" t="s">
        <v>130</v>
      </c>
      <c r="KFK66" s="133" t="s">
        <v>106</v>
      </c>
      <c r="KFL66" s="130"/>
      <c r="KFM66" s="147"/>
      <c r="KFN66" s="147"/>
      <c r="KFO66" s="147"/>
      <c r="KFP66" s="147"/>
      <c r="KFQ66" s="147"/>
      <c r="KFR66" s="147"/>
      <c r="KFS66" s="133" t="s">
        <v>82</v>
      </c>
      <c r="KFT66" s="133" t="s">
        <v>83</v>
      </c>
      <c r="KFU66" s="133" t="s">
        <v>84</v>
      </c>
      <c r="KFV66" s="133" t="s">
        <v>85</v>
      </c>
      <c r="KFW66" s="133" t="s">
        <v>86</v>
      </c>
      <c r="KFX66" s="133" t="s">
        <v>69</v>
      </c>
      <c r="KFY66" s="133" t="s">
        <v>103</v>
      </c>
      <c r="KFZ66" s="133" t="s">
        <v>130</v>
      </c>
      <c r="KGA66" s="133" t="s">
        <v>106</v>
      </c>
      <c r="KGB66" s="130"/>
      <c r="KGC66" s="147"/>
      <c r="KGD66" s="147"/>
      <c r="KGE66" s="147"/>
      <c r="KGF66" s="147"/>
      <c r="KGG66" s="147"/>
      <c r="KGH66" s="147"/>
      <c r="KGI66" s="133" t="s">
        <v>82</v>
      </c>
      <c r="KGJ66" s="133" t="s">
        <v>83</v>
      </c>
      <c r="KGK66" s="133" t="s">
        <v>84</v>
      </c>
      <c r="KGL66" s="133" t="s">
        <v>85</v>
      </c>
      <c r="KGM66" s="133" t="s">
        <v>86</v>
      </c>
      <c r="KGN66" s="133" t="s">
        <v>69</v>
      </c>
      <c r="KGO66" s="133" t="s">
        <v>103</v>
      </c>
      <c r="KGP66" s="133" t="s">
        <v>130</v>
      </c>
      <c r="KGQ66" s="133" t="s">
        <v>106</v>
      </c>
      <c r="KGR66" s="130"/>
      <c r="KGS66" s="147"/>
      <c r="KGT66" s="147"/>
      <c r="KGU66" s="147"/>
      <c r="KGV66" s="147"/>
      <c r="KGW66" s="147"/>
      <c r="KGX66" s="147"/>
      <c r="KGY66" s="133" t="s">
        <v>82</v>
      </c>
      <c r="KGZ66" s="133" t="s">
        <v>83</v>
      </c>
      <c r="KHA66" s="133" t="s">
        <v>84</v>
      </c>
      <c r="KHB66" s="133" t="s">
        <v>85</v>
      </c>
      <c r="KHC66" s="133" t="s">
        <v>86</v>
      </c>
      <c r="KHD66" s="133" t="s">
        <v>69</v>
      </c>
      <c r="KHE66" s="133" t="s">
        <v>103</v>
      </c>
      <c r="KHF66" s="133" t="s">
        <v>130</v>
      </c>
      <c r="KHG66" s="133" t="s">
        <v>106</v>
      </c>
      <c r="KHH66" s="130"/>
      <c r="KHI66" s="147"/>
      <c r="KHJ66" s="147"/>
      <c r="KHK66" s="147"/>
      <c r="KHL66" s="147"/>
      <c r="KHM66" s="147"/>
      <c r="KHN66" s="147"/>
      <c r="KHO66" s="133" t="s">
        <v>82</v>
      </c>
      <c r="KHP66" s="133" t="s">
        <v>83</v>
      </c>
      <c r="KHQ66" s="133" t="s">
        <v>84</v>
      </c>
      <c r="KHR66" s="133" t="s">
        <v>85</v>
      </c>
      <c r="KHS66" s="133" t="s">
        <v>86</v>
      </c>
      <c r="KHT66" s="133" t="s">
        <v>69</v>
      </c>
      <c r="KHU66" s="133" t="s">
        <v>103</v>
      </c>
      <c r="KHV66" s="133" t="s">
        <v>130</v>
      </c>
      <c r="KHW66" s="133" t="s">
        <v>106</v>
      </c>
      <c r="KHX66" s="130"/>
      <c r="KHY66" s="147"/>
      <c r="KHZ66" s="147"/>
      <c r="KIA66" s="147"/>
      <c r="KIB66" s="147"/>
      <c r="KIC66" s="147"/>
      <c r="KID66" s="147"/>
      <c r="KIE66" s="133" t="s">
        <v>82</v>
      </c>
      <c r="KIF66" s="133" t="s">
        <v>83</v>
      </c>
      <c r="KIG66" s="133" t="s">
        <v>84</v>
      </c>
      <c r="KIH66" s="133" t="s">
        <v>85</v>
      </c>
      <c r="KII66" s="133" t="s">
        <v>86</v>
      </c>
      <c r="KIJ66" s="133" t="s">
        <v>69</v>
      </c>
      <c r="KIK66" s="133" t="s">
        <v>103</v>
      </c>
      <c r="KIL66" s="133" t="s">
        <v>130</v>
      </c>
      <c r="KIM66" s="133" t="s">
        <v>106</v>
      </c>
      <c r="KIN66" s="130"/>
      <c r="KIO66" s="147"/>
      <c r="KIP66" s="147"/>
      <c r="KIQ66" s="147"/>
      <c r="KIR66" s="147"/>
      <c r="KIS66" s="147"/>
      <c r="KIT66" s="147"/>
      <c r="KIU66" s="133" t="s">
        <v>82</v>
      </c>
      <c r="KIV66" s="133" t="s">
        <v>83</v>
      </c>
      <c r="KIW66" s="133" t="s">
        <v>84</v>
      </c>
      <c r="KIX66" s="133" t="s">
        <v>85</v>
      </c>
      <c r="KIY66" s="133" t="s">
        <v>86</v>
      </c>
      <c r="KIZ66" s="133" t="s">
        <v>69</v>
      </c>
      <c r="KJA66" s="133" t="s">
        <v>103</v>
      </c>
      <c r="KJB66" s="133" t="s">
        <v>130</v>
      </c>
      <c r="KJC66" s="133" t="s">
        <v>106</v>
      </c>
      <c r="KJD66" s="130"/>
      <c r="KJE66" s="147"/>
      <c r="KJF66" s="147"/>
      <c r="KJG66" s="147"/>
      <c r="KJH66" s="147"/>
      <c r="KJI66" s="147"/>
      <c r="KJJ66" s="147"/>
      <c r="KJK66" s="133" t="s">
        <v>82</v>
      </c>
      <c r="KJL66" s="133" t="s">
        <v>83</v>
      </c>
      <c r="KJM66" s="133" t="s">
        <v>84</v>
      </c>
      <c r="KJN66" s="133" t="s">
        <v>85</v>
      </c>
      <c r="KJO66" s="133" t="s">
        <v>86</v>
      </c>
      <c r="KJP66" s="133" t="s">
        <v>69</v>
      </c>
      <c r="KJQ66" s="133" t="s">
        <v>103</v>
      </c>
      <c r="KJR66" s="133" t="s">
        <v>130</v>
      </c>
      <c r="KJS66" s="133" t="s">
        <v>106</v>
      </c>
      <c r="KJT66" s="130"/>
      <c r="KJU66" s="147"/>
      <c r="KJV66" s="147"/>
      <c r="KJW66" s="147"/>
      <c r="KJX66" s="147"/>
      <c r="KJY66" s="147"/>
      <c r="KJZ66" s="147"/>
      <c r="KKA66" s="133" t="s">
        <v>82</v>
      </c>
      <c r="KKB66" s="133" t="s">
        <v>83</v>
      </c>
      <c r="KKC66" s="133" t="s">
        <v>84</v>
      </c>
      <c r="KKD66" s="133" t="s">
        <v>85</v>
      </c>
      <c r="KKE66" s="133" t="s">
        <v>86</v>
      </c>
      <c r="KKF66" s="133" t="s">
        <v>69</v>
      </c>
      <c r="KKG66" s="133" t="s">
        <v>103</v>
      </c>
      <c r="KKH66" s="133" t="s">
        <v>130</v>
      </c>
      <c r="KKI66" s="133" t="s">
        <v>106</v>
      </c>
      <c r="KKJ66" s="130"/>
      <c r="KKK66" s="147"/>
      <c r="KKL66" s="147"/>
      <c r="KKM66" s="147"/>
      <c r="KKN66" s="147"/>
      <c r="KKO66" s="147"/>
      <c r="KKP66" s="147"/>
      <c r="KKQ66" s="133" t="s">
        <v>82</v>
      </c>
      <c r="KKR66" s="133" t="s">
        <v>83</v>
      </c>
      <c r="KKS66" s="133" t="s">
        <v>84</v>
      </c>
      <c r="KKT66" s="133" t="s">
        <v>85</v>
      </c>
      <c r="KKU66" s="133" t="s">
        <v>86</v>
      </c>
      <c r="KKV66" s="133" t="s">
        <v>69</v>
      </c>
      <c r="KKW66" s="133" t="s">
        <v>103</v>
      </c>
      <c r="KKX66" s="133" t="s">
        <v>130</v>
      </c>
      <c r="KKY66" s="133" t="s">
        <v>106</v>
      </c>
      <c r="KKZ66" s="130"/>
      <c r="KLA66" s="147"/>
      <c r="KLB66" s="147"/>
      <c r="KLC66" s="147"/>
      <c r="KLD66" s="147"/>
      <c r="KLE66" s="147"/>
      <c r="KLF66" s="147"/>
      <c r="KLG66" s="133" t="s">
        <v>82</v>
      </c>
      <c r="KLH66" s="133" t="s">
        <v>83</v>
      </c>
      <c r="KLI66" s="133" t="s">
        <v>84</v>
      </c>
      <c r="KLJ66" s="133" t="s">
        <v>85</v>
      </c>
      <c r="KLK66" s="133" t="s">
        <v>86</v>
      </c>
      <c r="KLL66" s="133" t="s">
        <v>69</v>
      </c>
      <c r="KLM66" s="133" t="s">
        <v>103</v>
      </c>
      <c r="KLN66" s="133" t="s">
        <v>130</v>
      </c>
      <c r="KLO66" s="133" t="s">
        <v>106</v>
      </c>
      <c r="KLP66" s="130"/>
      <c r="KLQ66" s="147"/>
      <c r="KLR66" s="147"/>
      <c r="KLS66" s="147"/>
      <c r="KLT66" s="147"/>
      <c r="KLU66" s="147"/>
      <c r="KLV66" s="147"/>
      <c r="KLW66" s="133" t="s">
        <v>82</v>
      </c>
      <c r="KLX66" s="133" t="s">
        <v>83</v>
      </c>
      <c r="KLY66" s="133" t="s">
        <v>84</v>
      </c>
      <c r="KLZ66" s="133" t="s">
        <v>85</v>
      </c>
      <c r="KMA66" s="133" t="s">
        <v>86</v>
      </c>
      <c r="KMB66" s="133" t="s">
        <v>69</v>
      </c>
      <c r="KMC66" s="133" t="s">
        <v>103</v>
      </c>
      <c r="KMD66" s="133" t="s">
        <v>130</v>
      </c>
      <c r="KME66" s="133" t="s">
        <v>106</v>
      </c>
      <c r="KMF66" s="130"/>
      <c r="KMG66" s="147"/>
      <c r="KMH66" s="147"/>
      <c r="KMI66" s="147"/>
      <c r="KMJ66" s="147"/>
      <c r="KMK66" s="147"/>
      <c r="KML66" s="147"/>
      <c r="KMM66" s="133" t="s">
        <v>82</v>
      </c>
      <c r="KMN66" s="133" t="s">
        <v>83</v>
      </c>
      <c r="KMO66" s="133" t="s">
        <v>84</v>
      </c>
      <c r="KMP66" s="133" t="s">
        <v>85</v>
      </c>
      <c r="KMQ66" s="133" t="s">
        <v>86</v>
      </c>
      <c r="KMR66" s="133" t="s">
        <v>69</v>
      </c>
      <c r="KMS66" s="133" t="s">
        <v>103</v>
      </c>
      <c r="KMT66" s="133" t="s">
        <v>130</v>
      </c>
      <c r="KMU66" s="133" t="s">
        <v>106</v>
      </c>
      <c r="KMV66" s="130"/>
      <c r="KMW66" s="147"/>
      <c r="KMX66" s="147"/>
      <c r="KMY66" s="147"/>
      <c r="KMZ66" s="147"/>
      <c r="KNA66" s="147"/>
      <c r="KNB66" s="147"/>
      <c r="KNC66" s="133" t="s">
        <v>82</v>
      </c>
      <c r="KND66" s="133" t="s">
        <v>83</v>
      </c>
      <c r="KNE66" s="133" t="s">
        <v>84</v>
      </c>
      <c r="KNF66" s="133" t="s">
        <v>85</v>
      </c>
      <c r="KNG66" s="133" t="s">
        <v>86</v>
      </c>
      <c r="KNH66" s="133" t="s">
        <v>69</v>
      </c>
      <c r="KNI66" s="133" t="s">
        <v>103</v>
      </c>
      <c r="KNJ66" s="133" t="s">
        <v>130</v>
      </c>
      <c r="KNK66" s="133" t="s">
        <v>106</v>
      </c>
      <c r="KNL66" s="130"/>
      <c r="KNM66" s="147"/>
      <c r="KNN66" s="147"/>
      <c r="KNO66" s="147"/>
      <c r="KNP66" s="147"/>
      <c r="KNQ66" s="147"/>
      <c r="KNR66" s="147"/>
      <c r="KNS66" s="133" t="s">
        <v>82</v>
      </c>
      <c r="KNT66" s="133" t="s">
        <v>83</v>
      </c>
      <c r="KNU66" s="133" t="s">
        <v>84</v>
      </c>
      <c r="KNV66" s="133" t="s">
        <v>85</v>
      </c>
      <c r="KNW66" s="133" t="s">
        <v>86</v>
      </c>
      <c r="KNX66" s="133" t="s">
        <v>69</v>
      </c>
      <c r="KNY66" s="133" t="s">
        <v>103</v>
      </c>
      <c r="KNZ66" s="133" t="s">
        <v>130</v>
      </c>
      <c r="KOA66" s="133" t="s">
        <v>106</v>
      </c>
      <c r="KOB66" s="130"/>
      <c r="KOC66" s="147"/>
      <c r="KOD66" s="147"/>
      <c r="KOE66" s="147"/>
      <c r="KOF66" s="147"/>
      <c r="KOG66" s="147"/>
      <c r="KOH66" s="147"/>
      <c r="KOI66" s="133" t="s">
        <v>82</v>
      </c>
      <c r="KOJ66" s="133" t="s">
        <v>83</v>
      </c>
      <c r="KOK66" s="133" t="s">
        <v>84</v>
      </c>
      <c r="KOL66" s="133" t="s">
        <v>85</v>
      </c>
      <c r="KOM66" s="133" t="s">
        <v>86</v>
      </c>
      <c r="KON66" s="133" t="s">
        <v>69</v>
      </c>
      <c r="KOO66" s="133" t="s">
        <v>103</v>
      </c>
      <c r="KOP66" s="133" t="s">
        <v>130</v>
      </c>
      <c r="KOQ66" s="133" t="s">
        <v>106</v>
      </c>
      <c r="KOR66" s="130"/>
      <c r="KOS66" s="147"/>
      <c r="KOT66" s="147"/>
      <c r="KOU66" s="147"/>
      <c r="KOV66" s="147"/>
      <c r="KOW66" s="147"/>
      <c r="KOX66" s="147"/>
      <c r="KOY66" s="133" t="s">
        <v>82</v>
      </c>
      <c r="KOZ66" s="133" t="s">
        <v>83</v>
      </c>
      <c r="KPA66" s="133" t="s">
        <v>84</v>
      </c>
      <c r="KPB66" s="133" t="s">
        <v>85</v>
      </c>
      <c r="KPC66" s="133" t="s">
        <v>86</v>
      </c>
      <c r="KPD66" s="133" t="s">
        <v>69</v>
      </c>
      <c r="KPE66" s="133" t="s">
        <v>103</v>
      </c>
      <c r="KPF66" s="133" t="s">
        <v>130</v>
      </c>
      <c r="KPG66" s="133" t="s">
        <v>106</v>
      </c>
      <c r="KPH66" s="130"/>
      <c r="KPI66" s="147"/>
      <c r="KPJ66" s="147"/>
      <c r="KPK66" s="147"/>
      <c r="KPL66" s="147"/>
      <c r="KPM66" s="147"/>
      <c r="KPN66" s="147"/>
      <c r="KPO66" s="133" t="s">
        <v>82</v>
      </c>
      <c r="KPP66" s="133" t="s">
        <v>83</v>
      </c>
      <c r="KPQ66" s="133" t="s">
        <v>84</v>
      </c>
      <c r="KPR66" s="133" t="s">
        <v>85</v>
      </c>
      <c r="KPS66" s="133" t="s">
        <v>86</v>
      </c>
      <c r="KPT66" s="133" t="s">
        <v>69</v>
      </c>
      <c r="KPU66" s="133" t="s">
        <v>103</v>
      </c>
      <c r="KPV66" s="133" t="s">
        <v>130</v>
      </c>
      <c r="KPW66" s="133" t="s">
        <v>106</v>
      </c>
      <c r="KPX66" s="130"/>
      <c r="KPY66" s="147"/>
      <c r="KPZ66" s="147"/>
      <c r="KQA66" s="147"/>
      <c r="KQB66" s="147"/>
      <c r="KQC66" s="147"/>
      <c r="KQD66" s="147"/>
      <c r="KQE66" s="133" t="s">
        <v>82</v>
      </c>
      <c r="KQF66" s="133" t="s">
        <v>83</v>
      </c>
      <c r="KQG66" s="133" t="s">
        <v>84</v>
      </c>
      <c r="KQH66" s="133" t="s">
        <v>85</v>
      </c>
      <c r="KQI66" s="133" t="s">
        <v>86</v>
      </c>
      <c r="KQJ66" s="133" t="s">
        <v>69</v>
      </c>
      <c r="KQK66" s="133" t="s">
        <v>103</v>
      </c>
      <c r="KQL66" s="133" t="s">
        <v>130</v>
      </c>
      <c r="KQM66" s="133" t="s">
        <v>106</v>
      </c>
      <c r="KQN66" s="130"/>
      <c r="KQO66" s="147"/>
      <c r="KQP66" s="147"/>
      <c r="KQQ66" s="147"/>
      <c r="KQR66" s="147"/>
      <c r="KQS66" s="147"/>
      <c r="KQT66" s="147"/>
      <c r="KQU66" s="133" t="s">
        <v>82</v>
      </c>
      <c r="KQV66" s="133" t="s">
        <v>83</v>
      </c>
      <c r="KQW66" s="133" t="s">
        <v>84</v>
      </c>
      <c r="KQX66" s="133" t="s">
        <v>85</v>
      </c>
      <c r="KQY66" s="133" t="s">
        <v>86</v>
      </c>
      <c r="KQZ66" s="133" t="s">
        <v>69</v>
      </c>
      <c r="KRA66" s="133" t="s">
        <v>103</v>
      </c>
      <c r="KRB66" s="133" t="s">
        <v>130</v>
      </c>
      <c r="KRC66" s="133" t="s">
        <v>106</v>
      </c>
      <c r="KRD66" s="130"/>
      <c r="KRE66" s="147"/>
      <c r="KRF66" s="147"/>
      <c r="KRG66" s="147"/>
      <c r="KRH66" s="147"/>
      <c r="KRI66" s="147"/>
      <c r="KRJ66" s="147"/>
      <c r="KRK66" s="133" t="s">
        <v>82</v>
      </c>
      <c r="KRL66" s="133" t="s">
        <v>83</v>
      </c>
      <c r="KRM66" s="133" t="s">
        <v>84</v>
      </c>
      <c r="KRN66" s="133" t="s">
        <v>85</v>
      </c>
      <c r="KRO66" s="133" t="s">
        <v>86</v>
      </c>
      <c r="KRP66" s="133" t="s">
        <v>69</v>
      </c>
      <c r="KRQ66" s="133" t="s">
        <v>103</v>
      </c>
      <c r="KRR66" s="133" t="s">
        <v>130</v>
      </c>
      <c r="KRS66" s="133" t="s">
        <v>106</v>
      </c>
      <c r="KRT66" s="130"/>
      <c r="KRU66" s="147"/>
      <c r="KRV66" s="147"/>
      <c r="KRW66" s="147"/>
      <c r="KRX66" s="147"/>
      <c r="KRY66" s="147"/>
      <c r="KRZ66" s="147"/>
      <c r="KSA66" s="133" t="s">
        <v>82</v>
      </c>
      <c r="KSB66" s="133" t="s">
        <v>83</v>
      </c>
      <c r="KSC66" s="133" t="s">
        <v>84</v>
      </c>
      <c r="KSD66" s="133" t="s">
        <v>85</v>
      </c>
      <c r="KSE66" s="133" t="s">
        <v>86</v>
      </c>
      <c r="KSF66" s="133" t="s">
        <v>69</v>
      </c>
      <c r="KSG66" s="133" t="s">
        <v>103</v>
      </c>
      <c r="KSH66" s="133" t="s">
        <v>130</v>
      </c>
      <c r="KSI66" s="133" t="s">
        <v>106</v>
      </c>
      <c r="KSJ66" s="130"/>
      <c r="KSK66" s="147"/>
      <c r="KSL66" s="147"/>
      <c r="KSM66" s="147"/>
      <c r="KSN66" s="147"/>
      <c r="KSO66" s="147"/>
      <c r="KSP66" s="147"/>
      <c r="KSQ66" s="133" t="s">
        <v>82</v>
      </c>
      <c r="KSR66" s="133" t="s">
        <v>83</v>
      </c>
      <c r="KSS66" s="133" t="s">
        <v>84</v>
      </c>
      <c r="KST66" s="133" t="s">
        <v>85</v>
      </c>
      <c r="KSU66" s="133" t="s">
        <v>86</v>
      </c>
      <c r="KSV66" s="133" t="s">
        <v>69</v>
      </c>
      <c r="KSW66" s="133" t="s">
        <v>103</v>
      </c>
      <c r="KSX66" s="133" t="s">
        <v>130</v>
      </c>
      <c r="KSY66" s="133" t="s">
        <v>106</v>
      </c>
      <c r="KSZ66" s="130"/>
      <c r="KTA66" s="147"/>
      <c r="KTB66" s="147"/>
      <c r="KTC66" s="147"/>
      <c r="KTD66" s="147"/>
      <c r="KTE66" s="147"/>
      <c r="KTF66" s="147"/>
      <c r="KTG66" s="133" t="s">
        <v>82</v>
      </c>
      <c r="KTH66" s="133" t="s">
        <v>83</v>
      </c>
      <c r="KTI66" s="133" t="s">
        <v>84</v>
      </c>
      <c r="KTJ66" s="133" t="s">
        <v>85</v>
      </c>
      <c r="KTK66" s="133" t="s">
        <v>86</v>
      </c>
      <c r="KTL66" s="133" t="s">
        <v>69</v>
      </c>
      <c r="KTM66" s="133" t="s">
        <v>103</v>
      </c>
      <c r="KTN66" s="133" t="s">
        <v>130</v>
      </c>
      <c r="KTO66" s="133" t="s">
        <v>106</v>
      </c>
      <c r="KTP66" s="130"/>
      <c r="KTQ66" s="147"/>
      <c r="KTR66" s="147"/>
      <c r="KTS66" s="147"/>
      <c r="KTT66" s="147"/>
      <c r="KTU66" s="147"/>
      <c r="KTV66" s="147"/>
      <c r="KTW66" s="133" t="s">
        <v>82</v>
      </c>
      <c r="KTX66" s="133" t="s">
        <v>83</v>
      </c>
      <c r="KTY66" s="133" t="s">
        <v>84</v>
      </c>
      <c r="KTZ66" s="133" t="s">
        <v>85</v>
      </c>
      <c r="KUA66" s="133" t="s">
        <v>86</v>
      </c>
      <c r="KUB66" s="133" t="s">
        <v>69</v>
      </c>
      <c r="KUC66" s="133" t="s">
        <v>103</v>
      </c>
      <c r="KUD66" s="133" t="s">
        <v>130</v>
      </c>
      <c r="KUE66" s="133" t="s">
        <v>106</v>
      </c>
      <c r="KUF66" s="130"/>
      <c r="KUG66" s="147"/>
      <c r="KUH66" s="147"/>
      <c r="KUI66" s="147"/>
      <c r="KUJ66" s="147"/>
      <c r="KUK66" s="147"/>
      <c r="KUL66" s="147"/>
      <c r="KUM66" s="133" t="s">
        <v>82</v>
      </c>
      <c r="KUN66" s="133" t="s">
        <v>83</v>
      </c>
      <c r="KUO66" s="133" t="s">
        <v>84</v>
      </c>
      <c r="KUP66" s="133" t="s">
        <v>85</v>
      </c>
      <c r="KUQ66" s="133" t="s">
        <v>86</v>
      </c>
      <c r="KUR66" s="133" t="s">
        <v>69</v>
      </c>
      <c r="KUS66" s="133" t="s">
        <v>103</v>
      </c>
      <c r="KUT66" s="133" t="s">
        <v>130</v>
      </c>
      <c r="KUU66" s="133" t="s">
        <v>106</v>
      </c>
      <c r="KUV66" s="130"/>
      <c r="KUW66" s="147"/>
      <c r="KUX66" s="147"/>
      <c r="KUY66" s="147"/>
      <c r="KUZ66" s="147"/>
      <c r="KVA66" s="147"/>
      <c r="KVB66" s="147"/>
      <c r="KVC66" s="133" t="s">
        <v>82</v>
      </c>
      <c r="KVD66" s="133" t="s">
        <v>83</v>
      </c>
      <c r="KVE66" s="133" t="s">
        <v>84</v>
      </c>
      <c r="KVF66" s="133" t="s">
        <v>85</v>
      </c>
      <c r="KVG66" s="133" t="s">
        <v>86</v>
      </c>
      <c r="KVH66" s="133" t="s">
        <v>69</v>
      </c>
      <c r="KVI66" s="133" t="s">
        <v>103</v>
      </c>
      <c r="KVJ66" s="133" t="s">
        <v>130</v>
      </c>
      <c r="KVK66" s="133" t="s">
        <v>106</v>
      </c>
      <c r="KVL66" s="130"/>
      <c r="KVM66" s="147"/>
      <c r="KVN66" s="147"/>
      <c r="KVO66" s="147"/>
      <c r="KVP66" s="147"/>
      <c r="KVQ66" s="147"/>
      <c r="KVR66" s="147"/>
      <c r="KVS66" s="133" t="s">
        <v>82</v>
      </c>
      <c r="KVT66" s="133" t="s">
        <v>83</v>
      </c>
      <c r="KVU66" s="133" t="s">
        <v>84</v>
      </c>
      <c r="KVV66" s="133" t="s">
        <v>85</v>
      </c>
      <c r="KVW66" s="133" t="s">
        <v>86</v>
      </c>
      <c r="KVX66" s="133" t="s">
        <v>69</v>
      </c>
      <c r="KVY66" s="133" t="s">
        <v>103</v>
      </c>
      <c r="KVZ66" s="133" t="s">
        <v>130</v>
      </c>
      <c r="KWA66" s="133" t="s">
        <v>106</v>
      </c>
      <c r="KWB66" s="130"/>
      <c r="KWC66" s="147"/>
      <c r="KWD66" s="147"/>
      <c r="KWE66" s="147"/>
      <c r="KWF66" s="147"/>
      <c r="KWG66" s="147"/>
      <c r="KWH66" s="147"/>
      <c r="KWI66" s="133" t="s">
        <v>82</v>
      </c>
      <c r="KWJ66" s="133" t="s">
        <v>83</v>
      </c>
      <c r="KWK66" s="133" t="s">
        <v>84</v>
      </c>
      <c r="KWL66" s="133" t="s">
        <v>85</v>
      </c>
      <c r="KWM66" s="133" t="s">
        <v>86</v>
      </c>
      <c r="KWN66" s="133" t="s">
        <v>69</v>
      </c>
      <c r="KWO66" s="133" t="s">
        <v>103</v>
      </c>
      <c r="KWP66" s="133" t="s">
        <v>130</v>
      </c>
      <c r="KWQ66" s="133" t="s">
        <v>106</v>
      </c>
      <c r="KWR66" s="130"/>
      <c r="KWS66" s="147"/>
      <c r="KWT66" s="147"/>
      <c r="KWU66" s="147"/>
      <c r="KWV66" s="147"/>
      <c r="KWW66" s="147"/>
      <c r="KWX66" s="147"/>
      <c r="KWY66" s="133" t="s">
        <v>82</v>
      </c>
      <c r="KWZ66" s="133" t="s">
        <v>83</v>
      </c>
      <c r="KXA66" s="133" t="s">
        <v>84</v>
      </c>
      <c r="KXB66" s="133" t="s">
        <v>85</v>
      </c>
      <c r="KXC66" s="133" t="s">
        <v>86</v>
      </c>
      <c r="KXD66" s="133" t="s">
        <v>69</v>
      </c>
      <c r="KXE66" s="133" t="s">
        <v>103</v>
      </c>
      <c r="KXF66" s="133" t="s">
        <v>130</v>
      </c>
      <c r="KXG66" s="133" t="s">
        <v>106</v>
      </c>
      <c r="KXH66" s="130"/>
      <c r="KXI66" s="147"/>
      <c r="KXJ66" s="147"/>
      <c r="KXK66" s="147"/>
      <c r="KXL66" s="147"/>
      <c r="KXM66" s="147"/>
      <c r="KXN66" s="147"/>
      <c r="KXO66" s="133" t="s">
        <v>82</v>
      </c>
      <c r="KXP66" s="133" t="s">
        <v>83</v>
      </c>
      <c r="KXQ66" s="133" t="s">
        <v>84</v>
      </c>
      <c r="KXR66" s="133" t="s">
        <v>85</v>
      </c>
      <c r="KXS66" s="133" t="s">
        <v>86</v>
      </c>
      <c r="KXT66" s="133" t="s">
        <v>69</v>
      </c>
      <c r="KXU66" s="133" t="s">
        <v>103</v>
      </c>
      <c r="KXV66" s="133" t="s">
        <v>130</v>
      </c>
      <c r="KXW66" s="133" t="s">
        <v>106</v>
      </c>
      <c r="KXX66" s="130"/>
      <c r="KXY66" s="147"/>
      <c r="KXZ66" s="147"/>
      <c r="KYA66" s="147"/>
      <c r="KYB66" s="147"/>
      <c r="KYC66" s="147"/>
      <c r="KYD66" s="147"/>
      <c r="KYE66" s="133" t="s">
        <v>82</v>
      </c>
      <c r="KYF66" s="133" t="s">
        <v>83</v>
      </c>
      <c r="KYG66" s="133" t="s">
        <v>84</v>
      </c>
      <c r="KYH66" s="133" t="s">
        <v>85</v>
      </c>
      <c r="KYI66" s="133" t="s">
        <v>86</v>
      </c>
      <c r="KYJ66" s="133" t="s">
        <v>69</v>
      </c>
      <c r="KYK66" s="133" t="s">
        <v>103</v>
      </c>
      <c r="KYL66" s="133" t="s">
        <v>130</v>
      </c>
      <c r="KYM66" s="133" t="s">
        <v>106</v>
      </c>
      <c r="KYN66" s="130"/>
      <c r="KYO66" s="147"/>
      <c r="KYP66" s="147"/>
      <c r="KYQ66" s="147"/>
      <c r="KYR66" s="147"/>
      <c r="KYS66" s="147"/>
      <c r="KYT66" s="147"/>
      <c r="KYU66" s="133" t="s">
        <v>82</v>
      </c>
      <c r="KYV66" s="133" t="s">
        <v>83</v>
      </c>
      <c r="KYW66" s="133" t="s">
        <v>84</v>
      </c>
      <c r="KYX66" s="133" t="s">
        <v>85</v>
      </c>
      <c r="KYY66" s="133" t="s">
        <v>86</v>
      </c>
      <c r="KYZ66" s="133" t="s">
        <v>69</v>
      </c>
      <c r="KZA66" s="133" t="s">
        <v>103</v>
      </c>
      <c r="KZB66" s="133" t="s">
        <v>130</v>
      </c>
      <c r="KZC66" s="133" t="s">
        <v>106</v>
      </c>
      <c r="KZD66" s="130"/>
      <c r="KZE66" s="147"/>
      <c r="KZF66" s="147"/>
      <c r="KZG66" s="147"/>
      <c r="KZH66" s="147"/>
      <c r="KZI66" s="147"/>
      <c r="KZJ66" s="147"/>
      <c r="KZK66" s="133" t="s">
        <v>82</v>
      </c>
      <c r="KZL66" s="133" t="s">
        <v>83</v>
      </c>
      <c r="KZM66" s="133" t="s">
        <v>84</v>
      </c>
      <c r="KZN66" s="133" t="s">
        <v>85</v>
      </c>
      <c r="KZO66" s="133" t="s">
        <v>86</v>
      </c>
      <c r="KZP66" s="133" t="s">
        <v>69</v>
      </c>
      <c r="KZQ66" s="133" t="s">
        <v>103</v>
      </c>
      <c r="KZR66" s="133" t="s">
        <v>130</v>
      </c>
      <c r="KZS66" s="133" t="s">
        <v>106</v>
      </c>
      <c r="KZT66" s="130"/>
      <c r="KZU66" s="147"/>
      <c r="KZV66" s="147"/>
      <c r="KZW66" s="147"/>
      <c r="KZX66" s="147"/>
      <c r="KZY66" s="147"/>
      <c r="KZZ66" s="147"/>
      <c r="LAA66" s="133" t="s">
        <v>82</v>
      </c>
      <c r="LAB66" s="133" t="s">
        <v>83</v>
      </c>
      <c r="LAC66" s="133" t="s">
        <v>84</v>
      </c>
      <c r="LAD66" s="133" t="s">
        <v>85</v>
      </c>
      <c r="LAE66" s="133" t="s">
        <v>86</v>
      </c>
      <c r="LAF66" s="133" t="s">
        <v>69</v>
      </c>
      <c r="LAG66" s="133" t="s">
        <v>103</v>
      </c>
      <c r="LAH66" s="133" t="s">
        <v>130</v>
      </c>
      <c r="LAI66" s="133" t="s">
        <v>106</v>
      </c>
      <c r="LAJ66" s="130"/>
      <c r="LAK66" s="147"/>
      <c r="LAL66" s="147"/>
      <c r="LAM66" s="147"/>
      <c r="LAN66" s="147"/>
      <c r="LAO66" s="147"/>
      <c r="LAP66" s="147"/>
      <c r="LAQ66" s="133" t="s">
        <v>82</v>
      </c>
      <c r="LAR66" s="133" t="s">
        <v>83</v>
      </c>
      <c r="LAS66" s="133" t="s">
        <v>84</v>
      </c>
      <c r="LAT66" s="133" t="s">
        <v>85</v>
      </c>
      <c r="LAU66" s="133" t="s">
        <v>86</v>
      </c>
      <c r="LAV66" s="133" t="s">
        <v>69</v>
      </c>
      <c r="LAW66" s="133" t="s">
        <v>103</v>
      </c>
      <c r="LAX66" s="133" t="s">
        <v>130</v>
      </c>
      <c r="LAY66" s="133" t="s">
        <v>106</v>
      </c>
      <c r="LAZ66" s="130"/>
      <c r="LBA66" s="147"/>
      <c r="LBB66" s="147"/>
      <c r="LBC66" s="147"/>
      <c r="LBD66" s="147"/>
      <c r="LBE66" s="147"/>
      <c r="LBF66" s="147"/>
      <c r="LBG66" s="133" t="s">
        <v>82</v>
      </c>
      <c r="LBH66" s="133" t="s">
        <v>83</v>
      </c>
      <c r="LBI66" s="133" t="s">
        <v>84</v>
      </c>
      <c r="LBJ66" s="133" t="s">
        <v>85</v>
      </c>
      <c r="LBK66" s="133" t="s">
        <v>86</v>
      </c>
      <c r="LBL66" s="133" t="s">
        <v>69</v>
      </c>
      <c r="LBM66" s="133" t="s">
        <v>103</v>
      </c>
      <c r="LBN66" s="133" t="s">
        <v>130</v>
      </c>
      <c r="LBO66" s="133" t="s">
        <v>106</v>
      </c>
      <c r="LBP66" s="130"/>
      <c r="LBQ66" s="147"/>
      <c r="LBR66" s="147"/>
      <c r="LBS66" s="147"/>
      <c r="LBT66" s="147"/>
      <c r="LBU66" s="147"/>
      <c r="LBV66" s="147"/>
      <c r="LBW66" s="133" t="s">
        <v>82</v>
      </c>
      <c r="LBX66" s="133" t="s">
        <v>83</v>
      </c>
      <c r="LBY66" s="133" t="s">
        <v>84</v>
      </c>
      <c r="LBZ66" s="133" t="s">
        <v>85</v>
      </c>
      <c r="LCA66" s="133" t="s">
        <v>86</v>
      </c>
      <c r="LCB66" s="133" t="s">
        <v>69</v>
      </c>
      <c r="LCC66" s="133" t="s">
        <v>103</v>
      </c>
      <c r="LCD66" s="133" t="s">
        <v>130</v>
      </c>
      <c r="LCE66" s="133" t="s">
        <v>106</v>
      </c>
      <c r="LCF66" s="130"/>
      <c r="LCG66" s="147"/>
      <c r="LCH66" s="147"/>
      <c r="LCI66" s="147"/>
      <c r="LCJ66" s="147"/>
      <c r="LCK66" s="147"/>
      <c r="LCL66" s="147"/>
      <c r="LCM66" s="133" t="s">
        <v>82</v>
      </c>
      <c r="LCN66" s="133" t="s">
        <v>83</v>
      </c>
      <c r="LCO66" s="133" t="s">
        <v>84</v>
      </c>
      <c r="LCP66" s="133" t="s">
        <v>85</v>
      </c>
      <c r="LCQ66" s="133" t="s">
        <v>86</v>
      </c>
      <c r="LCR66" s="133" t="s">
        <v>69</v>
      </c>
      <c r="LCS66" s="133" t="s">
        <v>103</v>
      </c>
      <c r="LCT66" s="133" t="s">
        <v>130</v>
      </c>
      <c r="LCU66" s="133" t="s">
        <v>106</v>
      </c>
      <c r="LCV66" s="130"/>
      <c r="LCW66" s="147"/>
      <c r="LCX66" s="147"/>
      <c r="LCY66" s="147"/>
      <c r="LCZ66" s="147"/>
      <c r="LDA66" s="147"/>
      <c r="LDB66" s="147"/>
      <c r="LDC66" s="133" t="s">
        <v>82</v>
      </c>
      <c r="LDD66" s="133" t="s">
        <v>83</v>
      </c>
      <c r="LDE66" s="133" t="s">
        <v>84</v>
      </c>
      <c r="LDF66" s="133" t="s">
        <v>85</v>
      </c>
      <c r="LDG66" s="133" t="s">
        <v>86</v>
      </c>
      <c r="LDH66" s="133" t="s">
        <v>69</v>
      </c>
      <c r="LDI66" s="133" t="s">
        <v>103</v>
      </c>
      <c r="LDJ66" s="133" t="s">
        <v>130</v>
      </c>
      <c r="LDK66" s="133" t="s">
        <v>106</v>
      </c>
      <c r="LDL66" s="130"/>
      <c r="LDM66" s="147"/>
      <c r="LDN66" s="147"/>
      <c r="LDO66" s="147"/>
      <c r="LDP66" s="147"/>
      <c r="LDQ66" s="147"/>
      <c r="LDR66" s="147"/>
      <c r="LDS66" s="133" t="s">
        <v>82</v>
      </c>
      <c r="LDT66" s="133" t="s">
        <v>83</v>
      </c>
      <c r="LDU66" s="133" t="s">
        <v>84</v>
      </c>
      <c r="LDV66" s="133" t="s">
        <v>85</v>
      </c>
      <c r="LDW66" s="133" t="s">
        <v>86</v>
      </c>
      <c r="LDX66" s="133" t="s">
        <v>69</v>
      </c>
      <c r="LDY66" s="133" t="s">
        <v>103</v>
      </c>
      <c r="LDZ66" s="133" t="s">
        <v>130</v>
      </c>
      <c r="LEA66" s="133" t="s">
        <v>106</v>
      </c>
      <c r="LEB66" s="130"/>
      <c r="LEC66" s="147"/>
      <c r="LED66" s="147"/>
      <c r="LEE66" s="147"/>
      <c r="LEF66" s="147"/>
      <c r="LEG66" s="147"/>
      <c r="LEH66" s="147"/>
      <c r="LEI66" s="133" t="s">
        <v>82</v>
      </c>
      <c r="LEJ66" s="133" t="s">
        <v>83</v>
      </c>
      <c r="LEK66" s="133" t="s">
        <v>84</v>
      </c>
      <c r="LEL66" s="133" t="s">
        <v>85</v>
      </c>
      <c r="LEM66" s="133" t="s">
        <v>86</v>
      </c>
      <c r="LEN66" s="133" t="s">
        <v>69</v>
      </c>
      <c r="LEO66" s="133" t="s">
        <v>103</v>
      </c>
      <c r="LEP66" s="133" t="s">
        <v>130</v>
      </c>
      <c r="LEQ66" s="133" t="s">
        <v>106</v>
      </c>
      <c r="LER66" s="130"/>
      <c r="LES66" s="147"/>
      <c r="LET66" s="147"/>
      <c r="LEU66" s="147"/>
      <c r="LEV66" s="147"/>
      <c r="LEW66" s="147"/>
      <c r="LEX66" s="147"/>
      <c r="LEY66" s="133" t="s">
        <v>82</v>
      </c>
      <c r="LEZ66" s="133" t="s">
        <v>83</v>
      </c>
      <c r="LFA66" s="133" t="s">
        <v>84</v>
      </c>
      <c r="LFB66" s="133" t="s">
        <v>85</v>
      </c>
      <c r="LFC66" s="133" t="s">
        <v>86</v>
      </c>
      <c r="LFD66" s="133" t="s">
        <v>69</v>
      </c>
      <c r="LFE66" s="133" t="s">
        <v>103</v>
      </c>
      <c r="LFF66" s="133" t="s">
        <v>130</v>
      </c>
      <c r="LFG66" s="133" t="s">
        <v>106</v>
      </c>
      <c r="LFH66" s="130"/>
      <c r="LFI66" s="147"/>
      <c r="LFJ66" s="147"/>
      <c r="LFK66" s="147"/>
      <c r="LFL66" s="147"/>
      <c r="LFM66" s="147"/>
      <c r="LFN66" s="147"/>
      <c r="LFO66" s="133" t="s">
        <v>82</v>
      </c>
      <c r="LFP66" s="133" t="s">
        <v>83</v>
      </c>
      <c r="LFQ66" s="133" t="s">
        <v>84</v>
      </c>
      <c r="LFR66" s="133" t="s">
        <v>85</v>
      </c>
      <c r="LFS66" s="133" t="s">
        <v>86</v>
      </c>
      <c r="LFT66" s="133" t="s">
        <v>69</v>
      </c>
      <c r="LFU66" s="133" t="s">
        <v>103</v>
      </c>
      <c r="LFV66" s="133" t="s">
        <v>130</v>
      </c>
      <c r="LFW66" s="133" t="s">
        <v>106</v>
      </c>
      <c r="LFX66" s="130"/>
      <c r="LFY66" s="147"/>
      <c r="LFZ66" s="147"/>
      <c r="LGA66" s="147"/>
      <c r="LGB66" s="147"/>
      <c r="LGC66" s="147"/>
      <c r="LGD66" s="147"/>
      <c r="LGE66" s="133" t="s">
        <v>82</v>
      </c>
      <c r="LGF66" s="133" t="s">
        <v>83</v>
      </c>
      <c r="LGG66" s="133" t="s">
        <v>84</v>
      </c>
      <c r="LGH66" s="133" t="s">
        <v>85</v>
      </c>
      <c r="LGI66" s="133" t="s">
        <v>86</v>
      </c>
      <c r="LGJ66" s="133" t="s">
        <v>69</v>
      </c>
      <c r="LGK66" s="133" t="s">
        <v>103</v>
      </c>
      <c r="LGL66" s="133" t="s">
        <v>130</v>
      </c>
      <c r="LGM66" s="133" t="s">
        <v>106</v>
      </c>
      <c r="LGN66" s="130"/>
      <c r="LGO66" s="147"/>
      <c r="LGP66" s="147"/>
      <c r="LGQ66" s="147"/>
      <c r="LGR66" s="147"/>
      <c r="LGS66" s="147"/>
      <c r="LGT66" s="147"/>
      <c r="LGU66" s="133" t="s">
        <v>82</v>
      </c>
      <c r="LGV66" s="133" t="s">
        <v>83</v>
      </c>
      <c r="LGW66" s="133" t="s">
        <v>84</v>
      </c>
      <c r="LGX66" s="133" t="s">
        <v>85</v>
      </c>
      <c r="LGY66" s="133" t="s">
        <v>86</v>
      </c>
      <c r="LGZ66" s="133" t="s">
        <v>69</v>
      </c>
      <c r="LHA66" s="133" t="s">
        <v>103</v>
      </c>
      <c r="LHB66" s="133" t="s">
        <v>130</v>
      </c>
      <c r="LHC66" s="133" t="s">
        <v>106</v>
      </c>
      <c r="LHD66" s="130"/>
      <c r="LHE66" s="147"/>
      <c r="LHF66" s="147"/>
      <c r="LHG66" s="147"/>
      <c r="LHH66" s="147"/>
      <c r="LHI66" s="147"/>
      <c r="LHJ66" s="147"/>
      <c r="LHK66" s="133" t="s">
        <v>82</v>
      </c>
      <c r="LHL66" s="133" t="s">
        <v>83</v>
      </c>
      <c r="LHM66" s="133" t="s">
        <v>84</v>
      </c>
      <c r="LHN66" s="133" t="s">
        <v>85</v>
      </c>
      <c r="LHO66" s="133" t="s">
        <v>86</v>
      </c>
      <c r="LHP66" s="133" t="s">
        <v>69</v>
      </c>
      <c r="LHQ66" s="133" t="s">
        <v>103</v>
      </c>
      <c r="LHR66" s="133" t="s">
        <v>130</v>
      </c>
      <c r="LHS66" s="133" t="s">
        <v>106</v>
      </c>
      <c r="LHT66" s="130"/>
      <c r="LHU66" s="147"/>
      <c r="LHV66" s="147"/>
      <c r="LHW66" s="147"/>
      <c r="LHX66" s="147"/>
      <c r="LHY66" s="147"/>
      <c r="LHZ66" s="147"/>
      <c r="LIA66" s="133" t="s">
        <v>82</v>
      </c>
      <c r="LIB66" s="133" t="s">
        <v>83</v>
      </c>
      <c r="LIC66" s="133" t="s">
        <v>84</v>
      </c>
      <c r="LID66" s="133" t="s">
        <v>85</v>
      </c>
      <c r="LIE66" s="133" t="s">
        <v>86</v>
      </c>
      <c r="LIF66" s="133" t="s">
        <v>69</v>
      </c>
      <c r="LIG66" s="133" t="s">
        <v>103</v>
      </c>
      <c r="LIH66" s="133" t="s">
        <v>130</v>
      </c>
      <c r="LII66" s="133" t="s">
        <v>106</v>
      </c>
      <c r="LIJ66" s="130"/>
      <c r="LIK66" s="147"/>
      <c r="LIL66" s="147"/>
      <c r="LIM66" s="147"/>
      <c r="LIN66" s="147"/>
      <c r="LIO66" s="147"/>
      <c r="LIP66" s="147"/>
      <c r="LIQ66" s="133" t="s">
        <v>82</v>
      </c>
      <c r="LIR66" s="133" t="s">
        <v>83</v>
      </c>
      <c r="LIS66" s="133" t="s">
        <v>84</v>
      </c>
      <c r="LIT66" s="133" t="s">
        <v>85</v>
      </c>
      <c r="LIU66" s="133" t="s">
        <v>86</v>
      </c>
      <c r="LIV66" s="133" t="s">
        <v>69</v>
      </c>
      <c r="LIW66" s="133" t="s">
        <v>103</v>
      </c>
      <c r="LIX66" s="133" t="s">
        <v>130</v>
      </c>
      <c r="LIY66" s="133" t="s">
        <v>106</v>
      </c>
      <c r="LIZ66" s="130"/>
      <c r="LJA66" s="147"/>
      <c r="LJB66" s="147"/>
      <c r="LJC66" s="147"/>
      <c r="LJD66" s="147"/>
      <c r="LJE66" s="147"/>
      <c r="LJF66" s="147"/>
      <c r="LJG66" s="133" t="s">
        <v>82</v>
      </c>
      <c r="LJH66" s="133" t="s">
        <v>83</v>
      </c>
      <c r="LJI66" s="133" t="s">
        <v>84</v>
      </c>
      <c r="LJJ66" s="133" t="s">
        <v>85</v>
      </c>
      <c r="LJK66" s="133" t="s">
        <v>86</v>
      </c>
      <c r="LJL66" s="133" t="s">
        <v>69</v>
      </c>
      <c r="LJM66" s="133" t="s">
        <v>103</v>
      </c>
      <c r="LJN66" s="133" t="s">
        <v>130</v>
      </c>
      <c r="LJO66" s="133" t="s">
        <v>106</v>
      </c>
      <c r="LJP66" s="130"/>
      <c r="LJQ66" s="147"/>
      <c r="LJR66" s="147"/>
      <c r="LJS66" s="147"/>
      <c r="LJT66" s="147"/>
      <c r="LJU66" s="147"/>
      <c r="LJV66" s="147"/>
      <c r="LJW66" s="133" t="s">
        <v>82</v>
      </c>
      <c r="LJX66" s="133" t="s">
        <v>83</v>
      </c>
      <c r="LJY66" s="133" t="s">
        <v>84</v>
      </c>
      <c r="LJZ66" s="133" t="s">
        <v>85</v>
      </c>
      <c r="LKA66" s="133" t="s">
        <v>86</v>
      </c>
      <c r="LKB66" s="133" t="s">
        <v>69</v>
      </c>
      <c r="LKC66" s="133" t="s">
        <v>103</v>
      </c>
      <c r="LKD66" s="133" t="s">
        <v>130</v>
      </c>
      <c r="LKE66" s="133" t="s">
        <v>106</v>
      </c>
      <c r="LKF66" s="130"/>
      <c r="LKG66" s="147"/>
      <c r="LKH66" s="147"/>
      <c r="LKI66" s="147"/>
      <c r="LKJ66" s="147"/>
      <c r="LKK66" s="147"/>
      <c r="LKL66" s="147"/>
      <c r="LKM66" s="133" t="s">
        <v>82</v>
      </c>
      <c r="LKN66" s="133" t="s">
        <v>83</v>
      </c>
      <c r="LKO66" s="133" t="s">
        <v>84</v>
      </c>
      <c r="LKP66" s="133" t="s">
        <v>85</v>
      </c>
      <c r="LKQ66" s="133" t="s">
        <v>86</v>
      </c>
      <c r="LKR66" s="133" t="s">
        <v>69</v>
      </c>
      <c r="LKS66" s="133" t="s">
        <v>103</v>
      </c>
      <c r="LKT66" s="133" t="s">
        <v>130</v>
      </c>
      <c r="LKU66" s="133" t="s">
        <v>106</v>
      </c>
      <c r="LKV66" s="130"/>
      <c r="LKW66" s="147"/>
      <c r="LKX66" s="147"/>
      <c r="LKY66" s="147"/>
      <c r="LKZ66" s="147"/>
      <c r="LLA66" s="147"/>
      <c r="LLB66" s="147"/>
      <c r="LLC66" s="133" t="s">
        <v>82</v>
      </c>
      <c r="LLD66" s="133" t="s">
        <v>83</v>
      </c>
      <c r="LLE66" s="133" t="s">
        <v>84</v>
      </c>
      <c r="LLF66" s="133" t="s">
        <v>85</v>
      </c>
      <c r="LLG66" s="133" t="s">
        <v>86</v>
      </c>
      <c r="LLH66" s="133" t="s">
        <v>69</v>
      </c>
      <c r="LLI66" s="133" t="s">
        <v>103</v>
      </c>
      <c r="LLJ66" s="133" t="s">
        <v>130</v>
      </c>
      <c r="LLK66" s="133" t="s">
        <v>106</v>
      </c>
      <c r="LLL66" s="130"/>
      <c r="LLM66" s="147"/>
      <c r="LLN66" s="147"/>
      <c r="LLO66" s="147"/>
      <c r="LLP66" s="147"/>
      <c r="LLQ66" s="147"/>
      <c r="LLR66" s="147"/>
      <c r="LLS66" s="133" t="s">
        <v>82</v>
      </c>
      <c r="LLT66" s="133" t="s">
        <v>83</v>
      </c>
      <c r="LLU66" s="133" t="s">
        <v>84</v>
      </c>
      <c r="LLV66" s="133" t="s">
        <v>85</v>
      </c>
      <c r="LLW66" s="133" t="s">
        <v>86</v>
      </c>
      <c r="LLX66" s="133" t="s">
        <v>69</v>
      </c>
      <c r="LLY66" s="133" t="s">
        <v>103</v>
      </c>
      <c r="LLZ66" s="133" t="s">
        <v>130</v>
      </c>
      <c r="LMA66" s="133" t="s">
        <v>106</v>
      </c>
      <c r="LMB66" s="130"/>
      <c r="LMC66" s="147"/>
      <c r="LMD66" s="147"/>
      <c r="LME66" s="147"/>
      <c r="LMF66" s="147"/>
      <c r="LMG66" s="147"/>
      <c r="LMH66" s="147"/>
      <c r="LMI66" s="133" t="s">
        <v>82</v>
      </c>
      <c r="LMJ66" s="133" t="s">
        <v>83</v>
      </c>
      <c r="LMK66" s="133" t="s">
        <v>84</v>
      </c>
      <c r="LML66" s="133" t="s">
        <v>85</v>
      </c>
      <c r="LMM66" s="133" t="s">
        <v>86</v>
      </c>
      <c r="LMN66" s="133" t="s">
        <v>69</v>
      </c>
      <c r="LMO66" s="133" t="s">
        <v>103</v>
      </c>
      <c r="LMP66" s="133" t="s">
        <v>130</v>
      </c>
      <c r="LMQ66" s="133" t="s">
        <v>106</v>
      </c>
      <c r="LMR66" s="130"/>
      <c r="LMS66" s="147"/>
      <c r="LMT66" s="147"/>
      <c r="LMU66" s="147"/>
      <c r="LMV66" s="147"/>
      <c r="LMW66" s="147"/>
      <c r="LMX66" s="147"/>
      <c r="LMY66" s="133" t="s">
        <v>82</v>
      </c>
      <c r="LMZ66" s="133" t="s">
        <v>83</v>
      </c>
      <c r="LNA66" s="133" t="s">
        <v>84</v>
      </c>
      <c r="LNB66" s="133" t="s">
        <v>85</v>
      </c>
      <c r="LNC66" s="133" t="s">
        <v>86</v>
      </c>
      <c r="LND66" s="133" t="s">
        <v>69</v>
      </c>
      <c r="LNE66" s="133" t="s">
        <v>103</v>
      </c>
      <c r="LNF66" s="133" t="s">
        <v>130</v>
      </c>
      <c r="LNG66" s="133" t="s">
        <v>106</v>
      </c>
      <c r="LNH66" s="130"/>
      <c r="LNI66" s="147"/>
      <c r="LNJ66" s="147"/>
      <c r="LNK66" s="147"/>
      <c r="LNL66" s="147"/>
      <c r="LNM66" s="147"/>
      <c r="LNN66" s="147"/>
      <c r="LNO66" s="133" t="s">
        <v>82</v>
      </c>
      <c r="LNP66" s="133" t="s">
        <v>83</v>
      </c>
      <c r="LNQ66" s="133" t="s">
        <v>84</v>
      </c>
      <c r="LNR66" s="133" t="s">
        <v>85</v>
      </c>
      <c r="LNS66" s="133" t="s">
        <v>86</v>
      </c>
      <c r="LNT66" s="133" t="s">
        <v>69</v>
      </c>
      <c r="LNU66" s="133" t="s">
        <v>103</v>
      </c>
      <c r="LNV66" s="133" t="s">
        <v>130</v>
      </c>
      <c r="LNW66" s="133" t="s">
        <v>106</v>
      </c>
      <c r="LNX66" s="130"/>
      <c r="LNY66" s="147"/>
      <c r="LNZ66" s="147"/>
      <c r="LOA66" s="147"/>
      <c r="LOB66" s="147"/>
      <c r="LOC66" s="147"/>
      <c r="LOD66" s="147"/>
      <c r="LOE66" s="133" t="s">
        <v>82</v>
      </c>
      <c r="LOF66" s="133" t="s">
        <v>83</v>
      </c>
      <c r="LOG66" s="133" t="s">
        <v>84</v>
      </c>
      <c r="LOH66" s="133" t="s">
        <v>85</v>
      </c>
      <c r="LOI66" s="133" t="s">
        <v>86</v>
      </c>
      <c r="LOJ66" s="133" t="s">
        <v>69</v>
      </c>
      <c r="LOK66" s="133" t="s">
        <v>103</v>
      </c>
      <c r="LOL66" s="133" t="s">
        <v>130</v>
      </c>
      <c r="LOM66" s="133" t="s">
        <v>106</v>
      </c>
      <c r="LON66" s="130"/>
      <c r="LOO66" s="147"/>
      <c r="LOP66" s="147"/>
      <c r="LOQ66" s="147"/>
      <c r="LOR66" s="147"/>
      <c r="LOS66" s="147"/>
      <c r="LOT66" s="147"/>
      <c r="LOU66" s="133" t="s">
        <v>82</v>
      </c>
      <c r="LOV66" s="133" t="s">
        <v>83</v>
      </c>
      <c r="LOW66" s="133" t="s">
        <v>84</v>
      </c>
      <c r="LOX66" s="133" t="s">
        <v>85</v>
      </c>
      <c r="LOY66" s="133" t="s">
        <v>86</v>
      </c>
      <c r="LOZ66" s="133" t="s">
        <v>69</v>
      </c>
      <c r="LPA66" s="133" t="s">
        <v>103</v>
      </c>
      <c r="LPB66" s="133" t="s">
        <v>130</v>
      </c>
      <c r="LPC66" s="133" t="s">
        <v>106</v>
      </c>
      <c r="LPD66" s="130"/>
      <c r="LPE66" s="147"/>
      <c r="LPF66" s="147"/>
      <c r="LPG66" s="147"/>
      <c r="LPH66" s="147"/>
      <c r="LPI66" s="147"/>
      <c r="LPJ66" s="147"/>
      <c r="LPK66" s="133" t="s">
        <v>82</v>
      </c>
      <c r="LPL66" s="133" t="s">
        <v>83</v>
      </c>
      <c r="LPM66" s="133" t="s">
        <v>84</v>
      </c>
      <c r="LPN66" s="133" t="s">
        <v>85</v>
      </c>
      <c r="LPO66" s="133" t="s">
        <v>86</v>
      </c>
      <c r="LPP66" s="133" t="s">
        <v>69</v>
      </c>
      <c r="LPQ66" s="133" t="s">
        <v>103</v>
      </c>
      <c r="LPR66" s="133" t="s">
        <v>130</v>
      </c>
      <c r="LPS66" s="133" t="s">
        <v>106</v>
      </c>
      <c r="LPT66" s="130"/>
      <c r="LPU66" s="147"/>
      <c r="LPV66" s="147"/>
      <c r="LPW66" s="147"/>
      <c r="LPX66" s="147"/>
      <c r="LPY66" s="147"/>
      <c r="LPZ66" s="147"/>
      <c r="LQA66" s="133" t="s">
        <v>82</v>
      </c>
      <c r="LQB66" s="133" t="s">
        <v>83</v>
      </c>
      <c r="LQC66" s="133" t="s">
        <v>84</v>
      </c>
      <c r="LQD66" s="133" t="s">
        <v>85</v>
      </c>
      <c r="LQE66" s="133" t="s">
        <v>86</v>
      </c>
      <c r="LQF66" s="133" t="s">
        <v>69</v>
      </c>
      <c r="LQG66" s="133" t="s">
        <v>103</v>
      </c>
      <c r="LQH66" s="133" t="s">
        <v>130</v>
      </c>
      <c r="LQI66" s="133" t="s">
        <v>106</v>
      </c>
      <c r="LQJ66" s="130"/>
      <c r="LQK66" s="147"/>
      <c r="LQL66" s="147"/>
      <c r="LQM66" s="147"/>
      <c r="LQN66" s="147"/>
      <c r="LQO66" s="147"/>
      <c r="LQP66" s="147"/>
      <c r="LQQ66" s="133" t="s">
        <v>82</v>
      </c>
      <c r="LQR66" s="133" t="s">
        <v>83</v>
      </c>
      <c r="LQS66" s="133" t="s">
        <v>84</v>
      </c>
      <c r="LQT66" s="133" t="s">
        <v>85</v>
      </c>
      <c r="LQU66" s="133" t="s">
        <v>86</v>
      </c>
      <c r="LQV66" s="133" t="s">
        <v>69</v>
      </c>
      <c r="LQW66" s="133" t="s">
        <v>103</v>
      </c>
      <c r="LQX66" s="133" t="s">
        <v>130</v>
      </c>
      <c r="LQY66" s="133" t="s">
        <v>106</v>
      </c>
      <c r="LQZ66" s="130"/>
      <c r="LRA66" s="147"/>
      <c r="LRB66" s="147"/>
      <c r="LRC66" s="147"/>
      <c r="LRD66" s="147"/>
      <c r="LRE66" s="147"/>
      <c r="LRF66" s="147"/>
      <c r="LRG66" s="133" t="s">
        <v>82</v>
      </c>
      <c r="LRH66" s="133" t="s">
        <v>83</v>
      </c>
      <c r="LRI66" s="133" t="s">
        <v>84</v>
      </c>
      <c r="LRJ66" s="133" t="s">
        <v>85</v>
      </c>
      <c r="LRK66" s="133" t="s">
        <v>86</v>
      </c>
      <c r="LRL66" s="133" t="s">
        <v>69</v>
      </c>
      <c r="LRM66" s="133" t="s">
        <v>103</v>
      </c>
      <c r="LRN66" s="133" t="s">
        <v>130</v>
      </c>
      <c r="LRO66" s="133" t="s">
        <v>106</v>
      </c>
      <c r="LRP66" s="130"/>
      <c r="LRQ66" s="147"/>
      <c r="LRR66" s="147"/>
      <c r="LRS66" s="147"/>
      <c r="LRT66" s="147"/>
      <c r="LRU66" s="147"/>
      <c r="LRV66" s="147"/>
      <c r="LRW66" s="133" t="s">
        <v>82</v>
      </c>
      <c r="LRX66" s="133" t="s">
        <v>83</v>
      </c>
      <c r="LRY66" s="133" t="s">
        <v>84</v>
      </c>
      <c r="LRZ66" s="133" t="s">
        <v>85</v>
      </c>
      <c r="LSA66" s="133" t="s">
        <v>86</v>
      </c>
      <c r="LSB66" s="133" t="s">
        <v>69</v>
      </c>
      <c r="LSC66" s="133" t="s">
        <v>103</v>
      </c>
      <c r="LSD66" s="133" t="s">
        <v>130</v>
      </c>
      <c r="LSE66" s="133" t="s">
        <v>106</v>
      </c>
      <c r="LSF66" s="130"/>
      <c r="LSG66" s="147"/>
      <c r="LSH66" s="147"/>
      <c r="LSI66" s="147"/>
      <c r="LSJ66" s="147"/>
      <c r="LSK66" s="147"/>
      <c r="LSL66" s="147"/>
      <c r="LSM66" s="133" t="s">
        <v>82</v>
      </c>
      <c r="LSN66" s="133" t="s">
        <v>83</v>
      </c>
      <c r="LSO66" s="133" t="s">
        <v>84</v>
      </c>
      <c r="LSP66" s="133" t="s">
        <v>85</v>
      </c>
      <c r="LSQ66" s="133" t="s">
        <v>86</v>
      </c>
      <c r="LSR66" s="133" t="s">
        <v>69</v>
      </c>
      <c r="LSS66" s="133" t="s">
        <v>103</v>
      </c>
      <c r="LST66" s="133" t="s">
        <v>130</v>
      </c>
      <c r="LSU66" s="133" t="s">
        <v>106</v>
      </c>
      <c r="LSV66" s="130"/>
      <c r="LSW66" s="147"/>
      <c r="LSX66" s="147"/>
      <c r="LSY66" s="147"/>
      <c r="LSZ66" s="147"/>
      <c r="LTA66" s="147"/>
      <c r="LTB66" s="147"/>
      <c r="LTC66" s="133" t="s">
        <v>82</v>
      </c>
      <c r="LTD66" s="133" t="s">
        <v>83</v>
      </c>
      <c r="LTE66" s="133" t="s">
        <v>84</v>
      </c>
      <c r="LTF66" s="133" t="s">
        <v>85</v>
      </c>
      <c r="LTG66" s="133" t="s">
        <v>86</v>
      </c>
      <c r="LTH66" s="133" t="s">
        <v>69</v>
      </c>
      <c r="LTI66" s="133" t="s">
        <v>103</v>
      </c>
      <c r="LTJ66" s="133" t="s">
        <v>130</v>
      </c>
      <c r="LTK66" s="133" t="s">
        <v>106</v>
      </c>
      <c r="LTL66" s="130"/>
      <c r="LTM66" s="147"/>
      <c r="LTN66" s="147"/>
      <c r="LTO66" s="147"/>
      <c r="LTP66" s="147"/>
      <c r="LTQ66" s="147"/>
      <c r="LTR66" s="147"/>
      <c r="LTS66" s="133" t="s">
        <v>82</v>
      </c>
      <c r="LTT66" s="133" t="s">
        <v>83</v>
      </c>
      <c r="LTU66" s="133" t="s">
        <v>84</v>
      </c>
      <c r="LTV66" s="133" t="s">
        <v>85</v>
      </c>
      <c r="LTW66" s="133" t="s">
        <v>86</v>
      </c>
      <c r="LTX66" s="133" t="s">
        <v>69</v>
      </c>
      <c r="LTY66" s="133" t="s">
        <v>103</v>
      </c>
      <c r="LTZ66" s="133" t="s">
        <v>130</v>
      </c>
      <c r="LUA66" s="133" t="s">
        <v>106</v>
      </c>
      <c r="LUB66" s="130"/>
      <c r="LUC66" s="147"/>
      <c r="LUD66" s="147"/>
      <c r="LUE66" s="147"/>
      <c r="LUF66" s="147"/>
      <c r="LUG66" s="147"/>
      <c r="LUH66" s="147"/>
      <c r="LUI66" s="133" t="s">
        <v>82</v>
      </c>
      <c r="LUJ66" s="133" t="s">
        <v>83</v>
      </c>
      <c r="LUK66" s="133" t="s">
        <v>84</v>
      </c>
      <c r="LUL66" s="133" t="s">
        <v>85</v>
      </c>
      <c r="LUM66" s="133" t="s">
        <v>86</v>
      </c>
      <c r="LUN66" s="133" t="s">
        <v>69</v>
      </c>
      <c r="LUO66" s="133" t="s">
        <v>103</v>
      </c>
      <c r="LUP66" s="133" t="s">
        <v>130</v>
      </c>
      <c r="LUQ66" s="133" t="s">
        <v>106</v>
      </c>
      <c r="LUR66" s="130"/>
      <c r="LUS66" s="147"/>
      <c r="LUT66" s="147"/>
      <c r="LUU66" s="147"/>
      <c r="LUV66" s="147"/>
      <c r="LUW66" s="147"/>
      <c r="LUX66" s="147"/>
      <c r="LUY66" s="133" t="s">
        <v>82</v>
      </c>
      <c r="LUZ66" s="133" t="s">
        <v>83</v>
      </c>
      <c r="LVA66" s="133" t="s">
        <v>84</v>
      </c>
      <c r="LVB66" s="133" t="s">
        <v>85</v>
      </c>
      <c r="LVC66" s="133" t="s">
        <v>86</v>
      </c>
      <c r="LVD66" s="133" t="s">
        <v>69</v>
      </c>
      <c r="LVE66" s="133" t="s">
        <v>103</v>
      </c>
      <c r="LVF66" s="133" t="s">
        <v>130</v>
      </c>
      <c r="LVG66" s="133" t="s">
        <v>106</v>
      </c>
      <c r="LVH66" s="130"/>
      <c r="LVI66" s="147"/>
      <c r="LVJ66" s="147"/>
      <c r="LVK66" s="147"/>
      <c r="LVL66" s="147"/>
      <c r="LVM66" s="147"/>
      <c r="LVN66" s="147"/>
      <c r="LVO66" s="133" t="s">
        <v>82</v>
      </c>
      <c r="LVP66" s="133" t="s">
        <v>83</v>
      </c>
      <c r="LVQ66" s="133" t="s">
        <v>84</v>
      </c>
      <c r="LVR66" s="133" t="s">
        <v>85</v>
      </c>
      <c r="LVS66" s="133" t="s">
        <v>86</v>
      </c>
      <c r="LVT66" s="133" t="s">
        <v>69</v>
      </c>
      <c r="LVU66" s="133" t="s">
        <v>103</v>
      </c>
      <c r="LVV66" s="133" t="s">
        <v>130</v>
      </c>
      <c r="LVW66" s="133" t="s">
        <v>106</v>
      </c>
      <c r="LVX66" s="130"/>
      <c r="LVY66" s="147"/>
      <c r="LVZ66" s="147"/>
      <c r="LWA66" s="147"/>
      <c r="LWB66" s="147"/>
      <c r="LWC66" s="147"/>
      <c r="LWD66" s="147"/>
      <c r="LWE66" s="133" t="s">
        <v>82</v>
      </c>
      <c r="LWF66" s="133" t="s">
        <v>83</v>
      </c>
      <c r="LWG66" s="133" t="s">
        <v>84</v>
      </c>
      <c r="LWH66" s="133" t="s">
        <v>85</v>
      </c>
      <c r="LWI66" s="133" t="s">
        <v>86</v>
      </c>
      <c r="LWJ66" s="133" t="s">
        <v>69</v>
      </c>
      <c r="LWK66" s="133" t="s">
        <v>103</v>
      </c>
      <c r="LWL66" s="133" t="s">
        <v>130</v>
      </c>
      <c r="LWM66" s="133" t="s">
        <v>106</v>
      </c>
      <c r="LWN66" s="130"/>
      <c r="LWO66" s="147"/>
      <c r="LWP66" s="147"/>
      <c r="LWQ66" s="147"/>
      <c r="LWR66" s="147"/>
      <c r="LWS66" s="147"/>
      <c r="LWT66" s="147"/>
      <c r="LWU66" s="133" t="s">
        <v>82</v>
      </c>
      <c r="LWV66" s="133" t="s">
        <v>83</v>
      </c>
      <c r="LWW66" s="133" t="s">
        <v>84</v>
      </c>
      <c r="LWX66" s="133" t="s">
        <v>85</v>
      </c>
      <c r="LWY66" s="133" t="s">
        <v>86</v>
      </c>
      <c r="LWZ66" s="133" t="s">
        <v>69</v>
      </c>
      <c r="LXA66" s="133" t="s">
        <v>103</v>
      </c>
      <c r="LXB66" s="133" t="s">
        <v>130</v>
      </c>
      <c r="LXC66" s="133" t="s">
        <v>106</v>
      </c>
      <c r="LXD66" s="130"/>
      <c r="LXE66" s="147"/>
      <c r="LXF66" s="147"/>
      <c r="LXG66" s="147"/>
      <c r="LXH66" s="147"/>
      <c r="LXI66" s="147"/>
      <c r="LXJ66" s="147"/>
      <c r="LXK66" s="133" t="s">
        <v>82</v>
      </c>
      <c r="LXL66" s="133" t="s">
        <v>83</v>
      </c>
      <c r="LXM66" s="133" t="s">
        <v>84</v>
      </c>
      <c r="LXN66" s="133" t="s">
        <v>85</v>
      </c>
      <c r="LXO66" s="133" t="s">
        <v>86</v>
      </c>
      <c r="LXP66" s="133" t="s">
        <v>69</v>
      </c>
      <c r="LXQ66" s="133" t="s">
        <v>103</v>
      </c>
      <c r="LXR66" s="133" t="s">
        <v>130</v>
      </c>
      <c r="LXS66" s="133" t="s">
        <v>106</v>
      </c>
      <c r="LXT66" s="130"/>
      <c r="LXU66" s="147"/>
      <c r="LXV66" s="147"/>
      <c r="LXW66" s="147"/>
      <c r="LXX66" s="147"/>
      <c r="LXY66" s="147"/>
      <c r="LXZ66" s="147"/>
      <c r="LYA66" s="133" t="s">
        <v>82</v>
      </c>
      <c r="LYB66" s="133" t="s">
        <v>83</v>
      </c>
      <c r="LYC66" s="133" t="s">
        <v>84</v>
      </c>
      <c r="LYD66" s="133" t="s">
        <v>85</v>
      </c>
      <c r="LYE66" s="133" t="s">
        <v>86</v>
      </c>
      <c r="LYF66" s="133" t="s">
        <v>69</v>
      </c>
      <c r="LYG66" s="133" t="s">
        <v>103</v>
      </c>
      <c r="LYH66" s="133" t="s">
        <v>130</v>
      </c>
      <c r="LYI66" s="133" t="s">
        <v>106</v>
      </c>
      <c r="LYJ66" s="130"/>
      <c r="LYK66" s="147"/>
      <c r="LYL66" s="147"/>
      <c r="LYM66" s="147"/>
      <c r="LYN66" s="147"/>
      <c r="LYO66" s="147"/>
      <c r="LYP66" s="147"/>
      <c r="LYQ66" s="133" t="s">
        <v>82</v>
      </c>
      <c r="LYR66" s="133" t="s">
        <v>83</v>
      </c>
      <c r="LYS66" s="133" t="s">
        <v>84</v>
      </c>
      <c r="LYT66" s="133" t="s">
        <v>85</v>
      </c>
      <c r="LYU66" s="133" t="s">
        <v>86</v>
      </c>
      <c r="LYV66" s="133" t="s">
        <v>69</v>
      </c>
      <c r="LYW66" s="133" t="s">
        <v>103</v>
      </c>
      <c r="LYX66" s="133" t="s">
        <v>130</v>
      </c>
      <c r="LYY66" s="133" t="s">
        <v>106</v>
      </c>
      <c r="LYZ66" s="130"/>
      <c r="LZA66" s="147"/>
      <c r="LZB66" s="147"/>
      <c r="LZC66" s="147"/>
      <c r="LZD66" s="147"/>
      <c r="LZE66" s="147"/>
      <c r="LZF66" s="147"/>
      <c r="LZG66" s="133" t="s">
        <v>82</v>
      </c>
      <c r="LZH66" s="133" t="s">
        <v>83</v>
      </c>
      <c r="LZI66" s="133" t="s">
        <v>84</v>
      </c>
      <c r="LZJ66" s="133" t="s">
        <v>85</v>
      </c>
      <c r="LZK66" s="133" t="s">
        <v>86</v>
      </c>
      <c r="LZL66" s="133" t="s">
        <v>69</v>
      </c>
      <c r="LZM66" s="133" t="s">
        <v>103</v>
      </c>
      <c r="LZN66" s="133" t="s">
        <v>130</v>
      </c>
      <c r="LZO66" s="133" t="s">
        <v>106</v>
      </c>
      <c r="LZP66" s="130"/>
      <c r="LZQ66" s="147"/>
      <c r="LZR66" s="147"/>
      <c r="LZS66" s="147"/>
      <c r="LZT66" s="147"/>
      <c r="LZU66" s="147"/>
      <c r="LZV66" s="147"/>
      <c r="LZW66" s="133" t="s">
        <v>82</v>
      </c>
      <c r="LZX66" s="133" t="s">
        <v>83</v>
      </c>
      <c r="LZY66" s="133" t="s">
        <v>84</v>
      </c>
      <c r="LZZ66" s="133" t="s">
        <v>85</v>
      </c>
      <c r="MAA66" s="133" t="s">
        <v>86</v>
      </c>
      <c r="MAB66" s="133" t="s">
        <v>69</v>
      </c>
      <c r="MAC66" s="133" t="s">
        <v>103</v>
      </c>
      <c r="MAD66" s="133" t="s">
        <v>130</v>
      </c>
      <c r="MAE66" s="133" t="s">
        <v>106</v>
      </c>
      <c r="MAF66" s="130"/>
      <c r="MAG66" s="147"/>
      <c r="MAH66" s="147"/>
      <c r="MAI66" s="147"/>
      <c r="MAJ66" s="147"/>
      <c r="MAK66" s="147"/>
      <c r="MAL66" s="147"/>
      <c r="MAM66" s="133" t="s">
        <v>82</v>
      </c>
      <c r="MAN66" s="133" t="s">
        <v>83</v>
      </c>
      <c r="MAO66" s="133" t="s">
        <v>84</v>
      </c>
      <c r="MAP66" s="133" t="s">
        <v>85</v>
      </c>
      <c r="MAQ66" s="133" t="s">
        <v>86</v>
      </c>
      <c r="MAR66" s="133" t="s">
        <v>69</v>
      </c>
      <c r="MAS66" s="133" t="s">
        <v>103</v>
      </c>
      <c r="MAT66" s="133" t="s">
        <v>130</v>
      </c>
      <c r="MAU66" s="133" t="s">
        <v>106</v>
      </c>
      <c r="MAV66" s="130"/>
      <c r="MAW66" s="147"/>
      <c r="MAX66" s="147"/>
      <c r="MAY66" s="147"/>
      <c r="MAZ66" s="147"/>
      <c r="MBA66" s="147"/>
      <c r="MBB66" s="147"/>
      <c r="MBC66" s="133" t="s">
        <v>82</v>
      </c>
      <c r="MBD66" s="133" t="s">
        <v>83</v>
      </c>
      <c r="MBE66" s="133" t="s">
        <v>84</v>
      </c>
      <c r="MBF66" s="133" t="s">
        <v>85</v>
      </c>
      <c r="MBG66" s="133" t="s">
        <v>86</v>
      </c>
      <c r="MBH66" s="133" t="s">
        <v>69</v>
      </c>
      <c r="MBI66" s="133" t="s">
        <v>103</v>
      </c>
      <c r="MBJ66" s="133" t="s">
        <v>130</v>
      </c>
      <c r="MBK66" s="133" t="s">
        <v>106</v>
      </c>
      <c r="MBL66" s="130"/>
      <c r="MBM66" s="147"/>
      <c r="MBN66" s="147"/>
      <c r="MBO66" s="147"/>
      <c r="MBP66" s="147"/>
      <c r="MBQ66" s="147"/>
      <c r="MBR66" s="147"/>
      <c r="MBS66" s="133" t="s">
        <v>82</v>
      </c>
      <c r="MBT66" s="133" t="s">
        <v>83</v>
      </c>
      <c r="MBU66" s="133" t="s">
        <v>84</v>
      </c>
      <c r="MBV66" s="133" t="s">
        <v>85</v>
      </c>
      <c r="MBW66" s="133" t="s">
        <v>86</v>
      </c>
      <c r="MBX66" s="133" t="s">
        <v>69</v>
      </c>
      <c r="MBY66" s="133" t="s">
        <v>103</v>
      </c>
      <c r="MBZ66" s="133" t="s">
        <v>130</v>
      </c>
      <c r="MCA66" s="133" t="s">
        <v>106</v>
      </c>
      <c r="MCB66" s="130"/>
      <c r="MCC66" s="147"/>
      <c r="MCD66" s="147"/>
      <c r="MCE66" s="147"/>
      <c r="MCF66" s="147"/>
      <c r="MCG66" s="147"/>
      <c r="MCH66" s="147"/>
      <c r="MCI66" s="133" t="s">
        <v>82</v>
      </c>
      <c r="MCJ66" s="133" t="s">
        <v>83</v>
      </c>
      <c r="MCK66" s="133" t="s">
        <v>84</v>
      </c>
      <c r="MCL66" s="133" t="s">
        <v>85</v>
      </c>
      <c r="MCM66" s="133" t="s">
        <v>86</v>
      </c>
      <c r="MCN66" s="133" t="s">
        <v>69</v>
      </c>
      <c r="MCO66" s="133" t="s">
        <v>103</v>
      </c>
      <c r="MCP66" s="133" t="s">
        <v>130</v>
      </c>
      <c r="MCQ66" s="133" t="s">
        <v>106</v>
      </c>
      <c r="MCR66" s="130"/>
      <c r="MCS66" s="147"/>
      <c r="MCT66" s="147"/>
      <c r="MCU66" s="147"/>
      <c r="MCV66" s="147"/>
      <c r="MCW66" s="147"/>
      <c r="MCX66" s="147"/>
      <c r="MCY66" s="133" t="s">
        <v>82</v>
      </c>
      <c r="MCZ66" s="133" t="s">
        <v>83</v>
      </c>
      <c r="MDA66" s="133" t="s">
        <v>84</v>
      </c>
      <c r="MDB66" s="133" t="s">
        <v>85</v>
      </c>
      <c r="MDC66" s="133" t="s">
        <v>86</v>
      </c>
      <c r="MDD66" s="133" t="s">
        <v>69</v>
      </c>
      <c r="MDE66" s="133" t="s">
        <v>103</v>
      </c>
      <c r="MDF66" s="133" t="s">
        <v>130</v>
      </c>
      <c r="MDG66" s="133" t="s">
        <v>106</v>
      </c>
      <c r="MDH66" s="130"/>
      <c r="MDI66" s="147"/>
      <c r="MDJ66" s="147"/>
      <c r="MDK66" s="147"/>
      <c r="MDL66" s="147"/>
      <c r="MDM66" s="147"/>
      <c r="MDN66" s="147"/>
      <c r="MDO66" s="133" t="s">
        <v>82</v>
      </c>
      <c r="MDP66" s="133" t="s">
        <v>83</v>
      </c>
      <c r="MDQ66" s="133" t="s">
        <v>84</v>
      </c>
      <c r="MDR66" s="133" t="s">
        <v>85</v>
      </c>
      <c r="MDS66" s="133" t="s">
        <v>86</v>
      </c>
      <c r="MDT66" s="133" t="s">
        <v>69</v>
      </c>
      <c r="MDU66" s="133" t="s">
        <v>103</v>
      </c>
      <c r="MDV66" s="133" t="s">
        <v>130</v>
      </c>
      <c r="MDW66" s="133" t="s">
        <v>106</v>
      </c>
      <c r="MDX66" s="130"/>
      <c r="MDY66" s="147"/>
      <c r="MDZ66" s="147"/>
      <c r="MEA66" s="147"/>
      <c r="MEB66" s="147"/>
      <c r="MEC66" s="147"/>
      <c r="MED66" s="147"/>
      <c r="MEE66" s="133" t="s">
        <v>82</v>
      </c>
      <c r="MEF66" s="133" t="s">
        <v>83</v>
      </c>
      <c r="MEG66" s="133" t="s">
        <v>84</v>
      </c>
      <c r="MEH66" s="133" t="s">
        <v>85</v>
      </c>
      <c r="MEI66" s="133" t="s">
        <v>86</v>
      </c>
      <c r="MEJ66" s="133" t="s">
        <v>69</v>
      </c>
      <c r="MEK66" s="133" t="s">
        <v>103</v>
      </c>
      <c r="MEL66" s="133" t="s">
        <v>130</v>
      </c>
      <c r="MEM66" s="133" t="s">
        <v>106</v>
      </c>
      <c r="MEN66" s="130"/>
      <c r="MEO66" s="147"/>
      <c r="MEP66" s="147"/>
      <c r="MEQ66" s="147"/>
      <c r="MER66" s="147"/>
      <c r="MES66" s="147"/>
      <c r="MET66" s="147"/>
      <c r="MEU66" s="133" t="s">
        <v>82</v>
      </c>
      <c r="MEV66" s="133" t="s">
        <v>83</v>
      </c>
      <c r="MEW66" s="133" t="s">
        <v>84</v>
      </c>
      <c r="MEX66" s="133" t="s">
        <v>85</v>
      </c>
      <c r="MEY66" s="133" t="s">
        <v>86</v>
      </c>
      <c r="MEZ66" s="133" t="s">
        <v>69</v>
      </c>
      <c r="MFA66" s="133" t="s">
        <v>103</v>
      </c>
      <c r="MFB66" s="133" t="s">
        <v>130</v>
      </c>
      <c r="MFC66" s="133" t="s">
        <v>106</v>
      </c>
      <c r="MFD66" s="130"/>
      <c r="MFE66" s="147"/>
      <c r="MFF66" s="147"/>
      <c r="MFG66" s="147"/>
      <c r="MFH66" s="147"/>
      <c r="MFI66" s="147"/>
      <c r="MFJ66" s="147"/>
      <c r="MFK66" s="133" t="s">
        <v>82</v>
      </c>
      <c r="MFL66" s="133" t="s">
        <v>83</v>
      </c>
      <c r="MFM66" s="133" t="s">
        <v>84</v>
      </c>
      <c r="MFN66" s="133" t="s">
        <v>85</v>
      </c>
      <c r="MFO66" s="133" t="s">
        <v>86</v>
      </c>
      <c r="MFP66" s="133" t="s">
        <v>69</v>
      </c>
      <c r="MFQ66" s="133" t="s">
        <v>103</v>
      </c>
      <c r="MFR66" s="133" t="s">
        <v>130</v>
      </c>
      <c r="MFS66" s="133" t="s">
        <v>106</v>
      </c>
      <c r="MFT66" s="130"/>
      <c r="MFU66" s="147"/>
      <c r="MFV66" s="147"/>
      <c r="MFW66" s="147"/>
      <c r="MFX66" s="147"/>
      <c r="MFY66" s="147"/>
      <c r="MFZ66" s="147"/>
      <c r="MGA66" s="133" t="s">
        <v>82</v>
      </c>
      <c r="MGB66" s="133" t="s">
        <v>83</v>
      </c>
      <c r="MGC66" s="133" t="s">
        <v>84</v>
      </c>
      <c r="MGD66" s="133" t="s">
        <v>85</v>
      </c>
      <c r="MGE66" s="133" t="s">
        <v>86</v>
      </c>
      <c r="MGF66" s="133" t="s">
        <v>69</v>
      </c>
      <c r="MGG66" s="133" t="s">
        <v>103</v>
      </c>
      <c r="MGH66" s="133" t="s">
        <v>130</v>
      </c>
      <c r="MGI66" s="133" t="s">
        <v>106</v>
      </c>
      <c r="MGJ66" s="130"/>
      <c r="MGK66" s="147"/>
      <c r="MGL66" s="147"/>
      <c r="MGM66" s="147"/>
      <c r="MGN66" s="147"/>
      <c r="MGO66" s="147"/>
      <c r="MGP66" s="147"/>
      <c r="MGQ66" s="133" t="s">
        <v>82</v>
      </c>
      <c r="MGR66" s="133" t="s">
        <v>83</v>
      </c>
      <c r="MGS66" s="133" t="s">
        <v>84</v>
      </c>
      <c r="MGT66" s="133" t="s">
        <v>85</v>
      </c>
      <c r="MGU66" s="133" t="s">
        <v>86</v>
      </c>
      <c r="MGV66" s="133" t="s">
        <v>69</v>
      </c>
      <c r="MGW66" s="133" t="s">
        <v>103</v>
      </c>
      <c r="MGX66" s="133" t="s">
        <v>130</v>
      </c>
      <c r="MGY66" s="133" t="s">
        <v>106</v>
      </c>
      <c r="MGZ66" s="130"/>
      <c r="MHA66" s="147"/>
      <c r="MHB66" s="147"/>
      <c r="MHC66" s="147"/>
      <c r="MHD66" s="147"/>
      <c r="MHE66" s="147"/>
      <c r="MHF66" s="147"/>
      <c r="MHG66" s="133" t="s">
        <v>82</v>
      </c>
      <c r="MHH66" s="133" t="s">
        <v>83</v>
      </c>
      <c r="MHI66" s="133" t="s">
        <v>84</v>
      </c>
      <c r="MHJ66" s="133" t="s">
        <v>85</v>
      </c>
      <c r="MHK66" s="133" t="s">
        <v>86</v>
      </c>
      <c r="MHL66" s="133" t="s">
        <v>69</v>
      </c>
      <c r="MHM66" s="133" t="s">
        <v>103</v>
      </c>
      <c r="MHN66" s="133" t="s">
        <v>130</v>
      </c>
      <c r="MHO66" s="133" t="s">
        <v>106</v>
      </c>
      <c r="MHP66" s="130"/>
      <c r="MHQ66" s="147"/>
      <c r="MHR66" s="147"/>
      <c r="MHS66" s="147"/>
      <c r="MHT66" s="147"/>
      <c r="MHU66" s="147"/>
      <c r="MHV66" s="147"/>
      <c r="MHW66" s="133" t="s">
        <v>82</v>
      </c>
      <c r="MHX66" s="133" t="s">
        <v>83</v>
      </c>
      <c r="MHY66" s="133" t="s">
        <v>84</v>
      </c>
      <c r="MHZ66" s="133" t="s">
        <v>85</v>
      </c>
      <c r="MIA66" s="133" t="s">
        <v>86</v>
      </c>
      <c r="MIB66" s="133" t="s">
        <v>69</v>
      </c>
      <c r="MIC66" s="133" t="s">
        <v>103</v>
      </c>
      <c r="MID66" s="133" t="s">
        <v>130</v>
      </c>
      <c r="MIE66" s="133" t="s">
        <v>106</v>
      </c>
      <c r="MIF66" s="130"/>
      <c r="MIG66" s="147"/>
      <c r="MIH66" s="147"/>
      <c r="MII66" s="147"/>
      <c r="MIJ66" s="147"/>
      <c r="MIK66" s="147"/>
      <c r="MIL66" s="147"/>
      <c r="MIM66" s="133" t="s">
        <v>82</v>
      </c>
      <c r="MIN66" s="133" t="s">
        <v>83</v>
      </c>
      <c r="MIO66" s="133" t="s">
        <v>84</v>
      </c>
      <c r="MIP66" s="133" t="s">
        <v>85</v>
      </c>
      <c r="MIQ66" s="133" t="s">
        <v>86</v>
      </c>
      <c r="MIR66" s="133" t="s">
        <v>69</v>
      </c>
      <c r="MIS66" s="133" t="s">
        <v>103</v>
      </c>
      <c r="MIT66" s="133" t="s">
        <v>130</v>
      </c>
      <c r="MIU66" s="133" t="s">
        <v>106</v>
      </c>
      <c r="MIV66" s="130"/>
      <c r="MIW66" s="147"/>
      <c r="MIX66" s="147"/>
      <c r="MIY66" s="147"/>
      <c r="MIZ66" s="147"/>
      <c r="MJA66" s="147"/>
      <c r="MJB66" s="147"/>
      <c r="MJC66" s="133" t="s">
        <v>82</v>
      </c>
      <c r="MJD66" s="133" t="s">
        <v>83</v>
      </c>
      <c r="MJE66" s="133" t="s">
        <v>84</v>
      </c>
      <c r="MJF66" s="133" t="s">
        <v>85</v>
      </c>
      <c r="MJG66" s="133" t="s">
        <v>86</v>
      </c>
      <c r="MJH66" s="133" t="s">
        <v>69</v>
      </c>
      <c r="MJI66" s="133" t="s">
        <v>103</v>
      </c>
      <c r="MJJ66" s="133" t="s">
        <v>130</v>
      </c>
      <c r="MJK66" s="133" t="s">
        <v>106</v>
      </c>
      <c r="MJL66" s="130"/>
      <c r="MJM66" s="147"/>
      <c r="MJN66" s="147"/>
      <c r="MJO66" s="147"/>
      <c r="MJP66" s="147"/>
      <c r="MJQ66" s="147"/>
      <c r="MJR66" s="147"/>
      <c r="MJS66" s="133" t="s">
        <v>82</v>
      </c>
      <c r="MJT66" s="133" t="s">
        <v>83</v>
      </c>
      <c r="MJU66" s="133" t="s">
        <v>84</v>
      </c>
      <c r="MJV66" s="133" t="s">
        <v>85</v>
      </c>
      <c r="MJW66" s="133" t="s">
        <v>86</v>
      </c>
      <c r="MJX66" s="133" t="s">
        <v>69</v>
      </c>
      <c r="MJY66" s="133" t="s">
        <v>103</v>
      </c>
      <c r="MJZ66" s="133" t="s">
        <v>130</v>
      </c>
      <c r="MKA66" s="133" t="s">
        <v>106</v>
      </c>
      <c r="MKB66" s="130"/>
      <c r="MKC66" s="147"/>
      <c r="MKD66" s="147"/>
      <c r="MKE66" s="147"/>
      <c r="MKF66" s="147"/>
      <c r="MKG66" s="147"/>
      <c r="MKH66" s="147"/>
      <c r="MKI66" s="133" t="s">
        <v>82</v>
      </c>
      <c r="MKJ66" s="133" t="s">
        <v>83</v>
      </c>
      <c r="MKK66" s="133" t="s">
        <v>84</v>
      </c>
      <c r="MKL66" s="133" t="s">
        <v>85</v>
      </c>
      <c r="MKM66" s="133" t="s">
        <v>86</v>
      </c>
      <c r="MKN66" s="133" t="s">
        <v>69</v>
      </c>
      <c r="MKO66" s="133" t="s">
        <v>103</v>
      </c>
      <c r="MKP66" s="133" t="s">
        <v>130</v>
      </c>
      <c r="MKQ66" s="133" t="s">
        <v>106</v>
      </c>
      <c r="MKR66" s="130"/>
      <c r="MKS66" s="147"/>
      <c r="MKT66" s="147"/>
      <c r="MKU66" s="147"/>
      <c r="MKV66" s="147"/>
      <c r="MKW66" s="147"/>
      <c r="MKX66" s="147"/>
      <c r="MKY66" s="133" t="s">
        <v>82</v>
      </c>
      <c r="MKZ66" s="133" t="s">
        <v>83</v>
      </c>
      <c r="MLA66" s="133" t="s">
        <v>84</v>
      </c>
      <c r="MLB66" s="133" t="s">
        <v>85</v>
      </c>
      <c r="MLC66" s="133" t="s">
        <v>86</v>
      </c>
      <c r="MLD66" s="133" t="s">
        <v>69</v>
      </c>
      <c r="MLE66" s="133" t="s">
        <v>103</v>
      </c>
      <c r="MLF66" s="133" t="s">
        <v>130</v>
      </c>
      <c r="MLG66" s="133" t="s">
        <v>106</v>
      </c>
      <c r="MLH66" s="130"/>
      <c r="MLI66" s="147"/>
      <c r="MLJ66" s="147"/>
      <c r="MLK66" s="147"/>
      <c r="MLL66" s="147"/>
      <c r="MLM66" s="147"/>
      <c r="MLN66" s="147"/>
      <c r="MLO66" s="133" t="s">
        <v>82</v>
      </c>
      <c r="MLP66" s="133" t="s">
        <v>83</v>
      </c>
      <c r="MLQ66" s="133" t="s">
        <v>84</v>
      </c>
      <c r="MLR66" s="133" t="s">
        <v>85</v>
      </c>
      <c r="MLS66" s="133" t="s">
        <v>86</v>
      </c>
      <c r="MLT66" s="133" t="s">
        <v>69</v>
      </c>
      <c r="MLU66" s="133" t="s">
        <v>103</v>
      </c>
      <c r="MLV66" s="133" t="s">
        <v>130</v>
      </c>
      <c r="MLW66" s="133" t="s">
        <v>106</v>
      </c>
      <c r="MLX66" s="130"/>
      <c r="MLY66" s="147"/>
      <c r="MLZ66" s="147"/>
      <c r="MMA66" s="147"/>
      <c r="MMB66" s="147"/>
      <c r="MMC66" s="147"/>
      <c r="MMD66" s="147"/>
      <c r="MME66" s="133" t="s">
        <v>82</v>
      </c>
      <c r="MMF66" s="133" t="s">
        <v>83</v>
      </c>
      <c r="MMG66" s="133" t="s">
        <v>84</v>
      </c>
      <c r="MMH66" s="133" t="s">
        <v>85</v>
      </c>
      <c r="MMI66" s="133" t="s">
        <v>86</v>
      </c>
      <c r="MMJ66" s="133" t="s">
        <v>69</v>
      </c>
      <c r="MMK66" s="133" t="s">
        <v>103</v>
      </c>
      <c r="MML66" s="133" t="s">
        <v>130</v>
      </c>
      <c r="MMM66" s="133" t="s">
        <v>106</v>
      </c>
      <c r="MMN66" s="130"/>
      <c r="MMO66" s="147"/>
      <c r="MMP66" s="147"/>
      <c r="MMQ66" s="147"/>
      <c r="MMR66" s="147"/>
      <c r="MMS66" s="147"/>
      <c r="MMT66" s="147"/>
      <c r="MMU66" s="133" t="s">
        <v>82</v>
      </c>
      <c r="MMV66" s="133" t="s">
        <v>83</v>
      </c>
      <c r="MMW66" s="133" t="s">
        <v>84</v>
      </c>
      <c r="MMX66" s="133" t="s">
        <v>85</v>
      </c>
      <c r="MMY66" s="133" t="s">
        <v>86</v>
      </c>
      <c r="MMZ66" s="133" t="s">
        <v>69</v>
      </c>
      <c r="MNA66" s="133" t="s">
        <v>103</v>
      </c>
      <c r="MNB66" s="133" t="s">
        <v>130</v>
      </c>
      <c r="MNC66" s="133" t="s">
        <v>106</v>
      </c>
      <c r="MND66" s="130"/>
      <c r="MNE66" s="147"/>
      <c r="MNF66" s="147"/>
      <c r="MNG66" s="147"/>
      <c r="MNH66" s="147"/>
      <c r="MNI66" s="147"/>
      <c r="MNJ66" s="147"/>
      <c r="MNK66" s="133" t="s">
        <v>82</v>
      </c>
      <c r="MNL66" s="133" t="s">
        <v>83</v>
      </c>
      <c r="MNM66" s="133" t="s">
        <v>84</v>
      </c>
      <c r="MNN66" s="133" t="s">
        <v>85</v>
      </c>
      <c r="MNO66" s="133" t="s">
        <v>86</v>
      </c>
      <c r="MNP66" s="133" t="s">
        <v>69</v>
      </c>
      <c r="MNQ66" s="133" t="s">
        <v>103</v>
      </c>
      <c r="MNR66" s="133" t="s">
        <v>130</v>
      </c>
      <c r="MNS66" s="133" t="s">
        <v>106</v>
      </c>
      <c r="MNT66" s="130"/>
      <c r="MNU66" s="147"/>
      <c r="MNV66" s="147"/>
      <c r="MNW66" s="147"/>
      <c r="MNX66" s="147"/>
      <c r="MNY66" s="147"/>
      <c r="MNZ66" s="147"/>
      <c r="MOA66" s="133" t="s">
        <v>82</v>
      </c>
      <c r="MOB66" s="133" t="s">
        <v>83</v>
      </c>
      <c r="MOC66" s="133" t="s">
        <v>84</v>
      </c>
      <c r="MOD66" s="133" t="s">
        <v>85</v>
      </c>
      <c r="MOE66" s="133" t="s">
        <v>86</v>
      </c>
      <c r="MOF66" s="133" t="s">
        <v>69</v>
      </c>
      <c r="MOG66" s="133" t="s">
        <v>103</v>
      </c>
      <c r="MOH66" s="133" t="s">
        <v>130</v>
      </c>
      <c r="MOI66" s="133" t="s">
        <v>106</v>
      </c>
      <c r="MOJ66" s="130"/>
      <c r="MOK66" s="147"/>
      <c r="MOL66" s="147"/>
      <c r="MOM66" s="147"/>
      <c r="MON66" s="147"/>
      <c r="MOO66" s="147"/>
      <c r="MOP66" s="147"/>
      <c r="MOQ66" s="133" t="s">
        <v>82</v>
      </c>
      <c r="MOR66" s="133" t="s">
        <v>83</v>
      </c>
      <c r="MOS66" s="133" t="s">
        <v>84</v>
      </c>
      <c r="MOT66" s="133" t="s">
        <v>85</v>
      </c>
      <c r="MOU66" s="133" t="s">
        <v>86</v>
      </c>
      <c r="MOV66" s="133" t="s">
        <v>69</v>
      </c>
      <c r="MOW66" s="133" t="s">
        <v>103</v>
      </c>
      <c r="MOX66" s="133" t="s">
        <v>130</v>
      </c>
      <c r="MOY66" s="133" t="s">
        <v>106</v>
      </c>
      <c r="MOZ66" s="130"/>
      <c r="MPA66" s="147"/>
      <c r="MPB66" s="147"/>
      <c r="MPC66" s="147"/>
      <c r="MPD66" s="147"/>
      <c r="MPE66" s="147"/>
      <c r="MPF66" s="147"/>
      <c r="MPG66" s="133" t="s">
        <v>82</v>
      </c>
      <c r="MPH66" s="133" t="s">
        <v>83</v>
      </c>
      <c r="MPI66" s="133" t="s">
        <v>84</v>
      </c>
      <c r="MPJ66" s="133" t="s">
        <v>85</v>
      </c>
      <c r="MPK66" s="133" t="s">
        <v>86</v>
      </c>
      <c r="MPL66" s="133" t="s">
        <v>69</v>
      </c>
      <c r="MPM66" s="133" t="s">
        <v>103</v>
      </c>
      <c r="MPN66" s="133" t="s">
        <v>130</v>
      </c>
      <c r="MPO66" s="133" t="s">
        <v>106</v>
      </c>
      <c r="MPP66" s="130"/>
      <c r="MPQ66" s="147"/>
      <c r="MPR66" s="147"/>
      <c r="MPS66" s="147"/>
      <c r="MPT66" s="147"/>
      <c r="MPU66" s="147"/>
      <c r="MPV66" s="147"/>
      <c r="MPW66" s="133" t="s">
        <v>82</v>
      </c>
      <c r="MPX66" s="133" t="s">
        <v>83</v>
      </c>
      <c r="MPY66" s="133" t="s">
        <v>84</v>
      </c>
      <c r="MPZ66" s="133" t="s">
        <v>85</v>
      </c>
      <c r="MQA66" s="133" t="s">
        <v>86</v>
      </c>
      <c r="MQB66" s="133" t="s">
        <v>69</v>
      </c>
      <c r="MQC66" s="133" t="s">
        <v>103</v>
      </c>
      <c r="MQD66" s="133" t="s">
        <v>130</v>
      </c>
      <c r="MQE66" s="133" t="s">
        <v>106</v>
      </c>
      <c r="MQF66" s="130"/>
      <c r="MQG66" s="147"/>
      <c r="MQH66" s="147"/>
      <c r="MQI66" s="147"/>
      <c r="MQJ66" s="147"/>
      <c r="MQK66" s="147"/>
      <c r="MQL66" s="147"/>
      <c r="MQM66" s="133" t="s">
        <v>82</v>
      </c>
      <c r="MQN66" s="133" t="s">
        <v>83</v>
      </c>
      <c r="MQO66" s="133" t="s">
        <v>84</v>
      </c>
      <c r="MQP66" s="133" t="s">
        <v>85</v>
      </c>
      <c r="MQQ66" s="133" t="s">
        <v>86</v>
      </c>
      <c r="MQR66" s="133" t="s">
        <v>69</v>
      </c>
      <c r="MQS66" s="133" t="s">
        <v>103</v>
      </c>
      <c r="MQT66" s="133" t="s">
        <v>130</v>
      </c>
      <c r="MQU66" s="133" t="s">
        <v>106</v>
      </c>
      <c r="MQV66" s="130"/>
      <c r="MQW66" s="147"/>
      <c r="MQX66" s="147"/>
      <c r="MQY66" s="147"/>
      <c r="MQZ66" s="147"/>
      <c r="MRA66" s="147"/>
      <c r="MRB66" s="147"/>
      <c r="MRC66" s="133" t="s">
        <v>82</v>
      </c>
      <c r="MRD66" s="133" t="s">
        <v>83</v>
      </c>
      <c r="MRE66" s="133" t="s">
        <v>84</v>
      </c>
      <c r="MRF66" s="133" t="s">
        <v>85</v>
      </c>
      <c r="MRG66" s="133" t="s">
        <v>86</v>
      </c>
      <c r="MRH66" s="133" t="s">
        <v>69</v>
      </c>
      <c r="MRI66" s="133" t="s">
        <v>103</v>
      </c>
      <c r="MRJ66" s="133" t="s">
        <v>130</v>
      </c>
      <c r="MRK66" s="133" t="s">
        <v>106</v>
      </c>
      <c r="MRL66" s="130"/>
      <c r="MRM66" s="147"/>
      <c r="MRN66" s="147"/>
      <c r="MRO66" s="147"/>
      <c r="MRP66" s="147"/>
      <c r="MRQ66" s="147"/>
      <c r="MRR66" s="147"/>
      <c r="MRS66" s="133" t="s">
        <v>82</v>
      </c>
      <c r="MRT66" s="133" t="s">
        <v>83</v>
      </c>
      <c r="MRU66" s="133" t="s">
        <v>84</v>
      </c>
      <c r="MRV66" s="133" t="s">
        <v>85</v>
      </c>
      <c r="MRW66" s="133" t="s">
        <v>86</v>
      </c>
      <c r="MRX66" s="133" t="s">
        <v>69</v>
      </c>
      <c r="MRY66" s="133" t="s">
        <v>103</v>
      </c>
      <c r="MRZ66" s="133" t="s">
        <v>130</v>
      </c>
      <c r="MSA66" s="133" t="s">
        <v>106</v>
      </c>
      <c r="MSB66" s="130"/>
      <c r="MSC66" s="147"/>
      <c r="MSD66" s="147"/>
      <c r="MSE66" s="147"/>
      <c r="MSF66" s="147"/>
      <c r="MSG66" s="147"/>
      <c r="MSH66" s="147"/>
      <c r="MSI66" s="133" t="s">
        <v>82</v>
      </c>
      <c r="MSJ66" s="133" t="s">
        <v>83</v>
      </c>
      <c r="MSK66" s="133" t="s">
        <v>84</v>
      </c>
      <c r="MSL66" s="133" t="s">
        <v>85</v>
      </c>
      <c r="MSM66" s="133" t="s">
        <v>86</v>
      </c>
      <c r="MSN66" s="133" t="s">
        <v>69</v>
      </c>
      <c r="MSO66" s="133" t="s">
        <v>103</v>
      </c>
      <c r="MSP66" s="133" t="s">
        <v>130</v>
      </c>
      <c r="MSQ66" s="133" t="s">
        <v>106</v>
      </c>
      <c r="MSR66" s="130"/>
      <c r="MSS66" s="147"/>
      <c r="MST66" s="147"/>
      <c r="MSU66" s="147"/>
      <c r="MSV66" s="147"/>
      <c r="MSW66" s="147"/>
      <c r="MSX66" s="147"/>
      <c r="MSY66" s="133" t="s">
        <v>82</v>
      </c>
      <c r="MSZ66" s="133" t="s">
        <v>83</v>
      </c>
      <c r="MTA66" s="133" t="s">
        <v>84</v>
      </c>
      <c r="MTB66" s="133" t="s">
        <v>85</v>
      </c>
      <c r="MTC66" s="133" t="s">
        <v>86</v>
      </c>
      <c r="MTD66" s="133" t="s">
        <v>69</v>
      </c>
      <c r="MTE66" s="133" t="s">
        <v>103</v>
      </c>
      <c r="MTF66" s="133" t="s">
        <v>130</v>
      </c>
      <c r="MTG66" s="133" t="s">
        <v>106</v>
      </c>
      <c r="MTH66" s="130"/>
      <c r="MTI66" s="147"/>
      <c r="MTJ66" s="147"/>
      <c r="MTK66" s="147"/>
      <c r="MTL66" s="147"/>
      <c r="MTM66" s="147"/>
      <c r="MTN66" s="147"/>
      <c r="MTO66" s="133" t="s">
        <v>82</v>
      </c>
      <c r="MTP66" s="133" t="s">
        <v>83</v>
      </c>
      <c r="MTQ66" s="133" t="s">
        <v>84</v>
      </c>
      <c r="MTR66" s="133" t="s">
        <v>85</v>
      </c>
      <c r="MTS66" s="133" t="s">
        <v>86</v>
      </c>
      <c r="MTT66" s="133" t="s">
        <v>69</v>
      </c>
      <c r="MTU66" s="133" t="s">
        <v>103</v>
      </c>
      <c r="MTV66" s="133" t="s">
        <v>130</v>
      </c>
      <c r="MTW66" s="133" t="s">
        <v>106</v>
      </c>
      <c r="MTX66" s="130"/>
      <c r="MTY66" s="147"/>
      <c r="MTZ66" s="147"/>
      <c r="MUA66" s="147"/>
      <c r="MUB66" s="147"/>
      <c r="MUC66" s="147"/>
      <c r="MUD66" s="147"/>
      <c r="MUE66" s="133" t="s">
        <v>82</v>
      </c>
      <c r="MUF66" s="133" t="s">
        <v>83</v>
      </c>
      <c r="MUG66" s="133" t="s">
        <v>84</v>
      </c>
      <c r="MUH66" s="133" t="s">
        <v>85</v>
      </c>
      <c r="MUI66" s="133" t="s">
        <v>86</v>
      </c>
      <c r="MUJ66" s="133" t="s">
        <v>69</v>
      </c>
      <c r="MUK66" s="133" t="s">
        <v>103</v>
      </c>
      <c r="MUL66" s="133" t="s">
        <v>130</v>
      </c>
      <c r="MUM66" s="133" t="s">
        <v>106</v>
      </c>
      <c r="MUN66" s="130"/>
      <c r="MUO66" s="147"/>
      <c r="MUP66" s="147"/>
      <c r="MUQ66" s="147"/>
      <c r="MUR66" s="147"/>
      <c r="MUS66" s="147"/>
      <c r="MUT66" s="147"/>
      <c r="MUU66" s="133" t="s">
        <v>82</v>
      </c>
      <c r="MUV66" s="133" t="s">
        <v>83</v>
      </c>
      <c r="MUW66" s="133" t="s">
        <v>84</v>
      </c>
      <c r="MUX66" s="133" t="s">
        <v>85</v>
      </c>
      <c r="MUY66" s="133" t="s">
        <v>86</v>
      </c>
      <c r="MUZ66" s="133" t="s">
        <v>69</v>
      </c>
      <c r="MVA66" s="133" t="s">
        <v>103</v>
      </c>
      <c r="MVB66" s="133" t="s">
        <v>130</v>
      </c>
      <c r="MVC66" s="133" t="s">
        <v>106</v>
      </c>
      <c r="MVD66" s="130"/>
      <c r="MVE66" s="147"/>
      <c r="MVF66" s="147"/>
      <c r="MVG66" s="147"/>
      <c r="MVH66" s="147"/>
      <c r="MVI66" s="147"/>
      <c r="MVJ66" s="147"/>
      <c r="MVK66" s="133" t="s">
        <v>82</v>
      </c>
      <c r="MVL66" s="133" t="s">
        <v>83</v>
      </c>
      <c r="MVM66" s="133" t="s">
        <v>84</v>
      </c>
      <c r="MVN66" s="133" t="s">
        <v>85</v>
      </c>
      <c r="MVO66" s="133" t="s">
        <v>86</v>
      </c>
      <c r="MVP66" s="133" t="s">
        <v>69</v>
      </c>
      <c r="MVQ66" s="133" t="s">
        <v>103</v>
      </c>
      <c r="MVR66" s="133" t="s">
        <v>130</v>
      </c>
      <c r="MVS66" s="133" t="s">
        <v>106</v>
      </c>
      <c r="MVT66" s="130"/>
      <c r="MVU66" s="147"/>
      <c r="MVV66" s="147"/>
      <c r="MVW66" s="147"/>
      <c r="MVX66" s="147"/>
      <c r="MVY66" s="147"/>
      <c r="MVZ66" s="147"/>
      <c r="MWA66" s="133" t="s">
        <v>82</v>
      </c>
      <c r="MWB66" s="133" t="s">
        <v>83</v>
      </c>
      <c r="MWC66" s="133" t="s">
        <v>84</v>
      </c>
      <c r="MWD66" s="133" t="s">
        <v>85</v>
      </c>
      <c r="MWE66" s="133" t="s">
        <v>86</v>
      </c>
      <c r="MWF66" s="133" t="s">
        <v>69</v>
      </c>
      <c r="MWG66" s="133" t="s">
        <v>103</v>
      </c>
      <c r="MWH66" s="133" t="s">
        <v>130</v>
      </c>
      <c r="MWI66" s="133" t="s">
        <v>106</v>
      </c>
      <c r="MWJ66" s="130"/>
      <c r="MWK66" s="147"/>
      <c r="MWL66" s="147"/>
      <c r="MWM66" s="147"/>
      <c r="MWN66" s="147"/>
      <c r="MWO66" s="147"/>
      <c r="MWP66" s="147"/>
      <c r="MWQ66" s="133" t="s">
        <v>82</v>
      </c>
      <c r="MWR66" s="133" t="s">
        <v>83</v>
      </c>
      <c r="MWS66" s="133" t="s">
        <v>84</v>
      </c>
      <c r="MWT66" s="133" t="s">
        <v>85</v>
      </c>
      <c r="MWU66" s="133" t="s">
        <v>86</v>
      </c>
      <c r="MWV66" s="133" t="s">
        <v>69</v>
      </c>
      <c r="MWW66" s="133" t="s">
        <v>103</v>
      </c>
      <c r="MWX66" s="133" t="s">
        <v>130</v>
      </c>
      <c r="MWY66" s="133" t="s">
        <v>106</v>
      </c>
      <c r="MWZ66" s="130"/>
      <c r="MXA66" s="147"/>
      <c r="MXB66" s="147"/>
      <c r="MXC66" s="147"/>
      <c r="MXD66" s="147"/>
      <c r="MXE66" s="147"/>
      <c r="MXF66" s="147"/>
      <c r="MXG66" s="133" t="s">
        <v>82</v>
      </c>
      <c r="MXH66" s="133" t="s">
        <v>83</v>
      </c>
      <c r="MXI66" s="133" t="s">
        <v>84</v>
      </c>
      <c r="MXJ66" s="133" t="s">
        <v>85</v>
      </c>
      <c r="MXK66" s="133" t="s">
        <v>86</v>
      </c>
      <c r="MXL66" s="133" t="s">
        <v>69</v>
      </c>
      <c r="MXM66" s="133" t="s">
        <v>103</v>
      </c>
      <c r="MXN66" s="133" t="s">
        <v>130</v>
      </c>
      <c r="MXO66" s="133" t="s">
        <v>106</v>
      </c>
      <c r="MXP66" s="130"/>
      <c r="MXQ66" s="147"/>
      <c r="MXR66" s="147"/>
      <c r="MXS66" s="147"/>
      <c r="MXT66" s="147"/>
      <c r="MXU66" s="147"/>
      <c r="MXV66" s="147"/>
      <c r="MXW66" s="133" t="s">
        <v>82</v>
      </c>
      <c r="MXX66" s="133" t="s">
        <v>83</v>
      </c>
      <c r="MXY66" s="133" t="s">
        <v>84</v>
      </c>
      <c r="MXZ66" s="133" t="s">
        <v>85</v>
      </c>
      <c r="MYA66" s="133" t="s">
        <v>86</v>
      </c>
      <c r="MYB66" s="133" t="s">
        <v>69</v>
      </c>
      <c r="MYC66" s="133" t="s">
        <v>103</v>
      </c>
      <c r="MYD66" s="133" t="s">
        <v>130</v>
      </c>
      <c r="MYE66" s="133" t="s">
        <v>106</v>
      </c>
      <c r="MYF66" s="130"/>
      <c r="MYG66" s="147"/>
      <c r="MYH66" s="147"/>
      <c r="MYI66" s="147"/>
      <c r="MYJ66" s="147"/>
      <c r="MYK66" s="147"/>
      <c r="MYL66" s="147"/>
      <c r="MYM66" s="133" t="s">
        <v>82</v>
      </c>
      <c r="MYN66" s="133" t="s">
        <v>83</v>
      </c>
      <c r="MYO66" s="133" t="s">
        <v>84</v>
      </c>
      <c r="MYP66" s="133" t="s">
        <v>85</v>
      </c>
      <c r="MYQ66" s="133" t="s">
        <v>86</v>
      </c>
      <c r="MYR66" s="133" t="s">
        <v>69</v>
      </c>
      <c r="MYS66" s="133" t="s">
        <v>103</v>
      </c>
      <c r="MYT66" s="133" t="s">
        <v>130</v>
      </c>
      <c r="MYU66" s="133" t="s">
        <v>106</v>
      </c>
      <c r="MYV66" s="130"/>
      <c r="MYW66" s="147"/>
      <c r="MYX66" s="147"/>
      <c r="MYY66" s="147"/>
      <c r="MYZ66" s="147"/>
      <c r="MZA66" s="147"/>
      <c r="MZB66" s="147"/>
      <c r="MZC66" s="133" t="s">
        <v>82</v>
      </c>
      <c r="MZD66" s="133" t="s">
        <v>83</v>
      </c>
      <c r="MZE66" s="133" t="s">
        <v>84</v>
      </c>
      <c r="MZF66" s="133" t="s">
        <v>85</v>
      </c>
      <c r="MZG66" s="133" t="s">
        <v>86</v>
      </c>
      <c r="MZH66" s="133" t="s">
        <v>69</v>
      </c>
      <c r="MZI66" s="133" t="s">
        <v>103</v>
      </c>
      <c r="MZJ66" s="133" t="s">
        <v>130</v>
      </c>
      <c r="MZK66" s="133" t="s">
        <v>106</v>
      </c>
      <c r="MZL66" s="130"/>
      <c r="MZM66" s="147"/>
      <c r="MZN66" s="147"/>
      <c r="MZO66" s="147"/>
      <c r="MZP66" s="147"/>
      <c r="MZQ66" s="147"/>
      <c r="MZR66" s="147"/>
      <c r="MZS66" s="133" t="s">
        <v>82</v>
      </c>
      <c r="MZT66" s="133" t="s">
        <v>83</v>
      </c>
      <c r="MZU66" s="133" t="s">
        <v>84</v>
      </c>
      <c r="MZV66" s="133" t="s">
        <v>85</v>
      </c>
      <c r="MZW66" s="133" t="s">
        <v>86</v>
      </c>
      <c r="MZX66" s="133" t="s">
        <v>69</v>
      </c>
      <c r="MZY66" s="133" t="s">
        <v>103</v>
      </c>
      <c r="MZZ66" s="133" t="s">
        <v>130</v>
      </c>
      <c r="NAA66" s="133" t="s">
        <v>106</v>
      </c>
      <c r="NAB66" s="130"/>
      <c r="NAC66" s="147"/>
      <c r="NAD66" s="147"/>
      <c r="NAE66" s="147"/>
      <c r="NAF66" s="147"/>
      <c r="NAG66" s="147"/>
      <c r="NAH66" s="147"/>
      <c r="NAI66" s="133" t="s">
        <v>82</v>
      </c>
      <c r="NAJ66" s="133" t="s">
        <v>83</v>
      </c>
      <c r="NAK66" s="133" t="s">
        <v>84</v>
      </c>
      <c r="NAL66" s="133" t="s">
        <v>85</v>
      </c>
      <c r="NAM66" s="133" t="s">
        <v>86</v>
      </c>
      <c r="NAN66" s="133" t="s">
        <v>69</v>
      </c>
      <c r="NAO66" s="133" t="s">
        <v>103</v>
      </c>
      <c r="NAP66" s="133" t="s">
        <v>130</v>
      </c>
      <c r="NAQ66" s="133" t="s">
        <v>106</v>
      </c>
      <c r="NAR66" s="130"/>
      <c r="NAS66" s="147"/>
      <c r="NAT66" s="147"/>
      <c r="NAU66" s="147"/>
      <c r="NAV66" s="147"/>
      <c r="NAW66" s="147"/>
      <c r="NAX66" s="147"/>
      <c r="NAY66" s="133" t="s">
        <v>82</v>
      </c>
      <c r="NAZ66" s="133" t="s">
        <v>83</v>
      </c>
      <c r="NBA66" s="133" t="s">
        <v>84</v>
      </c>
      <c r="NBB66" s="133" t="s">
        <v>85</v>
      </c>
      <c r="NBC66" s="133" t="s">
        <v>86</v>
      </c>
      <c r="NBD66" s="133" t="s">
        <v>69</v>
      </c>
      <c r="NBE66" s="133" t="s">
        <v>103</v>
      </c>
      <c r="NBF66" s="133" t="s">
        <v>130</v>
      </c>
      <c r="NBG66" s="133" t="s">
        <v>106</v>
      </c>
      <c r="NBH66" s="130"/>
      <c r="NBI66" s="147"/>
      <c r="NBJ66" s="147"/>
      <c r="NBK66" s="147"/>
      <c r="NBL66" s="147"/>
      <c r="NBM66" s="147"/>
      <c r="NBN66" s="147"/>
      <c r="NBO66" s="133" t="s">
        <v>82</v>
      </c>
      <c r="NBP66" s="133" t="s">
        <v>83</v>
      </c>
      <c r="NBQ66" s="133" t="s">
        <v>84</v>
      </c>
      <c r="NBR66" s="133" t="s">
        <v>85</v>
      </c>
      <c r="NBS66" s="133" t="s">
        <v>86</v>
      </c>
      <c r="NBT66" s="133" t="s">
        <v>69</v>
      </c>
      <c r="NBU66" s="133" t="s">
        <v>103</v>
      </c>
      <c r="NBV66" s="133" t="s">
        <v>130</v>
      </c>
      <c r="NBW66" s="133" t="s">
        <v>106</v>
      </c>
      <c r="NBX66" s="130"/>
      <c r="NBY66" s="147"/>
      <c r="NBZ66" s="147"/>
      <c r="NCA66" s="147"/>
      <c r="NCB66" s="147"/>
      <c r="NCC66" s="147"/>
      <c r="NCD66" s="147"/>
      <c r="NCE66" s="133" t="s">
        <v>82</v>
      </c>
      <c r="NCF66" s="133" t="s">
        <v>83</v>
      </c>
      <c r="NCG66" s="133" t="s">
        <v>84</v>
      </c>
      <c r="NCH66" s="133" t="s">
        <v>85</v>
      </c>
      <c r="NCI66" s="133" t="s">
        <v>86</v>
      </c>
      <c r="NCJ66" s="133" t="s">
        <v>69</v>
      </c>
      <c r="NCK66" s="133" t="s">
        <v>103</v>
      </c>
      <c r="NCL66" s="133" t="s">
        <v>130</v>
      </c>
      <c r="NCM66" s="133" t="s">
        <v>106</v>
      </c>
      <c r="NCN66" s="130"/>
      <c r="NCO66" s="147"/>
      <c r="NCP66" s="147"/>
      <c r="NCQ66" s="147"/>
      <c r="NCR66" s="147"/>
      <c r="NCS66" s="147"/>
      <c r="NCT66" s="147"/>
      <c r="NCU66" s="133" t="s">
        <v>82</v>
      </c>
      <c r="NCV66" s="133" t="s">
        <v>83</v>
      </c>
      <c r="NCW66" s="133" t="s">
        <v>84</v>
      </c>
      <c r="NCX66" s="133" t="s">
        <v>85</v>
      </c>
      <c r="NCY66" s="133" t="s">
        <v>86</v>
      </c>
      <c r="NCZ66" s="133" t="s">
        <v>69</v>
      </c>
      <c r="NDA66" s="133" t="s">
        <v>103</v>
      </c>
      <c r="NDB66" s="133" t="s">
        <v>130</v>
      </c>
      <c r="NDC66" s="133" t="s">
        <v>106</v>
      </c>
      <c r="NDD66" s="130"/>
      <c r="NDE66" s="147"/>
      <c r="NDF66" s="147"/>
      <c r="NDG66" s="147"/>
      <c r="NDH66" s="147"/>
      <c r="NDI66" s="147"/>
      <c r="NDJ66" s="147"/>
      <c r="NDK66" s="133" t="s">
        <v>82</v>
      </c>
      <c r="NDL66" s="133" t="s">
        <v>83</v>
      </c>
      <c r="NDM66" s="133" t="s">
        <v>84</v>
      </c>
      <c r="NDN66" s="133" t="s">
        <v>85</v>
      </c>
      <c r="NDO66" s="133" t="s">
        <v>86</v>
      </c>
      <c r="NDP66" s="133" t="s">
        <v>69</v>
      </c>
      <c r="NDQ66" s="133" t="s">
        <v>103</v>
      </c>
      <c r="NDR66" s="133" t="s">
        <v>130</v>
      </c>
      <c r="NDS66" s="133" t="s">
        <v>106</v>
      </c>
      <c r="NDT66" s="130"/>
      <c r="NDU66" s="147"/>
      <c r="NDV66" s="147"/>
      <c r="NDW66" s="147"/>
      <c r="NDX66" s="147"/>
      <c r="NDY66" s="147"/>
      <c r="NDZ66" s="147"/>
      <c r="NEA66" s="133" t="s">
        <v>82</v>
      </c>
      <c r="NEB66" s="133" t="s">
        <v>83</v>
      </c>
      <c r="NEC66" s="133" t="s">
        <v>84</v>
      </c>
      <c r="NED66" s="133" t="s">
        <v>85</v>
      </c>
      <c r="NEE66" s="133" t="s">
        <v>86</v>
      </c>
      <c r="NEF66" s="133" t="s">
        <v>69</v>
      </c>
      <c r="NEG66" s="133" t="s">
        <v>103</v>
      </c>
      <c r="NEH66" s="133" t="s">
        <v>130</v>
      </c>
      <c r="NEI66" s="133" t="s">
        <v>106</v>
      </c>
      <c r="NEJ66" s="130"/>
      <c r="NEK66" s="147"/>
      <c r="NEL66" s="147"/>
      <c r="NEM66" s="147"/>
      <c r="NEN66" s="147"/>
      <c r="NEO66" s="147"/>
      <c r="NEP66" s="147"/>
      <c r="NEQ66" s="133" t="s">
        <v>82</v>
      </c>
      <c r="NER66" s="133" t="s">
        <v>83</v>
      </c>
      <c r="NES66" s="133" t="s">
        <v>84</v>
      </c>
      <c r="NET66" s="133" t="s">
        <v>85</v>
      </c>
      <c r="NEU66" s="133" t="s">
        <v>86</v>
      </c>
      <c r="NEV66" s="133" t="s">
        <v>69</v>
      </c>
      <c r="NEW66" s="133" t="s">
        <v>103</v>
      </c>
      <c r="NEX66" s="133" t="s">
        <v>130</v>
      </c>
      <c r="NEY66" s="133" t="s">
        <v>106</v>
      </c>
      <c r="NEZ66" s="130"/>
      <c r="NFA66" s="147"/>
      <c r="NFB66" s="147"/>
      <c r="NFC66" s="147"/>
      <c r="NFD66" s="147"/>
      <c r="NFE66" s="147"/>
      <c r="NFF66" s="147"/>
      <c r="NFG66" s="133" t="s">
        <v>82</v>
      </c>
      <c r="NFH66" s="133" t="s">
        <v>83</v>
      </c>
      <c r="NFI66" s="133" t="s">
        <v>84</v>
      </c>
      <c r="NFJ66" s="133" t="s">
        <v>85</v>
      </c>
      <c r="NFK66" s="133" t="s">
        <v>86</v>
      </c>
      <c r="NFL66" s="133" t="s">
        <v>69</v>
      </c>
      <c r="NFM66" s="133" t="s">
        <v>103</v>
      </c>
      <c r="NFN66" s="133" t="s">
        <v>130</v>
      </c>
      <c r="NFO66" s="133" t="s">
        <v>106</v>
      </c>
      <c r="NFP66" s="130"/>
      <c r="NFQ66" s="147"/>
      <c r="NFR66" s="147"/>
      <c r="NFS66" s="147"/>
      <c r="NFT66" s="147"/>
      <c r="NFU66" s="147"/>
      <c r="NFV66" s="147"/>
      <c r="NFW66" s="133" t="s">
        <v>82</v>
      </c>
      <c r="NFX66" s="133" t="s">
        <v>83</v>
      </c>
      <c r="NFY66" s="133" t="s">
        <v>84</v>
      </c>
      <c r="NFZ66" s="133" t="s">
        <v>85</v>
      </c>
      <c r="NGA66" s="133" t="s">
        <v>86</v>
      </c>
      <c r="NGB66" s="133" t="s">
        <v>69</v>
      </c>
      <c r="NGC66" s="133" t="s">
        <v>103</v>
      </c>
      <c r="NGD66" s="133" t="s">
        <v>130</v>
      </c>
      <c r="NGE66" s="133" t="s">
        <v>106</v>
      </c>
      <c r="NGF66" s="130"/>
      <c r="NGG66" s="147"/>
      <c r="NGH66" s="147"/>
      <c r="NGI66" s="147"/>
      <c r="NGJ66" s="147"/>
      <c r="NGK66" s="147"/>
      <c r="NGL66" s="147"/>
      <c r="NGM66" s="133" t="s">
        <v>82</v>
      </c>
      <c r="NGN66" s="133" t="s">
        <v>83</v>
      </c>
      <c r="NGO66" s="133" t="s">
        <v>84</v>
      </c>
      <c r="NGP66" s="133" t="s">
        <v>85</v>
      </c>
      <c r="NGQ66" s="133" t="s">
        <v>86</v>
      </c>
      <c r="NGR66" s="133" t="s">
        <v>69</v>
      </c>
      <c r="NGS66" s="133" t="s">
        <v>103</v>
      </c>
      <c r="NGT66" s="133" t="s">
        <v>130</v>
      </c>
      <c r="NGU66" s="133" t="s">
        <v>106</v>
      </c>
      <c r="NGV66" s="130"/>
      <c r="NGW66" s="147"/>
      <c r="NGX66" s="147"/>
      <c r="NGY66" s="147"/>
      <c r="NGZ66" s="147"/>
      <c r="NHA66" s="147"/>
      <c r="NHB66" s="147"/>
      <c r="NHC66" s="133" t="s">
        <v>82</v>
      </c>
      <c r="NHD66" s="133" t="s">
        <v>83</v>
      </c>
      <c r="NHE66" s="133" t="s">
        <v>84</v>
      </c>
      <c r="NHF66" s="133" t="s">
        <v>85</v>
      </c>
      <c r="NHG66" s="133" t="s">
        <v>86</v>
      </c>
      <c r="NHH66" s="133" t="s">
        <v>69</v>
      </c>
      <c r="NHI66" s="133" t="s">
        <v>103</v>
      </c>
      <c r="NHJ66" s="133" t="s">
        <v>130</v>
      </c>
      <c r="NHK66" s="133" t="s">
        <v>106</v>
      </c>
      <c r="NHL66" s="130"/>
      <c r="NHM66" s="147"/>
      <c r="NHN66" s="147"/>
      <c r="NHO66" s="147"/>
      <c r="NHP66" s="147"/>
      <c r="NHQ66" s="147"/>
      <c r="NHR66" s="147"/>
      <c r="NHS66" s="133" t="s">
        <v>82</v>
      </c>
      <c r="NHT66" s="133" t="s">
        <v>83</v>
      </c>
      <c r="NHU66" s="133" t="s">
        <v>84</v>
      </c>
      <c r="NHV66" s="133" t="s">
        <v>85</v>
      </c>
      <c r="NHW66" s="133" t="s">
        <v>86</v>
      </c>
      <c r="NHX66" s="133" t="s">
        <v>69</v>
      </c>
      <c r="NHY66" s="133" t="s">
        <v>103</v>
      </c>
      <c r="NHZ66" s="133" t="s">
        <v>130</v>
      </c>
      <c r="NIA66" s="133" t="s">
        <v>106</v>
      </c>
      <c r="NIB66" s="130"/>
      <c r="NIC66" s="147"/>
      <c r="NID66" s="147"/>
      <c r="NIE66" s="147"/>
      <c r="NIF66" s="147"/>
      <c r="NIG66" s="147"/>
      <c r="NIH66" s="147"/>
      <c r="NII66" s="133" t="s">
        <v>82</v>
      </c>
      <c r="NIJ66" s="133" t="s">
        <v>83</v>
      </c>
      <c r="NIK66" s="133" t="s">
        <v>84</v>
      </c>
      <c r="NIL66" s="133" t="s">
        <v>85</v>
      </c>
      <c r="NIM66" s="133" t="s">
        <v>86</v>
      </c>
      <c r="NIN66" s="133" t="s">
        <v>69</v>
      </c>
      <c r="NIO66" s="133" t="s">
        <v>103</v>
      </c>
      <c r="NIP66" s="133" t="s">
        <v>130</v>
      </c>
      <c r="NIQ66" s="133" t="s">
        <v>106</v>
      </c>
      <c r="NIR66" s="130"/>
      <c r="NIS66" s="147"/>
      <c r="NIT66" s="147"/>
      <c r="NIU66" s="147"/>
      <c r="NIV66" s="147"/>
      <c r="NIW66" s="147"/>
      <c r="NIX66" s="147"/>
      <c r="NIY66" s="133" t="s">
        <v>82</v>
      </c>
      <c r="NIZ66" s="133" t="s">
        <v>83</v>
      </c>
      <c r="NJA66" s="133" t="s">
        <v>84</v>
      </c>
      <c r="NJB66" s="133" t="s">
        <v>85</v>
      </c>
      <c r="NJC66" s="133" t="s">
        <v>86</v>
      </c>
      <c r="NJD66" s="133" t="s">
        <v>69</v>
      </c>
      <c r="NJE66" s="133" t="s">
        <v>103</v>
      </c>
      <c r="NJF66" s="133" t="s">
        <v>130</v>
      </c>
      <c r="NJG66" s="133" t="s">
        <v>106</v>
      </c>
      <c r="NJH66" s="130"/>
      <c r="NJI66" s="147"/>
      <c r="NJJ66" s="147"/>
      <c r="NJK66" s="147"/>
      <c r="NJL66" s="147"/>
      <c r="NJM66" s="147"/>
      <c r="NJN66" s="147"/>
      <c r="NJO66" s="133" t="s">
        <v>82</v>
      </c>
      <c r="NJP66" s="133" t="s">
        <v>83</v>
      </c>
      <c r="NJQ66" s="133" t="s">
        <v>84</v>
      </c>
      <c r="NJR66" s="133" t="s">
        <v>85</v>
      </c>
      <c r="NJS66" s="133" t="s">
        <v>86</v>
      </c>
      <c r="NJT66" s="133" t="s">
        <v>69</v>
      </c>
      <c r="NJU66" s="133" t="s">
        <v>103</v>
      </c>
      <c r="NJV66" s="133" t="s">
        <v>130</v>
      </c>
      <c r="NJW66" s="133" t="s">
        <v>106</v>
      </c>
      <c r="NJX66" s="130"/>
      <c r="NJY66" s="147"/>
      <c r="NJZ66" s="147"/>
      <c r="NKA66" s="147"/>
      <c r="NKB66" s="147"/>
      <c r="NKC66" s="147"/>
      <c r="NKD66" s="147"/>
      <c r="NKE66" s="133" t="s">
        <v>82</v>
      </c>
      <c r="NKF66" s="133" t="s">
        <v>83</v>
      </c>
      <c r="NKG66" s="133" t="s">
        <v>84</v>
      </c>
      <c r="NKH66" s="133" t="s">
        <v>85</v>
      </c>
      <c r="NKI66" s="133" t="s">
        <v>86</v>
      </c>
      <c r="NKJ66" s="133" t="s">
        <v>69</v>
      </c>
      <c r="NKK66" s="133" t="s">
        <v>103</v>
      </c>
      <c r="NKL66" s="133" t="s">
        <v>130</v>
      </c>
      <c r="NKM66" s="133" t="s">
        <v>106</v>
      </c>
      <c r="NKN66" s="130"/>
      <c r="NKO66" s="147"/>
      <c r="NKP66" s="147"/>
      <c r="NKQ66" s="147"/>
      <c r="NKR66" s="147"/>
      <c r="NKS66" s="147"/>
      <c r="NKT66" s="147"/>
      <c r="NKU66" s="133" t="s">
        <v>82</v>
      </c>
      <c r="NKV66" s="133" t="s">
        <v>83</v>
      </c>
      <c r="NKW66" s="133" t="s">
        <v>84</v>
      </c>
      <c r="NKX66" s="133" t="s">
        <v>85</v>
      </c>
      <c r="NKY66" s="133" t="s">
        <v>86</v>
      </c>
      <c r="NKZ66" s="133" t="s">
        <v>69</v>
      </c>
      <c r="NLA66" s="133" t="s">
        <v>103</v>
      </c>
      <c r="NLB66" s="133" t="s">
        <v>130</v>
      </c>
      <c r="NLC66" s="133" t="s">
        <v>106</v>
      </c>
      <c r="NLD66" s="130"/>
      <c r="NLE66" s="147"/>
      <c r="NLF66" s="147"/>
      <c r="NLG66" s="147"/>
      <c r="NLH66" s="147"/>
      <c r="NLI66" s="147"/>
      <c r="NLJ66" s="147"/>
      <c r="NLK66" s="133" t="s">
        <v>82</v>
      </c>
      <c r="NLL66" s="133" t="s">
        <v>83</v>
      </c>
      <c r="NLM66" s="133" t="s">
        <v>84</v>
      </c>
      <c r="NLN66" s="133" t="s">
        <v>85</v>
      </c>
      <c r="NLO66" s="133" t="s">
        <v>86</v>
      </c>
      <c r="NLP66" s="133" t="s">
        <v>69</v>
      </c>
      <c r="NLQ66" s="133" t="s">
        <v>103</v>
      </c>
      <c r="NLR66" s="133" t="s">
        <v>130</v>
      </c>
      <c r="NLS66" s="133" t="s">
        <v>106</v>
      </c>
      <c r="NLT66" s="130"/>
      <c r="NLU66" s="147"/>
      <c r="NLV66" s="147"/>
      <c r="NLW66" s="147"/>
      <c r="NLX66" s="147"/>
      <c r="NLY66" s="147"/>
      <c r="NLZ66" s="147"/>
      <c r="NMA66" s="133" t="s">
        <v>82</v>
      </c>
      <c r="NMB66" s="133" t="s">
        <v>83</v>
      </c>
      <c r="NMC66" s="133" t="s">
        <v>84</v>
      </c>
      <c r="NMD66" s="133" t="s">
        <v>85</v>
      </c>
      <c r="NME66" s="133" t="s">
        <v>86</v>
      </c>
      <c r="NMF66" s="133" t="s">
        <v>69</v>
      </c>
      <c r="NMG66" s="133" t="s">
        <v>103</v>
      </c>
      <c r="NMH66" s="133" t="s">
        <v>130</v>
      </c>
      <c r="NMI66" s="133" t="s">
        <v>106</v>
      </c>
      <c r="NMJ66" s="130"/>
      <c r="NMK66" s="147"/>
      <c r="NML66" s="147"/>
      <c r="NMM66" s="147"/>
      <c r="NMN66" s="147"/>
      <c r="NMO66" s="147"/>
      <c r="NMP66" s="147"/>
      <c r="NMQ66" s="133" t="s">
        <v>82</v>
      </c>
      <c r="NMR66" s="133" t="s">
        <v>83</v>
      </c>
      <c r="NMS66" s="133" t="s">
        <v>84</v>
      </c>
      <c r="NMT66" s="133" t="s">
        <v>85</v>
      </c>
      <c r="NMU66" s="133" t="s">
        <v>86</v>
      </c>
      <c r="NMV66" s="133" t="s">
        <v>69</v>
      </c>
      <c r="NMW66" s="133" t="s">
        <v>103</v>
      </c>
      <c r="NMX66" s="133" t="s">
        <v>130</v>
      </c>
      <c r="NMY66" s="133" t="s">
        <v>106</v>
      </c>
      <c r="NMZ66" s="130"/>
      <c r="NNA66" s="147"/>
      <c r="NNB66" s="147"/>
      <c r="NNC66" s="147"/>
      <c r="NND66" s="147"/>
      <c r="NNE66" s="147"/>
      <c r="NNF66" s="147"/>
      <c r="NNG66" s="133" t="s">
        <v>82</v>
      </c>
      <c r="NNH66" s="133" t="s">
        <v>83</v>
      </c>
      <c r="NNI66" s="133" t="s">
        <v>84</v>
      </c>
      <c r="NNJ66" s="133" t="s">
        <v>85</v>
      </c>
      <c r="NNK66" s="133" t="s">
        <v>86</v>
      </c>
      <c r="NNL66" s="133" t="s">
        <v>69</v>
      </c>
      <c r="NNM66" s="133" t="s">
        <v>103</v>
      </c>
      <c r="NNN66" s="133" t="s">
        <v>130</v>
      </c>
      <c r="NNO66" s="133" t="s">
        <v>106</v>
      </c>
      <c r="NNP66" s="130"/>
      <c r="NNQ66" s="147"/>
      <c r="NNR66" s="147"/>
      <c r="NNS66" s="147"/>
      <c r="NNT66" s="147"/>
      <c r="NNU66" s="147"/>
      <c r="NNV66" s="147"/>
      <c r="NNW66" s="133" t="s">
        <v>82</v>
      </c>
      <c r="NNX66" s="133" t="s">
        <v>83</v>
      </c>
      <c r="NNY66" s="133" t="s">
        <v>84</v>
      </c>
      <c r="NNZ66" s="133" t="s">
        <v>85</v>
      </c>
      <c r="NOA66" s="133" t="s">
        <v>86</v>
      </c>
      <c r="NOB66" s="133" t="s">
        <v>69</v>
      </c>
      <c r="NOC66" s="133" t="s">
        <v>103</v>
      </c>
      <c r="NOD66" s="133" t="s">
        <v>130</v>
      </c>
      <c r="NOE66" s="133" t="s">
        <v>106</v>
      </c>
      <c r="NOF66" s="130"/>
      <c r="NOG66" s="147"/>
      <c r="NOH66" s="147"/>
      <c r="NOI66" s="147"/>
      <c r="NOJ66" s="147"/>
      <c r="NOK66" s="147"/>
      <c r="NOL66" s="147"/>
      <c r="NOM66" s="133" t="s">
        <v>82</v>
      </c>
      <c r="NON66" s="133" t="s">
        <v>83</v>
      </c>
      <c r="NOO66" s="133" t="s">
        <v>84</v>
      </c>
      <c r="NOP66" s="133" t="s">
        <v>85</v>
      </c>
      <c r="NOQ66" s="133" t="s">
        <v>86</v>
      </c>
      <c r="NOR66" s="133" t="s">
        <v>69</v>
      </c>
      <c r="NOS66" s="133" t="s">
        <v>103</v>
      </c>
      <c r="NOT66" s="133" t="s">
        <v>130</v>
      </c>
      <c r="NOU66" s="133" t="s">
        <v>106</v>
      </c>
      <c r="NOV66" s="130"/>
      <c r="NOW66" s="147"/>
      <c r="NOX66" s="147"/>
      <c r="NOY66" s="147"/>
      <c r="NOZ66" s="147"/>
      <c r="NPA66" s="147"/>
      <c r="NPB66" s="147"/>
      <c r="NPC66" s="133" t="s">
        <v>82</v>
      </c>
      <c r="NPD66" s="133" t="s">
        <v>83</v>
      </c>
      <c r="NPE66" s="133" t="s">
        <v>84</v>
      </c>
      <c r="NPF66" s="133" t="s">
        <v>85</v>
      </c>
      <c r="NPG66" s="133" t="s">
        <v>86</v>
      </c>
      <c r="NPH66" s="133" t="s">
        <v>69</v>
      </c>
      <c r="NPI66" s="133" t="s">
        <v>103</v>
      </c>
      <c r="NPJ66" s="133" t="s">
        <v>130</v>
      </c>
      <c r="NPK66" s="133" t="s">
        <v>106</v>
      </c>
      <c r="NPL66" s="130"/>
      <c r="NPM66" s="147"/>
      <c r="NPN66" s="147"/>
      <c r="NPO66" s="147"/>
      <c r="NPP66" s="147"/>
      <c r="NPQ66" s="147"/>
      <c r="NPR66" s="147"/>
      <c r="NPS66" s="133" t="s">
        <v>82</v>
      </c>
      <c r="NPT66" s="133" t="s">
        <v>83</v>
      </c>
      <c r="NPU66" s="133" t="s">
        <v>84</v>
      </c>
      <c r="NPV66" s="133" t="s">
        <v>85</v>
      </c>
      <c r="NPW66" s="133" t="s">
        <v>86</v>
      </c>
      <c r="NPX66" s="133" t="s">
        <v>69</v>
      </c>
      <c r="NPY66" s="133" t="s">
        <v>103</v>
      </c>
      <c r="NPZ66" s="133" t="s">
        <v>130</v>
      </c>
      <c r="NQA66" s="133" t="s">
        <v>106</v>
      </c>
      <c r="NQB66" s="130"/>
      <c r="NQC66" s="147"/>
      <c r="NQD66" s="147"/>
      <c r="NQE66" s="147"/>
      <c r="NQF66" s="147"/>
      <c r="NQG66" s="147"/>
      <c r="NQH66" s="147"/>
      <c r="NQI66" s="133" t="s">
        <v>82</v>
      </c>
      <c r="NQJ66" s="133" t="s">
        <v>83</v>
      </c>
      <c r="NQK66" s="133" t="s">
        <v>84</v>
      </c>
      <c r="NQL66" s="133" t="s">
        <v>85</v>
      </c>
      <c r="NQM66" s="133" t="s">
        <v>86</v>
      </c>
      <c r="NQN66" s="133" t="s">
        <v>69</v>
      </c>
      <c r="NQO66" s="133" t="s">
        <v>103</v>
      </c>
      <c r="NQP66" s="133" t="s">
        <v>130</v>
      </c>
      <c r="NQQ66" s="133" t="s">
        <v>106</v>
      </c>
      <c r="NQR66" s="130"/>
      <c r="NQS66" s="147"/>
      <c r="NQT66" s="147"/>
      <c r="NQU66" s="147"/>
      <c r="NQV66" s="147"/>
      <c r="NQW66" s="147"/>
      <c r="NQX66" s="147"/>
      <c r="NQY66" s="133" t="s">
        <v>82</v>
      </c>
      <c r="NQZ66" s="133" t="s">
        <v>83</v>
      </c>
      <c r="NRA66" s="133" t="s">
        <v>84</v>
      </c>
      <c r="NRB66" s="133" t="s">
        <v>85</v>
      </c>
      <c r="NRC66" s="133" t="s">
        <v>86</v>
      </c>
      <c r="NRD66" s="133" t="s">
        <v>69</v>
      </c>
      <c r="NRE66" s="133" t="s">
        <v>103</v>
      </c>
      <c r="NRF66" s="133" t="s">
        <v>130</v>
      </c>
      <c r="NRG66" s="133" t="s">
        <v>106</v>
      </c>
      <c r="NRH66" s="130"/>
      <c r="NRI66" s="147"/>
      <c r="NRJ66" s="147"/>
      <c r="NRK66" s="147"/>
      <c r="NRL66" s="147"/>
      <c r="NRM66" s="147"/>
      <c r="NRN66" s="147"/>
      <c r="NRO66" s="133" t="s">
        <v>82</v>
      </c>
      <c r="NRP66" s="133" t="s">
        <v>83</v>
      </c>
      <c r="NRQ66" s="133" t="s">
        <v>84</v>
      </c>
      <c r="NRR66" s="133" t="s">
        <v>85</v>
      </c>
      <c r="NRS66" s="133" t="s">
        <v>86</v>
      </c>
      <c r="NRT66" s="133" t="s">
        <v>69</v>
      </c>
      <c r="NRU66" s="133" t="s">
        <v>103</v>
      </c>
      <c r="NRV66" s="133" t="s">
        <v>130</v>
      </c>
      <c r="NRW66" s="133" t="s">
        <v>106</v>
      </c>
      <c r="NRX66" s="130"/>
      <c r="NRY66" s="147"/>
      <c r="NRZ66" s="147"/>
      <c r="NSA66" s="147"/>
      <c r="NSB66" s="147"/>
      <c r="NSC66" s="147"/>
      <c r="NSD66" s="147"/>
      <c r="NSE66" s="133" t="s">
        <v>82</v>
      </c>
      <c r="NSF66" s="133" t="s">
        <v>83</v>
      </c>
      <c r="NSG66" s="133" t="s">
        <v>84</v>
      </c>
      <c r="NSH66" s="133" t="s">
        <v>85</v>
      </c>
      <c r="NSI66" s="133" t="s">
        <v>86</v>
      </c>
      <c r="NSJ66" s="133" t="s">
        <v>69</v>
      </c>
      <c r="NSK66" s="133" t="s">
        <v>103</v>
      </c>
      <c r="NSL66" s="133" t="s">
        <v>130</v>
      </c>
      <c r="NSM66" s="133" t="s">
        <v>106</v>
      </c>
      <c r="NSN66" s="130"/>
      <c r="NSO66" s="147"/>
      <c r="NSP66" s="147"/>
      <c r="NSQ66" s="147"/>
      <c r="NSR66" s="147"/>
      <c r="NSS66" s="147"/>
      <c r="NST66" s="147"/>
      <c r="NSU66" s="133" t="s">
        <v>82</v>
      </c>
      <c r="NSV66" s="133" t="s">
        <v>83</v>
      </c>
      <c r="NSW66" s="133" t="s">
        <v>84</v>
      </c>
      <c r="NSX66" s="133" t="s">
        <v>85</v>
      </c>
      <c r="NSY66" s="133" t="s">
        <v>86</v>
      </c>
      <c r="NSZ66" s="133" t="s">
        <v>69</v>
      </c>
      <c r="NTA66" s="133" t="s">
        <v>103</v>
      </c>
      <c r="NTB66" s="133" t="s">
        <v>130</v>
      </c>
      <c r="NTC66" s="133" t="s">
        <v>106</v>
      </c>
      <c r="NTD66" s="130"/>
      <c r="NTE66" s="147"/>
      <c r="NTF66" s="147"/>
      <c r="NTG66" s="147"/>
      <c r="NTH66" s="147"/>
      <c r="NTI66" s="147"/>
      <c r="NTJ66" s="147"/>
      <c r="NTK66" s="133" t="s">
        <v>82</v>
      </c>
      <c r="NTL66" s="133" t="s">
        <v>83</v>
      </c>
      <c r="NTM66" s="133" t="s">
        <v>84</v>
      </c>
      <c r="NTN66" s="133" t="s">
        <v>85</v>
      </c>
      <c r="NTO66" s="133" t="s">
        <v>86</v>
      </c>
      <c r="NTP66" s="133" t="s">
        <v>69</v>
      </c>
      <c r="NTQ66" s="133" t="s">
        <v>103</v>
      </c>
      <c r="NTR66" s="133" t="s">
        <v>130</v>
      </c>
      <c r="NTS66" s="133" t="s">
        <v>106</v>
      </c>
      <c r="NTT66" s="130"/>
      <c r="NTU66" s="147"/>
      <c r="NTV66" s="147"/>
      <c r="NTW66" s="147"/>
      <c r="NTX66" s="147"/>
      <c r="NTY66" s="147"/>
      <c r="NTZ66" s="147"/>
      <c r="NUA66" s="133" t="s">
        <v>82</v>
      </c>
      <c r="NUB66" s="133" t="s">
        <v>83</v>
      </c>
      <c r="NUC66" s="133" t="s">
        <v>84</v>
      </c>
      <c r="NUD66" s="133" t="s">
        <v>85</v>
      </c>
      <c r="NUE66" s="133" t="s">
        <v>86</v>
      </c>
      <c r="NUF66" s="133" t="s">
        <v>69</v>
      </c>
      <c r="NUG66" s="133" t="s">
        <v>103</v>
      </c>
      <c r="NUH66" s="133" t="s">
        <v>130</v>
      </c>
      <c r="NUI66" s="133" t="s">
        <v>106</v>
      </c>
      <c r="NUJ66" s="130"/>
      <c r="NUK66" s="147"/>
      <c r="NUL66" s="147"/>
      <c r="NUM66" s="147"/>
      <c r="NUN66" s="147"/>
      <c r="NUO66" s="147"/>
      <c r="NUP66" s="147"/>
      <c r="NUQ66" s="133" t="s">
        <v>82</v>
      </c>
      <c r="NUR66" s="133" t="s">
        <v>83</v>
      </c>
      <c r="NUS66" s="133" t="s">
        <v>84</v>
      </c>
      <c r="NUT66" s="133" t="s">
        <v>85</v>
      </c>
      <c r="NUU66" s="133" t="s">
        <v>86</v>
      </c>
      <c r="NUV66" s="133" t="s">
        <v>69</v>
      </c>
      <c r="NUW66" s="133" t="s">
        <v>103</v>
      </c>
      <c r="NUX66" s="133" t="s">
        <v>130</v>
      </c>
      <c r="NUY66" s="133" t="s">
        <v>106</v>
      </c>
      <c r="NUZ66" s="130"/>
      <c r="NVA66" s="147"/>
      <c r="NVB66" s="147"/>
      <c r="NVC66" s="147"/>
      <c r="NVD66" s="147"/>
      <c r="NVE66" s="147"/>
      <c r="NVF66" s="147"/>
      <c r="NVG66" s="133" t="s">
        <v>82</v>
      </c>
      <c r="NVH66" s="133" t="s">
        <v>83</v>
      </c>
      <c r="NVI66" s="133" t="s">
        <v>84</v>
      </c>
      <c r="NVJ66" s="133" t="s">
        <v>85</v>
      </c>
      <c r="NVK66" s="133" t="s">
        <v>86</v>
      </c>
      <c r="NVL66" s="133" t="s">
        <v>69</v>
      </c>
      <c r="NVM66" s="133" t="s">
        <v>103</v>
      </c>
      <c r="NVN66" s="133" t="s">
        <v>130</v>
      </c>
      <c r="NVO66" s="133" t="s">
        <v>106</v>
      </c>
      <c r="NVP66" s="130"/>
      <c r="NVQ66" s="147"/>
      <c r="NVR66" s="147"/>
      <c r="NVS66" s="147"/>
      <c r="NVT66" s="147"/>
      <c r="NVU66" s="147"/>
      <c r="NVV66" s="147"/>
      <c r="NVW66" s="133" t="s">
        <v>82</v>
      </c>
      <c r="NVX66" s="133" t="s">
        <v>83</v>
      </c>
      <c r="NVY66" s="133" t="s">
        <v>84</v>
      </c>
      <c r="NVZ66" s="133" t="s">
        <v>85</v>
      </c>
      <c r="NWA66" s="133" t="s">
        <v>86</v>
      </c>
      <c r="NWB66" s="133" t="s">
        <v>69</v>
      </c>
      <c r="NWC66" s="133" t="s">
        <v>103</v>
      </c>
      <c r="NWD66" s="133" t="s">
        <v>130</v>
      </c>
      <c r="NWE66" s="133" t="s">
        <v>106</v>
      </c>
      <c r="NWF66" s="130"/>
      <c r="NWG66" s="147"/>
      <c r="NWH66" s="147"/>
      <c r="NWI66" s="147"/>
      <c r="NWJ66" s="147"/>
      <c r="NWK66" s="147"/>
      <c r="NWL66" s="147"/>
      <c r="NWM66" s="133" t="s">
        <v>82</v>
      </c>
      <c r="NWN66" s="133" t="s">
        <v>83</v>
      </c>
      <c r="NWO66" s="133" t="s">
        <v>84</v>
      </c>
      <c r="NWP66" s="133" t="s">
        <v>85</v>
      </c>
      <c r="NWQ66" s="133" t="s">
        <v>86</v>
      </c>
      <c r="NWR66" s="133" t="s">
        <v>69</v>
      </c>
      <c r="NWS66" s="133" t="s">
        <v>103</v>
      </c>
      <c r="NWT66" s="133" t="s">
        <v>130</v>
      </c>
      <c r="NWU66" s="133" t="s">
        <v>106</v>
      </c>
      <c r="NWV66" s="130"/>
      <c r="NWW66" s="147"/>
      <c r="NWX66" s="147"/>
      <c r="NWY66" s="147"/>
      <c r="NWZ66" s="147"/>
      <c r="NXA66" s="147"/>
      <c r="NXB66" s="147"/>
      <c r="NXC66" s="133" t="s">
        <v>82</v>
      </c>
      <c r="NXD66" s="133" t="s">
        <v>83</v>
      </c>
      <c r="NXE66" s="133" t="s">
        <v>84</v>
      </c>
      <c r="NXF66" s="133" t="s">
        <v>85</v>
      </c>
      <c r="NXG66" s="133" t="s">
        <v>86</v>
      </c>
      <c r="NXH66" s="133" t="s">
        <v>69</v>
      </c>
      <c r="NXI66" s="133" t="s">
        <v>103</v>
      </c>
      <c r="NXJ66" s="133" t="s">
        <v>130</v>
      </c>
      <c r="NXK66" s="133" t="s">
        <v>106</v>
      </c>
      <c r="NXL66" s="130"/>
      <c r="NXM66" s="147"/>
      <c r="NXN66" s="147"/>
      <c r="NXO66" s="147"/>
      <c r="NXP66" s="147"/>
      <c r="NXQ66" s="147"/>
      <c r="NXR66" s="147"/>
      <c r="NXS66" s="133" t="s">
        <v>82</v>
      </c>
      <c r="NXT66" s="133" t="s">
        <v>83</v>
      </c>
      <c r="NXU66" s="133" t="s">
        <v>84</v>
      </c>
      <c r="NXV66" s="133" t="s">
        <v>85</v>
      </c>
      <c r="NXW66" s="133" t="s">
        <v>86</v>
      </c>
      <c r="NXX66" s="133" t="s">
        <v>69</v>
      </c>
      <c r="NXY66" s="133" t="s">
        <v>103</v>
      </c>
      <c r="NXZ66" s="133" t="s">
        <v>130</v>
      </c>
      <c r="NYA66" s="133" t="s">
        <v>106</v>
      </c>
      <c r="NYB66" s="130"/>
      <c r="NYC66" s="147"/>
      <c r="NYD66" s="147"/>
      <c r="NYE66" s="147"/>
      <c r="NYF66" s="147"/>
      <c r="NYG66" s="147"/>
      <c r="NYH66" s="147"/>
      <c r="NYI66" s="133" t="s">
        <v>82</v>
      </c>
      <c r="NYJ66" s="133" t="s">
        <v>83</v>
      </c>
      <c r="NYK66" s="133" t="s">
        <v>84</v>
      </c>
      <c r="NYL66" s="133" t="s">
        <v>85</v>
      </c>
      <c r="NYM66" s="133" t="s">
        <v>86</v>
      </c>
      <c r="NYN66" s="133" t="s">
        <v>69</v>
      </c>
      <c r="NYO66" s="133" t="s">
        <v>103</v>
      </c>
      <c r="NYP66" s="133" t="s">
        <v>130</v>
      </c>
      <c r="NYQ66" s="133" t="s">
        <v>106</v>
      </c>
      <c r="NYR66" s="130"/>
      <c r="NYS66" s="147"/>
      <c r="NYT66" s="147"/>
      <c r="NYU66" s="147"/>
      <c r="NYV66" s="147"/>
      <c r="NYW66" s="147"/>
      <c r="NYX66" s="147"/>
      <c r="NYY66" s="133" t="s">
        <v>82</v>
      </c>
      <c r="NYZ66" s="133" t="s">
        <v>83</v>
      </c>
      <c r="NZA66" s="133" t="s">
        <v>84</v>
      </c>
      <c r="NZB66" s="133" t="s">
        <v>85</v>
      </c>
      <c r="NZC66" s="133" t="s">
        <v>86</v>
      </c>
      <c r="NZD66" s="133" t="s">
        <v>69</v>
      </c>
      <c r="NZE66" s="133" t="s">
        <v>103</v>
      </c>
      <c r="NZF66" s="133" t="s">
        <v>130</v>
      </c>
      <c r="NZG66" s="133" t="s">
        <v>106</v>
      </c>
      <c r="NZH66" s="130"/>
      <c r="NZI66" s="147"/>
      <c r="NZJ66" s="147"/>
      <c r="NZK66" s="147"/>
      <c r="NZL66" s="147"/>
      <c r="NZM66" s="147"/>
      <c r="NZN66" s="147"/>
      <c r="NZO66" s="133" t="s">
        <v>82</v>
      </c>
      <c r="NZP66" s="133" t="s">
        <v>83</v>
      </c>
      <c r="NZQ66" s="133" t="s">
        <v>84</v>
      </c>
      <c r="NZR66" s="133" t="s">
        <v>85</v>
      </c>
      <c r="NZS66" s="133" t="s">
        <v>86</v>
      </c>
      <c r="NZT66" s="133" t="s">
        <v>69</v>
      </c>
      <c r="NZU66" s="133" t="s">
        <v>103</v>
      </c>
      <c r="NZV66" s="133" t="s">
        <v>130</v>
      </c>
      <c r="NZW66" s="133" t="s">
        <v>106</v>
      </c>
      <c r="NZX66" s="130"/>
      <c r="NZY66" s="147"/>
      <c r="NZZ66" s="147"/>
      <c r="OAA66" s="147"/>
      <c r="OAB66" s="147"/>
      <c r="OAC66" s="147"/>
      <c r="OAD66" s="147"/>
      <c r="OAE66" s="133" t="s">
        <v>82</v>
      </c>
      <c r="OAF66" s="133" t="s">
        <v>83</v>
      </c>
      <c r="OAG66" s="133" t="s">
        <v>84</v>
      </c>
      <c r="OAH66" s="133" t="s">
        <v>85</v>
      </c>
      <c r="OAI66" s="133" t="s">
        <v>86</v>
      </c>
      <c r="OAJ66" s="133" t="s">
        <v>69</v>
      </c>
      <c r="OAK66" s="133" t="s">
        <v>103</v>
      </c>
      <c r="OAL66" s="133" t="s">
        <v>130</v>
      </c>
      <c r="OAM66" s="133" t="s">
        <v>106</v>
      </c>
      <c r="OAN66" s="130"/>
      <c r="OAO66" s="147"/>
      <c r="OAP66" s="147"/>
      <c r="OAQ66" s="147"/>
      <c r="OAR66" s="147"/>
      <c r="OAS66" s="147"/>
      <c r="OAT66" s="147"/>
      <c r="OAU66" s="133" t="s">
        <v>82</v>
      </c>
      <c r="OAV66" s="133" t="s">
        <v>83</v>
      </c>
      <c r="OAW66" s="133" t="s">
        <v>84</v>
      </c>
      <c r="OAX66" s="133" t="s">
        <v>85</v>
      </c>
      <c r="OAY66" s="133" t="s">
        <v>86</v>
      </c>
      <c r="OAZ66" s="133" t="s">
        <v>69</v>
      </c>
      <c r="OBA66" s="133" t="s">
        <v>103</v>
      </c>
      <c r="OBB66" s="133" t="s">
        <v>130</v>
      </c>
      <c r="OBC66" s="133" t="s">
        <v>106</v>
      </c>
      <c r="OBD66" s="130"/>
      <c r="OBE66" s="147"/>
      <c r="OBF66" s="147"/>
      <c r="OBG66" s="147"/>
      <c r="OBH66" s="147"/>
      <c r="OBI66" s="147"/>
      <c r="OBJ66" s="147"/>
      <c r="OBK66" s="133" t="s">
        <v>82</v>
      </c>
      <c r="OBL66" s="133" t="s">
        <v>83</v>
      </c>
      <c r="OBM66" s="133" t="s">
        <v>84</v>
      </c>
      <c r="OBN66" s="133" t="s">
        <v>85</v>
      </c>
      <c r="OBO66" s="133" t="s">
        <v>86</v>
      </c>
      <c r="OBP66" s="133" t="s">
        <v>69</v>
      </c>
      <c r="OBQ66" s="133" t="s">
        <v>103</v>
      </c>
      <c r="OBR66" s="133" t="s">
        <v>130</v>
      </c>
      <c r="OBS66" s="133" t="s">
        <v>106</v>
      </c>
      <c r="OBT66" s="130"/>
      <c r="OBU66" s="147"/>
      <c r="OBV66" s="147"/>
      <c r="OBW66" s="147"/>
      <c r="OBX66" s="147"/>
      <c r="OBY66" s="147"/>
      <c r="OBZ66" s="147"/>
      <c r="OCA66" s="133" t="s">
        <v>82</v>
      </c>
      <c r="OCB66" s="133" t="s">
        <v>83</v>
      </c>
      <c r="OCC66" s="133" t="s">
        <v>84</v>
      </c>
      <c r="OCD66" s="133" t="s">
        <v>85</v>
      </c>
      <c r="OCE66" s="133" t="s">
        <v>86</v>
      </c>
      <c r="OCF66" s="133" t="s">
        <v>69</v>
      </c>
      <c r="OCG66" s="133" t="s">
        <v>103</v>
      </c>
      <c r="OCH66" s="133" t="s">
        <v>130</v>
      </c>
      <c r="OCI66" s="133" t="s">
        <v>106</v>
      </c>
      <c r="OCJ66" s="130"/>
      <c r="OCK66" s="147"/>
      <c r="OCL66" s="147"/>
      <c r="OCM66" s="147"/>
      <c r="OCN66" s="147"/>
      <c r="OCO66" s="147"/>
      <c r="OCP66" s="147"/>
      <c r="OCQ66" s="133" t="s">
        <v>82</v>
      </c>
      <c r="OCR66" s="133" t="s">
        <v>83</v>
      </c>
      <c r="OCS66" s="133" t="s">
        <v>84</v>
      </c>
      <c r="OCT66" s="133" t="s">
        <v>85</v>
      </c>
      <c r="OCU66" s="133" t="s">
        <v>86</v>
      </c>
      <c r="OCV66" s="133" t="s">
        <v>69</v>
      </c>
      <c r="OCW66" s="133" t="s">
        <v>103</v>
      </c>
      <c r="OCX66" s="133" t="s">
        <v>130</v>
      </c>
      <c r="OCY66" s="133" t="s">
        <v>106</v>
      </c>
      <c r="OCZ66" s="130"/>
      <c r="ODA66" s="147"/>
      <c r="ODB66" s="147"/>
      <c r="ODC66" s="147"/>
      <c r="ODD66" s="147"/>
      <c r="ODE66" s="147"/>
      <c r="ODF66" s="147"/>
      <c r="ODG66" s="133" t="s">
        <v>82</v>
      </c>
      <c r="ODH66" s="133" t="s">
        <v>83</v>
      </c>
      <c r="ODI66" s="133" t="s">
        <v>84</v>
      </c>
      <c r="ODJ66" s="133" t="s">
        <v>85</v>
      </c>
      <c r="ODK66" s="133" t="s">
        <v>86</v>
      </c>
      <c r="ODL66" s="133" t="s">
        <v>69</v>
      </c>
      <c r="ODM66" s="133" t="s">
        <v>103</v>
      </c>
      <c r="ODN66" s="133" t="s">
        <v>130</v>
      </c>
      <c r="ODO66" s="133" t="s">
        <v>106</v>
      </c>
      <c r="ODP66" s="130"/>
      <c r="ODQ66" s="147"/>
      <c r="ODR66" s="147"/>
      <c r="ODS66" s="147"/>
      <c r="ODT66" s="147"/>
      <c r="ODU66" s="147"/>
      <c r="ODV66" s="147"/>
      <c r="ODW66" s="133" t="s">
        <v>82</v>
      </c>
      <c r="ODX66" s="133" t="s">
        <v>83</v>
      </c>
      <c r="ODY66" s="133" t="s">
        <v>84</v>
      </c>
      <c r="ODZ66" s="133" t="s">
        <v>85</v>
      </c>
      <c r="OEA66" s="133" t="s">
        <v>86</v>
      </c>
      <c r="OEB66" s="133" t="s">
        <v>69</v>
      </c>
      <c r="OEC66" s="133" t="s">
        <v>103</v>
      </c>
      <c r="OED66" s="133" t="s">
        <v>130</v>
      </c>
      <c r="OEE66" s="133" t="s">
        <v>106</v>
      </c>
      <c r="OEF66" s="130"/>
      <c r="OEG66" s="147"/>
      <c r="OEH66" s="147"/>
      <c r="OEI66" s="147"/>
      <c r="OEJ66" s="147"/>
      <c r="OEK66" s="147"/>
      <c r="OEL66" s="147"/>
      <c r="OEM66" s="133" t="s">
        <v>82</v>
      </c>
      <c r="OEN66" s="133" t="s">
        <v>83</v>
      </c>
      <c r="OEO66" s="133" t="s">
        <v>84</v>
      </c>
      <c r="OEP66" s="133" t="s">
        <v>85</v>
      </c>
      <c r="OEQ66" s="133" t="s">
        <v>86</v>
      </c>
      <c r="OER66" s="133" t="s">
        <v>69</v>
      </c>
      <c r="OES66" s="133" t="s">
        <v>103</v>
      </c>
      <c r="OET66" s="133" t="s">
        <v>130</v>
      </c>
      <c r="OEU66" s="133" t="s">
        <v>106</v>
      </c>
      <c r="OEV66" s="130"/>
      <c r="OEW66" s="147"/>
      <c r="OEX66" s="147"/>
      <c r="OEY66" s="147"/>
      <c r="OEZ66" s="147"/>
      <c r="OFA66" s="147"/>
      <c r="OFB66" s="147"/>
      <c r="OFC66" s="133" t="s">
        <v>82</v>
      </c>
      <c r="OFD66" s="133" t="s">
        <v>83</v>
      </c>
      <c r="OFE66" s="133" t="s">
        <v>84</v>
      </c>
      <c r="OFF66" s="133" t="s">
        <v>85</v>
      </c>
      <c r="OFG66" s="133" t="s">
        <v>86</v>
      </c>
      <c r="OFH66" s="133" t="s">
        <v>69</v>
      </c>
      <c r="OFI66" s="133" t="s">
        <v>103</v>
      </c>
      <c r="OFJ66" s="133" t="s">
        <v>130</v>
      </c>
      <c r="OFK66" s="133" t="s">
        <v>106</v>
      </c>
      <c r="OFL66" s="130"/>
      <c r="OFM66" s="147"/>
      <c r="OFN66" s="147"/>
      <c r="OFO66" s="147"/>
      <c r="OFP66" s="147"/>
      <c r="OFQ66" s="147"/>
      <c r="OFR66" s="147"/>
      <c r="OFS66" s="133" t="s">
        <v>82</v>
      </c>
      <c r="OFT66" s="133" t="s">
        <v>83</v>
      </c>
      <c r="OFU66" s="133" t="s">
        <v>84</v>
      </c>
      <c r="OFV66" s="133" t="s">
        <v>85</v>
      </c>
      <c r="OFW66" s="133" t="s">
        <v>86</v>
      </c>
      <c r="OFX66" s="133" t="s">
        <v>69</v>
      </c>
      <c r="OFY66" s="133" t="s">
        <v>103</v>
      </c>
      <c r="OFZ66" s="133" t="s">
        <v>130</v>
      </c>
      <c r="OGA66" s="133" t="s">
        <v>106</v>
      </c>
      <c r="OGB66" s="130"/>
      <c r="OGC66" s="147"/>
      <c r="OGD66" s="147"/>
      <c r="OGE66" s="147"/>
      <c r="OGF66" s="147"/>
      <c r="OGG66" s="147"/>
      <c r="OGH66" s="147"/>
      <c r="OGI66" s="133" t="s">
        <v>82</v>
      </c>
      <c r="OGJ66" s="133" t="s">
        <v>83</v>
      </c>
      <c r="OGK66" s="133" t="s">
        <v>84</v>
      </c>
      <c r="OGL66" s="133" t="s">
        <v>85</v>
      </c>
      <c r="OGM66" s="133" t="s">
        <v>86</v>
      </c>
      <c r="OGN66" s="133" t="s">
        <v>69</v>
      </c>
      <c r="OGO66" s="133" t="s">
        <v>103</v>
      </c>
      <c r="OGP66" s="133" t="s">
        <v>130</v>
      </c>
      <c r="OGQ66" s="133" t="s">
        <v>106</v>
      </c>
      <c r="OGR66" s="130"/>
      <c r="OGS66" s="147"/>
      <c r="OGT66" s="147"/>
      <c r="OGU66" s="147"/>
      <c r="OGV66" s="147"/>
      <c r="OGW66" s="147"/>
      <c r="OGX66" s="147"/>
      <c r="OGY66" s="133" t="s">
        <v>82</v>
      </c>
      <c r="OGZ66" s="133" t="s">
        <v>83</v>
      </c>
      <c r="OHA66" s="133" t="s">
        <v>84</v>
      </c>
      <c r="OHB66" s="133" t="s">
        <v>85</v>
      </c>
      <c r="OHC66" s="133" t="s">
        <v>86</v>
      </c>
      <c r="OHD66" s="133" t="s">
        <v>69</v>
      </c>
      <c r="OHE66" s="133" t="s">
        <v>103</v>
      </c>
      <c r="OHF66" s="133" t="s">
        <v>130</v>
      </c>
      <c r="OHG66" s="133" t="s">
        <v>106</v>
      </c>
      <c r="OHH66" s="130"/>
      <c r="OHI66" s="147"/>
      <c r="OHJ66" s="147"/>
      <c r="OHK66" s="147"/>
      <c r="OHL66" s="147"/>
      <c r="OHM66" s="147"/>
      <c r="OHN66" s="147"/>
      <c r="OHO66" s="133" t="s">
        <v>82</v>
      </c>
      <c r="OHP66" s="133" t="s">
        <v>83</v>
      </c>
      <c r="OHQ66" s="133" t="s">
        <v>84</v>
      </c>
      <c r="OHR66" s="133" t="s">
        <v>85</v>
      </c>
      <c r="OHS66" s="133" t="s">
        <v>86</v>
      </c>
      <c r="OHT66" s="133" t="s">
        <v>69</v>
      </c>
      <c r="OHU66" s="133" t="s">
        <v>103</v>
      </c>
      <c r="OHV66" s="133" t="s">
        <v>130</v>
      </c>
      <c r="OHW66" s="133" t="s">
        <v>106</v>
      </c>
      <c r="OHX66" s="130"/>
      <c r="OHY66" s="147"/>
      <c r="OHZ66" s="147"/>
      <c r="OIA66" s="147"/>
      <c r="OIB66" s="147"/>
      <c r="OIC66" s="147"/>
      <c r="OID66" s="147"/>
      <c r="OIE66" s="133" t="s">
        <v>82</v>
      </c>
      <c r="OIF66" s="133" t="s">
        <v>83</v>
      </c>
      <c r="OIG66" s="133" t="s">
        <v>84</v>
      </c>
      <c r="OIH66" s="133" t="s">
        <v>85</v>
      </c>
      <c r="OII66" s="133" t="s">
        <v>86</v>
      </c>
      <c r="OIJ66" s="133" t="s">
        <v>69</v>
      </c>
      <c r="OIK66" s="133" t="s">
        <v>103</v>
      </c>
      <c r="OIL66" s="133" t="s">
        <v>130</v>
      </c>
      <c r="OIM66" s="133" t="s">
        <v>106</v>
      </c>
      <c r="OIN66" s="130"/>
      <c r="OIO66" s="147"/>
      <c r="OIP66" s="147"/>
      <c r="OIQ66" s="147"/>
      <c r="OIR66" s="147"/>
      <c r="OIS66" s="147"/>
      <c r="OIT66" s="147"/>
      <c r="OIU66" s="133" t="s">
        <v>82</v>
      </c>
      <c r="OIV66" s="133" t="s">
        <v>83</v>
      </c>
      <c r="OIW66" s="133" t="s">
        <v>84</v>
      </c>
      <c r="OIX66" s="133" t="s">
        <v>85</v>
      </c>
      <c r="OIY66" s="133" t="s">
        <v>86</v>
      </c>
      <c r="OIZ66" s="133" t="s">
        <v>69</v>
      </c>
      <c r="OJA66" s="133" t="s">
        <v>103</v>
      </c>
      <c r="OJB66" s="133" t="s">
        <v>130</v>
      </c>
      <c r="OJC66" s="133" t="s">
        <v>106</v>
      </c>
      <c r="OJD66" s="130"/>
      <c r="OJE66" s="147"/>
      <c r="OJF66" s="147"/>
      <c r="OJG66" s="147"/>
      <c r="OJH66" s="147"/>
      <c r="OJI66" s="147"/>
      <c r="OJJ66" s="147"/>
      <c r="OJK66" s="133" t="s">
        <v>82</v>
      </c>
      <c r="OJL66" s="133" t="s">
        <v>83</v>
      </c>
      <c r="OJM66" s="133" t="s">
        <v>84</v>
      </c>
      <c r="OJN66" s="133" t="s">
        <v>85</v>
      </c>
      <c r="OJO66" s="133" t="s">
        <v>86</v>
      </c>
      <c r="OJP66" s="133" t="s">
        <v>69</v>
      </c>
      <c r="OJQ66" s="133" t="s">
        <v>103</v>
      </c>
      <c r="OJR66" s="133" t="s">
        <v>130</v>
      </c>
      <c r="OJS66" s="133" t="s">
        <v>106</v>
      </c>
      <c r="OJT66" s="130"/>
      <c r="OJU66" s="147"/>
      <c r="OJV66" s="147"/>
      <c r="OJW66" s="147"/>
      <c r="OJX66" s="147"/>
      <c r="OJY66" s="147"/>
      <c r="OJZ66" s="147"/>
      <c r="OKA66" s="133" t="s">
        <v>82</v>
      </c>
      <c r="OKB66" s="133" t="s">
        <v>83</v>
      </c>
      <c r="OKC66" s="133" t="s">
        <v>84</v>
      </c>
      <c r="OKD66" s="133" t="s">
        <v>85</v>
      </c>
      <c r="OKE66" s="133" t="s">
        <v>86</v>
      </c>
      <c r="OKF66" s="133" t="s">
        <v>69</v>
      </c>
      <c r="OKG66" s="133" t="s">
        <v>103</v>
      </c>
      <c r="OKH66" s="133" t="s">
        <v>130</v>
      </c>
      <c r="OKI66" s="133" t="s">
        <v>106</v>
      </c>
      <c r="OKJ66" s="130"/>
      <c r="OKK66" s="147"/>
      <c r="OKL66" s="147"/>
      <c r="OKM66" s="147"/>
      <c r="OKN66" s="147"/>
      <c r="OKO66" s="147"/>
      <c r="OKP66" s="147"/>
      <c r="OKQ66" s="133" t="s">
        <v>82</v>
      </c>
      <c r="OKR66" s="133" t="s">
        <v>83</v>
      </c>
      <c r="OKS66" s="133" t="s">
        <v>84</v>
      </c>
      <c r="OKT66" s="133" t="s">
        <v>85</v>
      </c>
      <c r="OKU66" s="133" t="s">
        <v>86</v>
      </c>
      <c r="OKV66" s="133" t="s">
        <v>69</v>
      </c>
      <c r="OKW66" s="133" t="s">
        <v>103</v>
      </c>
      <c r="OKX66" s="133" t="s">
        <v>130</v>
      </c>
      <c r="OKY66" s="133" t="s">
        <v>106</v>
      </c>
      <c r="OKZ66" s="130"/>
      <c r="OLA66" s="147"/>
      <c r="OLB66" s="147"/>
      <c r="OLC66" s="147"/>
      <c r="OLD66" s="147"/>
      <c r="OLE66" s="147"/>
      <c r="OLF66" s="147"/>
      <c r="OLG66" s="133" t="s">
        <v>82</v>
      </c>
      <c r="OLH66" s="133" t="s">
        <v>83</v>
      </c>
      <c r="OLI66" s="133" t="s">
        <v>84</v>
      </c>
      <c r="OLJ66" s="133" t="s">
        <v>85</v>
      </c>
      <c r="OLK66" s="133" t="s">
        <v>86</v>
      </c>
      <c r="OLL66" s="133" t="s">
        <v>69</v>
      </c>
      <c r="OLM66" s="133" t="s">
        <v>103</v>
      </c>
      <c r="OLN66" s="133" t="s">
        <v>130</v>
      </c>
      <c r="OLO66" s="133" t="s">
        <v>106</v>
      </c>
      <c r="OLP66" s="130"/>
      <c r="OLQ66" s="147"/>
      <c r="OLR66" s="147"/>
      <c r="OLS66" s="147"/>
      <c r="OLT66" s="147"/>
      <c r="OLU66" s="147"/>
      <c r="OLV66" s="147"/>
      <c r="OLW66" s="133" t="s">
        <v>82</v>
      </c>
      <c r="OLX66" s="133" t="s">
        <v>83</v>
      </c>
      <c r="OLY66" s="133" t="s">
        <v>84</v>
      </c>
      <c r="OLZ66" s="133" t="s">
        <v>85</v>
      </c>
      <c r="OMA66" s="133" t="s">
        <v>86</v>
      </c>
      <c r="OMB66" s="133" t="s">
        <v>69</v>
      </c>
      <c r="OMC66" s="133" t="s">
        <v>103</v>
      </c>
      <c r="OMD66" s="133" t="s">
        <v>130</v>
      </c>
      <c r="OME66" s="133" t="s">
        <v>106</v>
      </c>
      <c r="OMF66" s="130"/>
      <c r="OMG66" s="147"/>
      <c r="OMH66" s="147"/>
      <c r="OMI66" s="147"/>
      <c r="OMJ66" s="147"/>
      <c r="OMK66" s="147"/>
      <c r="OML66" s="147"/>
      <c r="OMM66" s="133" t="s">
        <v>82</v>
      </c>
      <c r="OMN66" s="133" t="s">
        <v>83</v>
      </c>
      <c r="OMO66" s="133" t="s">
        <v>84</v>
      </c>
      <c r="OMP66" s="133" t="s">
        <v>85</v>
      </c>
      <c r="OMQ66" s="133" t="s">
        <v>86</v>
      </c>
      <c r="OMR66" s="133" t="s">
        <v>69</v>
      </c>
      <c r="OMS66" s="133" t="s">
        <v>103</v>
      </c>
      <c r="OMT66" s="133" t="s">
        <v>130</v>
      </c>
      <c r="OMU66" s="133" t="s">
        <v>106</v>
      </c>
      <c r="OMV66" s="130"/>
      <c r="OMW66" s="147"/>
      <c r="OMX66" s="147"/>
      <c r="OMY66" s="147"/>
      <c r="OMZ66" s="147"/>
      <c r="ONA66" s="147"/>
      <c r="ONB66" s="147"/>
      <c r="ONC66" s="133" t="s">
        <v>82</v>
      </c>
      <c r="OND66" s="133" t="s">
        <v>83</v>
      </c>
      <c r="ONE66" s="133" t="s">
        <v>84</v>
      </c>
      <c r="ONF66" s="133" t="s">
        <v>85</v>
      </c>
      <c r="ONG66" s="133" t="s">
        <v>86</v>
      </c>
      <c r="ONH66" s="133" t="s">
        <v>69</v>
      </c>
      <c r="ONI66" s="133" t="s">
        <v>103</v>
      </c>
      <c r="ONJ66" s="133" t="s">
        <v>130</v>
      </c>
      <c r="ONK66" s="133" t="s">
        <v>106</v>
      </c>
      <c r="ONL66" s="130"/>
      <c r="ONM66" s="147"/>
      <c r="ONN66" s="147"/>
      <c r="ONO66" s="147"/>
      <c r="ONP66" s="147"/>
      <c r="ONQ66" s="147"/>
      <c r="ONR66" s="147"/>
      <c r="ONS66" s="133" t="s">
        <v>82</v>
      </c>
      <c r="ONT66" s="133" t="s">
        <v>83</v>
      </c>
      <c r="ONU66" s="133" t="s">
        <v>84</v>
      </c>
      <c r="ONV66" s="133" t="s">
        <v>85</v>
      </c>
      <c r="ONW66" s="133" t="s">
        <v>86</v>
      </c>
      <c r="ONX66" s="133" t="s">
        <v>69</v>
      </c>
      <c r="ONY66" s="133" t="s">
        <v>103</v>
      </c>
      <c r="ONZ66" s="133" t="s">
        <v>130</v>
      </c>
      <c r="OOA66" s="133" t="s">
        <v>106</v>
      </c>
      <c r="OOB66" s="130"/>
      <c r="OOC66" s="147"/>
      <c r="OOD66" s="147"/>
      <c r="OOE66" s="147"/>
      <c r="OOF66" s="147"/>
      <c r="OOG66" s="147"/>
      <c r="OOH66" s="147"/>
      <c r="OOI66" s="133" t="s">
        <v>82</v>
      </c>
      <c r="OOJ66" s="133" t="s">
        <v>83</v>
      </c>
      <c r="OOK66" s="133" t="s">
        <v>84</v>
      </c>
      <c r="OOL66" s="133" t="s">
        <v>85</v>
      </c>
      <c r="OOM66" s="133" t="s">
        <v>86</v>
      </c>
      <c r="OON66" s="133" t="s">
        <v>69</v>
      </c>
      <c r="OOO66" s="133" t="s">
        <v>103</v>
      </c>
      <c r="OOP66" s="133" t="s">
        <v>130</v>
      </c>
      <c r="OOQ66" s="133" t="s">
        <v>106</v>
      </c>
      <c r="OOR66" s="130"/>
      <c r="OOS66" s="147"/>
      <c r="OOT66" s="147"/>
      <c r="OOU66" s="147"/>
      <c r="OOV66" s="147"/>
      <c r="OOW66" s="147"/>
      <c r="OOX66" s="147"/>
      <c r="OOY66" s="133" t="s">
        <v>82</v>
      </c>
      <c r="OOZ66" s="133" t="s">
        <v>83</v>
      </c>
      <c r="OPA66" s="133" t="s">
        <v>84</v>
      </c>
      <c r="OPB66" s="133" t="s">
        <v>85</v>
      </c>
      <c r="OPC66" s="133" t="s">
        <v>86</v>
      </c>
      <c r="OPD66" s="133" t="s">
        <v>69</v>
      </c>
      <c r="OPE66" s="133" t="s">
        <v>103</v>
      </c>
      <c r="OPF66" s="133" t="s">
        <v>130</v>
      </c>
      <c r="OPG66" s="133" t="s">
        <v>106</v>
      </c>
      <c r="OPH66" s="130"/>
      <c r="OPI66" s="147"/>
      <c r="OPJ66" s="147"/>
      <c r="OPK66" s="147"/>
      <c r="OPL66" s="147"/>
      <c r="OPM66" s="147"/>
      <c r="OPN66" s="147"/>
      <c r="OPO66" s="133" t="s">
        <v>82</v>
      </c>
      <c r="OPP66" s="133" t="s">
        <v>83</v>
      </c>
      <c r="OPQ66" s="133" t="s">
        <v>84</v>
      </c>
      <c r="OPR66" s="133" t="s">
        <v>85</v>
      </c>
      <c r="OPS66" s="133" t="s">
        <v>86</v>
      </c>
      <c r="OPT66" s="133" t="s">
        <v>69</v>
      </c>
      <c r="OPU66" s="133" t="s">
        <v>103</v>
      </c>
      <c r="OPV66" s="133" t="s">
        <v>130</v>
      </c>
      <c r="OPW66" s="133" t="s">
        <v>106</v>
      </c>
      <c r="OPX66" s="130"/>
      <c r="OPY66" s="147"/>
      <c r="OPZ66" s="147"/>
      <c r="OQA66" s="147"/>
      <c r="OQB66" s="147"/>
      <c r="OQC66" s="147"/>
      <c r="OQD66" s="147"/>
      <c r="OQE66" s="133" t="s">
        <v>82</v>
      </c>
      <c r="OQF66" s="133" t="s">
        <v>83</v>
      </c>
      <c r="OQG66" s="133" t="s">
        <v>84</v>
      </c>
      <c r="OQH66" s="133" t="s">
        <v>85</v>
      </c>
      <c r="OQI66" s="133" t="s">
        <v>86</v>
      </c>
      <c r="OQJ66" s="133" t="s">
        <v>69</v>
      </c>
      <c r="OQK66" s="133" t="s">
        <v>103</v>
      </c>
      <c r="OQL66" s="133" t="s">
        <v>130</v>
      </c>
      <c r="OQM66" s="133" t="s">
        <v>106</v>
      </c>
      <c r="OQN66" s="130"/>
      <c r="OQO66" s="147"/>
      <c r="OQP66" s="147"/>
      <c r="OQQ66" s="147"/>
      <c r="OQR66" s="147"/>
      <c r="OQS66" s="147"/>
      <c r="OQT66" s="147"/>
      <c r="OQU66" s="133" t="s">
        <v>82</v>
      </c>
      <c r="OQV66" s="133" t="s">
        <v>83</v>
      </c>
      <c r="OQW66" s="133" t="s">
        <v>84</v>
      </c>
      <c r="OQX66" s="133" t="s">
        <v>85</v>
      </c>
      <c r="OQY66" s="133" t="s">
        <v>86</v>
      </c>
      <c r="OQZ66" s="133" t="s">
        <v>69</v>
      </c>
      <c r="ORA66" s="133" t="s">
        <v>103</v>
      </c>
      <c r="ORB66" s="133" t="s">
        <v>130</v>
      </c>
      <c r="ORC66" s="133" t="s">
        <v>106</v>
      </c>
      <c r="ORD66" s="130"/>
      <c r="ORE66" s="147"/>
      <c r="ORF66" s="147"/>
      <c r="ORG66" s="147"/>
      <c r="ORH66" s="147"/>
      <c r="ORI66" s="147"/>
      <c r="ORJ66" s="147"/>
      <c r="ORK66" s="133" t="s">
        <v>82</v>
      </c>
      <c r="ORL66" s="133" t="s">
        <v>83</v>
      </c>
      <c r="ORM66" s="133" t="s">
        <v>84</v>
      </c>
      <c r="ORN66" s="133" t="s">
        <v>85</v>
      </c>
      <c r="ORO66" s="133" t="s">
        <v>86</v>
      </c>
      <c r="ORP66" s="133" t="s">
        <v>69</v>
      </c>
      <c r="ORQ66" s="133" t="s">
        <v>103</v>
      </c>
      <c r="ORR66" s="133" t="s">
        <v>130</v>
      </c>
      <c r="ORS66" s="133" t="s">
        <v>106</v>
      </c>
      <c r="ORT66" s="130"/>
      <c r="ORU66" s="147"/>
      <c r="ORV66" s="147"/>
      <c r="ORW66" s="147"/>
      <c r="ORX66" s="147"/>
      <c r="ORY66" s="147"/>
      <c r="ORZ66" s="147"/>
      <c r="OSA66" s="133" t="s">
        <v>82</v>
      </c>
      <c r="OSB66" s="133" t="s">
        <v>83</v>
      </c>
      <c r="OSC66" s="133" t="s">
        <v>84</v>
      </c>
      <c r="OSD66" s="133" t="s">
        <v>85</v>
      </c>
      <c r="OSE66" s="133" t="s">
        <v>86</v>
      </c>
      <c r="OSF66" s="133" t="s">
        <v>69</v>
      </c>
      <c r="OSG66" s="133" t="s">
        <v>103</v>
      </c>
      <c r="OSH66" s="133" t="s">
        <v>130</v>
      </c>
      <c r="OSI66" s="133" t="s">
        <v>106</v>
      </c>
      <c r="OSJ66" s="130"/>
      <c r="OSK66" s="147"/>
      <c r="OSL66" s="147"/>
      <c r="OSM66" s="147"/>
      <c r="OSN66" s="147"/>
      <c r="OSO66" s="147"/>
      <c r="OSP66" s="147"/>
      <c r="OSQ66" s="133" t="s">
        <v>82</v>
      </c>
      <c r="OSR66" s="133" t="s">
        <v>83</v>
      </c>
      <c r="OSS66" s="133" t="s">
        <v>84</v>
      </c>
      <c r="OST66" s="133" t="s">
        <v>85</v>
      </c>
      <c r="OSU66" s="133" t="s">
        <v>86</v>
      </c>
      <c r="OSV66" s="133" t="s">
        <v>69</v>
      </c>
      <c r="OSW66" s="133" t="s">
        <v>103</v>
      </c>
      <c r="OSX66" s="133" t="s">
        <v>130</v>
      </c>
      <c r="OSY66" s="133" t="s">
        <v>106</v>
      </c>
      <c r="OSZ66" s="130"/>
      <c r="OTA66" s="147"/>
      <c r="OTB66" s="147"/>
      <c r="OTC66" s="147"/>
      <c r="OTD66" s="147"/>
      <c r="OTE66" s="147"/>
      <c r="OTF66" s="147"/>
      <c r="OTG66" s="133" t="s">
        <v>82</v>
      </c>
      <c r="OTH66" s="133" t="s">
        <v>83</v>
      </c>
      <c r="OTI66" s="133" t="s">
        <v>84</v>
      </c>
      <c r="OTJ66" s="133" t="s">
        <v>85</v>
      </c>
      <c r="OTK66" s="133" t="s">
        <v>86</v>
      </c>
      <c r="OTL66" s="133" t="s">
        <v>69</v>
      </c>
      <c r="OTM66" s="133" t="s">
        <v>103</v>
      </c>
      <c r="OTN66" s="133" t="s">
        <v>130</v>
      </c>
      <c r="OTO66" s="133" t="s">
        <v>106</v>
      </c>
      <c r="OTP66" s="130"/>
      <c r="OTQ66" s="147"/>
      <c r="OTR66" s="147"/>
      <c r="OTS66" s="147"/>
      <c r="OTT66" s="147"/>
      <c r="OTU66" s="147"/>
      <c r="OTV66" s="147"/>
      <c r="OTW66" s="133" t="s">
        <v>82</v>
      </c>
      <c r="OTX66" s="133" t="s">
        <v>83</v>
      </c>
      <c r="OTY66" s="133" t="s">
        <v>84</v>
      </c>
      <c r="OTZ66" s="133" t="s">
        <v>85</v>
      </c>
      <c r="OUA66" s="133" t="s">
        <v>86</v>
      </c>
      <c r="OUB66" s="133" t="s">
        <v>69</v>
      </c>
      <c r="OUC66" s="133" t="s">
        <v>103</v>
      </c>
      <c r="OUD66" s="133" t="s">
        <v>130</v>
      </c>
      <c r="OUE66" s="133" t="s">
        <v>106</v>
      </c>
      <c r="OUF66" s="130"/>
      <c r="OUG66" s="147"/>
      <c r="OUH66" s="147"/>
      <c r="OUI66" s="147"/>
      <c r="OUJ66" s="147"/>
      <c r="OUK66" s="147"/>
      <c r="OUL66" s="147"/>
      <c r="OUM66" s="133" t="s">
        <v>82</v>
      </c>
      <c r="OUN66" s="133" t="s">
        <v>83</v>
      </c>
      <c r="OUO66" s="133" t="s">
        <v>84</v>
      </c>
      <c r="OUP66" s="133" t="s">
        <v>85</v>
      </c>
      <c r="OUQ66" s="133" t="s">
        <v>86</v>
      </c>
      <c r="OUR66" s="133" t="s">
        <v>69</v>
      </c>
      <c r="OUS66" s="133" t="s">
        <v>103</v>
      </c>
      <c r="OUT66" s="133" t="s">
        <v>130</v>
      </c>
      <c r="OUU66" s="133" t="s">
        <v>106</v>
      </c>
      <c r="OUV66" s="130"/>
      <c r="OUW66" s="147"/>
      <c r="OUX66" s="147"/>
      <c r="OUY66" s="147"/>
      <c r="OUZ66" s="147"/>
      <c r="OVA66" s="147"/>
      <c r="OVB66" s="147"/>
      <c r="OVC66" s="133" t="s">
        <v>82</v>
      </c>
      <c r="OVD66" s="133" t="s">
        <v>83</v>
      </c>
      <c r="OVE66" s="133" t="s">
        <v>84</v>
      </c>
      <c r="OVF66" s="133" t="s">
        <v>85</v>
      </c>
      <c r="OVG66" s="133" t="s">
        <v>86</v>
      </c>
      <c r="OVH66" s="133" t="s">
        <v>69</v>
      </c>
      <c r="OVI66" s="133" t="s">
        <v>103</v>
      </c>
      <c r="OVJ66" s="133" t="s">
        <v>130</v>
      </c>
      <c r="OVK66" s="133" t="s">
        <v>106</v>
      </c>
      <c r="OVL66" s="130"/>
      <c r="OVM66" s="147"/>
      <c r="OVN66" s="147"/>
      <c r="OVO66" s="147"/>
      <c r="OVP66" s="147"/>
      <c r="OVQ66" s="147"/>
      <c r="OVR66" s="147"/>
      <c r="OVS66" s="133" t="s">
        <v>82</v>
      </c>
      <c r="OVT66" s="133" t="s">
        <v>83</v>
      </c>
      <c r="OVU66" s="133" t="s">
        <v>84</v>
      </c>
      <c r="OVV66" s="133" t="s">
        <v>85</v>
      </c>
      <c r="OVW66" s="133" t="s">
        <v>86</v>
      </c>
      <c r="OVX66" s="133" t="s">
        <v>69</v>
      </c>
      <c r="OVY66" s="133" t="s">
        <v>103</v>
      </c>
      <c r="OVZ66" s="133" t="s">
        <v>130</v>
      </c>
      <c r="OWA66" s="133" t="s">
        <v>106</v>
      </c>
      <c r="OWB66" s="130"/>
      <c r="OWC66" s="147"/>
      <c r="OWD66" s="147"/>
      <c r="OWE66" s="147"/>
      <c r="OWF66" s="147"/>
      <c r="OWG66" s="147"/>
      <c r="OWH66" s="147"/>
      <c r="OWI66" s="133" t="s">
        <v>82</v>
      </c>
      <c r="OWJ66" s="133" t="s">
        <v>83</v>
      </c>
      <c r="OWK66" s="133" t="s">
        <v>84</v>
      </c>
      <c r="OWL66" s="133" t="s">
        <v>85</v>
      </c>
      <c r="OWM66" s="133" t="s">
        <v>86</v>
      </c>
      <c r="OWN66" s="133" t="s">
        <v>69</v>
      </c>
      <c r="OWO66" s="133" t="s">
        <v>103</v>
      </c>
      <c r="OWP66" s="133" t="s">
        <v>130</v>
      </c>
      <c r="OWQ66" s="133" t="s">
        <v>106</v>
      </c>
      <c r="OWR66" s="130"/>
      <c r="OWS66" s="147"/>
      <c r="OWT66" s="147"/>
      <c r="OWU66" s="147"/>
      <c r="OWV66" s="147"/>
      <c r="OWW66" s="147"/>
      <c r="OWX66" s="147"/>
      <c r="OWY66" s="133" t="s">
        <v>82</v>
      </c>
      <c r="OWZ66" s="133" t="s">
        <v>83</v>
      </c>
      <c r="OXA66" s="133" t="s">
        <v>84</v>
      </c>
      <c r="OXB66" s="133" t="s">
        <v>85</v>
      </c>
      <c r="OXC66" s="133" t="s">
        <v>86</v>
      </c>
      <c r="OXD66" s="133" t="s">
        <v>69</v>
      </c>
      <c r="OXE66" s="133" t="s">
        <v>103</v>
      </c>
      <c r="OXF66" s="133" t="s">
        <v>130</v>
      </c>
      <c r="OXG66" s="133" t="s">
        <v>106</v>
      </c>
      <c r="OXH66" s="130"/>
      <c r="OXI66" s="147"/>
      <c r="OXJ66" s="147"/>
      <c r="OXK66" s="147"/>
      <c r="OXL66" s="147"/>
      <c r="OXM66" s="147"/>
      <c r="OXN66" s="147"/>
      <c r="OXO66" s="133" t="s">
        <v>82</v>
      </c>
      <c r="OXP66" s="133" t="s">
        <v>83</v>
      </c>
      <c r="OXQ66" s="133" t="s">
        <v>84</v>
      </c>
      <c r="OXR66" s="133" t="s">
        <v>85</v>
      </c>
      <c r="OXS66" s="133" t="s">
        <v>86</v>
      </c>
      <c r="OXT66" s="133" t="s">
        <v>69</v>
      </c>
      <c r="OXU66" s="133" t="s">
        <v>103</v>
      </c>
      <c r="OXV66" s="133" t="s">
        <v>130</v>
      </c>
      <c r="OXW66" s="133" t="s">
        <v>106</v>
      </c>
      <c r="OXX66" s="130"/>
      <c r="OXY66" s="147"/>
      <c r="OXZ66" s="147"/>
      <c r="OYA66" s="147"/>
      <c r="OYB66" s="147"/>
      <c r="OYC66" s="147"/>
      <c r="OYD66" s="147"/>
      <c r="OYE66" s="133" t="s">
        <v>82</v>
      </c>
      <c r="OYF66" s="133" t="s">
        <v>83</v>
      </c>
      <c r="OYG66" s="133" t="s">
        <v>84</v>
      </c>
      <c r="OYH66" s="133" t="s">
        <v>85</v>
      </c>
      <c r="OYI66" s="133" t="s">
        <v>86</v>
      </c>
      <c r="OYJ66" s="133" t="s">
        <v>69</v>
      </c>
      <c r="OYK66" s="133" t="s">
        <v>103</v>
      </c>
      <c r="OYL66" s="133" t="s">
        <v>130</v>
      </c>
      <c r="OYM66" s="133" t="s">
        <v>106</v>
      </c>
      <c r="OYN66" s="130"/>
      <c r="OYO66" s="147"/>
      <c r="OYP66" s="147"/>
      <c r="OYQ66" s="147"/>
      <c r="OYR66" s="147"/>
      <c r="OYS66" s="147"/>
      <c r="OYT66" s="147"/>
      <c r="OYU66" s="133" t="s">
        <v>82</v>
      </c>
      <c r="OYV66" s="133" t="s">
        <v>83</v>
      </c>
      <c r="OYW66" s="133" t="s">
        <v>84</v>
      </c>
      <c r="OYX66" s="133" t="s">
        <v>85</v>
      </c>
      <c r="OYY66" s="133" t="s">
        <v>86</v>
      </c>
      <c r="OYZ66" s="133" t="s">
        <v>69</v>
      </c>
      <c r="OZA66" s="133" t="s">
        <v>103</v>
      </c>
      <c r="OZB66" s="133" t="s">
        <v>130</v>
      </c>
      <c r="OZC66" s="133" t="s">
        <v>106</v>
      </c>
      <c r="OZD66" s="130"/>
      <c r="OZE66" s="147"/>
      <c r="OZF66" s="147"/>
      <c r="OZG66" s="147"/>
      <c r="OZH66" s="147"/>
      <c r="OZI66" s="147"/>
      <c r="OZJ66" s="147"/>
      <c r="OZK66" s="133" t="s">
        <v>82</v>
      </c>
      <c r="OZL66" s="133" t="s">
        <v>83</v>
      </c>
      <c r="OZM66" s="133" t="s">
        <v>84</v>
      </c>
      <c r="OZN66" s="133" t="s">
        <v>85</v>
      </c>
      <c r="OZO66" s="133" t="s">
        <v>86</v>
      </c>
      <c r="OZP66" s="133" t="s">
        <v>69</v>
      </c>
      <c r="OZQ66" s="133" t="s">
        <v>103</v>
      </c>
      <c r="OZR66" s="133" t="s">
        <v>130</v>
      </c>
      <c r="OZS66" s="133" t="s">
        <v>106</v>
      </c>
      <c r="OZT66" s="130"/>
      <c r="OZU66" s="147"/>
      <c r="OZV66" s="147"/>
      <c r="OZW66" s="147"/>
      <c r="OZX66" s="147"/>
      <c r="OZY66" s="147"/>
      <c r="OZZ66" s="147"/>
      <c r="PAA66" s="133" t="s">
        <v>82</v>
      </c>
      <c r="PAB66" s="133" t="s">
        <v>83</v>
      </c>
      <c r="PAC66" s="133" t="s">
        <v>84</v>
      </c>
      <c r="PAD66" s="133" t="s">
        <v>85</v>
      </c>
      <c r="PAE66" s="133" t="s">
        <v>86</v>
      </c>
      <c r="PAF66" s="133" t="s">
        <v>69</v>
      </c>
      <c r="PAG66" s="133" t="s">
        <v>103</v>
      </c>
      <c r="PAH66" s="133" t="s">
        <v>130</v>
      </c>
      <c r="PAI66" s="133" t="s">
        <v>106</v>
      </c>
      <c r="PAJ66" s="130"/>
      <c r="PAK66" s="147"/>
      <c r="PAL66" s="147"/>
      <c r="PAM66" s="147"/>
      <c r="PAN66" s="147"/>
      <c r="PAO66" s="147"/>
      <c r="PAP66" s="147"/>
      <c r="PAQ66" s="133" t="s">
        <v>82</v>
      </c>
      <c r="PAR66" s="133" t="s">
        <v>83</v>
      </c>
      <c r="PAS66" s="133" t="s">
        <v>84</v>
      </c>
      <c r="PAT66" s="133" t="s">
        <v>85</v>
      </c>
      <c r="PAU66" s="133" t="s">
        <v>86</v>
      </c>
      <c r="PAV66" s="133" t="s">
        <v>69</v>
      </c>
      <c r="PAW66" s="133" t="s">
        <v>103</v>
      </c>
      <c r="PAX66" s="133" t="s">
        <v>130</v>
      </c>
      <c r="PAY66" s="133" t="s">
        <v>106</v>
      </c>
      <c r="PAZ66" s="130"/>
      <c r="PBA66" s="147"/>
      <c r="PBB66" s="147"/>
      <c r="PBC66" s="147"/>
      <c r="PBD66" s="147"/>
      <c r="PBE66" s="147"/>
      <c r="PBF66" s="147"/>
      <c r="PBG66" s="133" t="s">
        <v>82</v>
      </c>
      <c r="PBH66" s="133" t="s">
        <v>83</v>
      </c>
      <c r="PBI66" s="133" t="s">
        <v>84</v>
      </c>
      <c r="PBJ66" s="133" t="s">
        <v>85</v>
      </c>
      <c r="PBK66" s="133" t="s">
        <v>86</v>
      </c>
      <c r="PBL66" s="133" t="s">
        <v>69</v>
      </c>
      <c r="PBM66" s="133" t="s">
        <v>103</v>
      </c>
      <c r="PBN66" s="133" t="s">
        <v>130</v>
      </c>
      <c r="PBO66" s="133" t="s">
        <v>106</v>
      </c>
      <c r="PBP66" s="130"/>
      <c r="PBQ66" s="147"/>
      <c r="PBR66" s="147"/>
      <c r="PBS66" s="147"/>
      <c r="PBT66" s="147"/>
      <c r="PBU66" s="147"/>
      <c r="PBV66" s="147"/>
      <c r="PBW66" s="133" t="s">
        <v>82</v>
      </c>
      <c r="PBX66" s="133" t="s">
        <v>83</v>
      </c>
      <c r="PBY66" s="133" t="s">
        <v>84</v>
      </c>
      <c r="PBZ66" s="133" t="s">
        <v>85</v>
      </c>
      <c r="PCA66" s="133" t="s">
        <v>86</v>
      </c>
      <c r="PCB66" s="133" t="s">
        <v>69</v>
      </c>
      <c r="PCC66" s="133" t="s">
        <v>103</v>
      </c>
      <c r="PCD66" s="133" t="s">
        <v>130</v>
      </c>
      <c r="PCE66" s="133" t="s">
        <v>106</v>
      </c>
      <c r="PCF66" s="130"/>
      <c r="PCG66" s="147"/>
      <c r="PCH66" s="147"/>
      <c r="PCI66" s="147"/>
      <c r="PCJ66" s="147"/>
      <c r="PCK66" s="147"/>
      <c r="PCL66" s="147"/>
      <c r="PCM66" s="133" t="s">
        <v>82</v>
      </c>
      <c r="PCN66" s="133" t="s">
        <v>83</v>
      </c>
      <c r="PCO66" s="133" t="s">
        <v>84</v>
      </c>
      <c r="PCP66" s="133" t="s">
        <v>85</v>
      </c>
      <c r="PCQ66" s="133" t="s">
        <v>86</v>
      </c>
      <c r="PCR66" s="133" t="s">
        <v>69</v>
      </c>
      <c r="PCS66" s="133" t="s">
        <v>103</v>
      </c>
      <c r="PCT66" s="133" t="s">
        <v>130</v>
      </c>
      <c r="PCU66" s="133" t="s">
        <v>106</v>
      </c>
      <c r="PCV66" s="130"/>
      <c r="PCW66" s="147"/>
      <c r="PCX66" s="147"/>
      <c r="PCY66" s="147"/>
      <c r="PCZ66" s="147"/>
      <c r="PDA66" s="147"/>
      <c r="PDB66" s="147"/>
      <c r="PDC66" s="133" t="s">
        <v>82</v>
      </c>
      <c r="PDD66" s="133" t="s">
        <v>83</v>
      </c>
      <c r="PDE66" s="133" t="s">
        <v>84</v>
      </c>
      <c r="PDF66" s="133" t="s">
        <v>85</v>
      </c>
      <c r="PDG66" s="133" t="s">
        <v>86</v>
      </c>
      <c r="PDH66" s="133" t="s">
        <v>69</v>
      </c>
      <c r="PDI66" s="133" t="s">
        <v>103</v>
      </c>
      <c r="PDJ66" s="133" t="s">
        <v>130</v>
      </c>
      <c r="PDK66" s="133" t="s">
        <v>106</v>
      </c>
      <c r="PDL66" s="130"/>
      <c r="PDM66" s="147"/>
      <c r="PDN66" s="147"/>
      <c r="PDO66" s="147"/>
      <c r="PDP66" s="147"/>
      <c r="PDQ66" s="147"/>
      <c r="PDR66" s="147"/>
      <c r="PDS66" s="133" t="s">
        <v>82</v>
      </c>
      <c r="PDT66" s="133" t="s">
        <v>83</v>
      </c>
      <c r="PDU66" s="133" t="s">
        <v>84</v>
      </c>
      <c r="PDV66" s="133" t="s">
        <v>85</v>
      </c>
      <c r="PDW66" s="133" t="s">
        <v>86</v>
      </c>
      <c r="PDX66" s="133" t="s">
        <v>69</v>
      </c>
      <c r="PDY66" s="133" t="s">
        <v>103</v>
      </c>
      <c r="PDZ66" s="133" t="s">
        <v>130</v>
      </c>
      <c r="PEA66" s="133" t="s">
        <v>106</v>
      </c>
      <c r="PEB66" s="130"/>
      <c r="PEC66" s="147"/>
      <c r="PED66" s="147"/>
      <c r="PEE66" s="147"/>
      <c r="PEF66" s="147"/>
      <c r="PEG66" s="147"/>
      <c r="PEH66" s="147"/>
      <c r="PEI66" s="133" t="s">
        <v>82</v>
      </c>
      <c r="PEJ66" s="133" t="s">
        <v>83</v>
      </c>
      <c r="PEK66" s="133" t="s">
        <v>84</v>
      </c>
      <c r="PEL66" s="133" t="s">
        <v>85</v>
      </c>
      <c r="PEM66" s="133" t="s">
        <v>86</v>
      </c>
      <c r="PEN66" s="133" t="s">
        <v>69</v>
      </c>
      <c r="PEO66" s="133" t="s">
        <v>103</v>
      </c>
      <c r="PEP66" s="133" t="s">
        <v>130</v>
      </c>
      <c r="PEQ66" s="133" t="s">
        <v>106</v>
      </c>
      <c r="PER66" s="130"/>
      <c r="PES66" s="147"/>
      <c r="PET66" s="147"/>
      <c r="PEU66" s="147"/>
      <c r="PEV66" s="147"/>
      <c r="PEW66" s="147"/>
      <c r="PEX66" s="147"/>
      <c r="PEY66" s="133" t="s">
        <v>82</v>
      </c>
      <c r="PEZ66" s="133" t="s">
        <v>83</v>
      </c>
      <c r="PFA66" s="133" t="s">
        <v>84</v>
      </c>
      <c r="PFB66" s="133" t="s">
        <v>85</v>
      </c>
      <c r="PFC66" s="133" t="s">
        <v>86</v>
      </c>
      <c r="PFD66" s="133" t="s">
        <v>69</v>
      </c>
      <c r="PFE66" s="133" t="s">
        <v>103</v>
      </c>
      <c r="PFF66" s="133" t="s">
        <v>130</v>
      </c>
      <c r="PFG66" s="133" t="s">
        <v>106</v>
      </c>
      <c r="PFH66" s="130"/>
      <c r="PFI66" s="147"/>
      <c r="PFJ66" s="147"/>
      <c r="PFK66" s="147"/>
      <c r="PFL66" s="147"/>
      <c r="PFM66" s="147"/>
      <c r="PFN66" s="147"/>
      <c r="PFO66" s="133" t="s">
        <v>82</v>
      </c>
      <c r="PFP66" s="133" t="s">
        <v>83</v>
      </c>
      <c r="PFQ66" s="133" t="s">
        <v>84</v>
      </c>
      <c r="PFR66" s="133" t="s">
        <v>85</v>
      </c>
      <c r="PFS66" s="133" t="s">
        <v>86</v>
      </c>
      <c r="PFT66" s="133" t="s">
        <v>69</v>
      </c>
      <c r="PFU66" s="133" t="s">
        <v>103</v>
      </c>
      <c r="PFV66" s="133" t="s">
        <v>130</v>
      </c>
      <c r="PFW66" s="133" t="s">
        <v>106</v>
      </c>
      <c r="PFX66" s="130"/>
      <c r="PFY66" s="147"/>
      <c r="PFZ66" s="147"/>
      <c r="PGA66" s="147"/>
      <c r="PGB66" s="147"/>
      <c r="PGC66" s="147"/>
      <c r="PGD66" s="147"/>
      <c r="PGE66" s="133" t="s">
        <v>82</v>
      </c>
      <c r="PGF66" s="133" t="s">
        <v>83</v>
      </c>
      <c r="PGG66" s="133" t="s">
        <v>84</v>
      </c>
      <c r="PGH66" s="133" t="s">
        <v>85</v>
      </c>
      <c r="PGI66" s="133" t="s">
        <v>86</v>
      </c>
      <c r="PGJ66" s="133" t="s">
        <v>69</v>
      </c>
      <c r="PGK66" s="133" t="s">
        <v>103</v>
      </c>
      <c r="PGL66" s="133" t="s">
        <v>130</v>
      </c>
      <c r="PGM66" s="133" t="s">
        <v>106</v>
      </c>
      <c r="PGN66" s="130"/>
      <c r="PGO66" s="147"/>
      <c r="PGP66" s="147"/>
      <c r="PGQ66" s="147"/>
      <c r="PGR66" s="147"/>
      <c r="PGS66" s="147"/>
      <c r="PGT66" s="147"/>
      <c r="PGU66" s="133" t="s">
        <v>82</v>
      </c>
      <c r="PGV66" s="133" t="s">
        <v>83</v>
      </c>
      <c r="PGW66" s="133" t="s">
        <v>84</v>
      </c>
      <c r="PGX66" s="133" t="s">
        <v>85</v>
      </c>
      <c r="PGY66" s="133" t="s">
        <v>86</v>
      </c>
      <c r="PGZ66" s="133" t="s">
        <v>69</v>
      </c>
      <c r="PHA66" s="133" t="s">
        <v>103</v>
      </c>
      <c r="PHB66" s="133" t="s">
        <v>130</v>
      </c>
      <c r="PHC66" s="133" t="s">
        <v>106</v>
      </c>
      <c r="PHD66" s="130"/>
      <c r="PHE66" s="147"/>
      <c r="PHF66" s="147"/>
      <c r="PHG66" s="147"/>
      <c r="PHH66" s="147"/>
      <c r="PHI66" s="147"/>
      <c r="PHJ66" s="147"/>
      <c r="PHK66" s="133" t="s">
        <v>82</v>
      </c>
      <c r="PHL66" s="133" t="s">
        <v>83</v>
      </c>
      <c r="PHM66" s="133" t="s">
        <v>84</v>
      </c>
      <c r="PHN66" s="133" t="s">
        <v>85</v>
      </c>
      <c r="PHO66" s="133" t="s">
        <v>86</v>
      </c>
      <c r="PHP66" s="133" t="s">
        <v>69</v>
      </c>
      <c r="PHQ66" s="133" t="s">
        <v>103</v>
      </c>
      <c r="PHR66" s="133" t="s">
        <v>130</v>
      </c>
      <c r="PHS66" s="133" t="s">
        <v>106</v>
      </c>
      <c r="PHT66" s="130"/>
      <c r="PHU66" s="147"/>
      <c r="PHV66" s="147"/>
      <c r="PHW66" s="147"/>
      <c r="PHX66" s="147"/>
      <c r="PHY66" s="147"/>
      <c r="PHZ66" s="147"/>
      <c r="PIA66" s="133" t="s">
        <v>82</v>
      </c>
      <c r="PIB66" s="133" t="s">
        <v>83</v>
      </c>
      <c r="PIC66" s="133" t="s">
        <v>84</v>
      </c>
      <c r="PID66" s="133" t="s">
        <v>85</v>
      </c>
      <c r="PIE66" s="133" t="s">
        <v>86</v>
      </c>
      <c r="PIF66" s="133" t="s">
        <v>69</v>
      </c>
      <c r="PIG66" s="133" t="s">
        <v>103</v>
      </c>
      <c r="PIH66" s="133" t="s">
        <v>130</v>
      </c>
      <c r="PII66" s="133" t="s">
        <v>106</v>
      </c>
      <c r="PIJ66" s="130"/>
      <c r="PIK66" s="147"/>
      <c r="PIL66" s="147"/>
      <c r="PIM66" s="147"/>
      <c r="PIN66" s="147"/>
      <c r="PIO66" s="147"/>
      <c r="PIP66" s="147"/>
      <c r="PIQ66" s="133" t="s">
        <v>82</v>
      </c>
      <c r="PIR66" s="133" t="s">
        <v>83</v>
      </c>
      <c r="PIS66" s="133" t="s">
        <v>84</v>
      </c>
      <c r="PIT66" s="133" t="s">
        <v>85</v>
      </c>
      <c r="PIU66" s="133" t="s">
        <v>86</v>
      </c>
      <c r="PIV66" s="133" t="s">
        <v>69</v>
      </c>
      <c r="PIW66" s="133" t="s">
        <v>103</v>
      </c>
      <c r="PIX66" s="133" t="s">
        <v>130</v>
      </c>
      <c r="PIY66" s="133" t="s">
        <v>106</v>
      </c>
      <c r="PIZ66" s="130"/>
      <c r="PJA66" s="147"/>
      <c r="PJB66" s="147"/>
      <c r="PJC66" s="147"/>
      <c r="PJD66" s="147"/>
      <c r="PJE66" s="147"/>
      <c r="PJF66" s="147"/>
      <c r="PJG66" s="133" t="s">
        <v>82</v>
      </c>
      <c r="PJH66" s="133" t="s">
        <v>83</v>
      </c>
      <c r="PJI66" s="133" t="s">
        <v>84</v>
      </c>
      <c r="PJJ66" s="133" t="s">
        <v>85</v>
      </c>
      <c r="PJK66" s="133" t="s">
        <v>86</v>
      </c>
      <c r="PJL66" s="133" t="s">
        <v>69</v>
      </c>
      <c r="PJM66" s="133" t="s">
        <v>103</v>
      </c>
      <c r="PJN66" s="133" t="s">
        <v>130</v>
      </c>
      <c r="PJO66" s="133" t="s">
        <v>106</v>
      </c>
      <c r="PJP66" s="130"/>
      <c r="PJQ66" s="147"/>
      <c r="PJR66" s="147"/>
      <c r="PJS66" s="147"/>
      <c r="PJT66" s="147"/>
      <c r="PJU66" s="147"/>
      <c r="PJV66" s="147"/>
      <c r="PJW66" s="133" t="s">
        <v>82</v>
      </c>
      <c r="PJX66" s="133" t="s">
        <v>83</v>
      </c>
      <c r="PJY66" s="133" t="s">
        <v>84</v>
      </c>
      <c r="PJZ66" s="133" t="s">
        <v>85</v>
      </c>
      <c r="PKA66" s="133" t="s">
        <v>86</v>
      </c>
      <c r="PKB66" s="133" t="s">
        <v>69</v>
      </c>
      <c r="PKC66" s="133" t="s">
        <v>103</v>
      </c>
      <c r="PKD66" s="133" t="s">
        <v>130</v>
      </c>
      <c r="PKE66" s="133" t="s">
        <v>106</v>
      </c>
      <c r="PKF66" s="130"/>
      <c r="PKG66" s="147"/>
      <c r="PKH66" s="147"/>
      <c r="PKI66" s="147"/>
      <c r="PKJ66" s="147"/>
      <c r="PKK66" s="147"/>
      <c r="PKL66" s="147"/>
      <c r="PKM66" s="133" t="s">
        <v>82</v>
      </c>
      <c r="PKN66" s="133" t="s">
        <v>83</v>
      </c>
      <c r="PKO66" s="133" t="s">
        <v>84</v>
      </c>
      <c r="PKP66" s="133" t="s">
        <v>85</v>
      </c>
      <c r="PKQ66" s="133" t="s">
        <v>86</v>
      </c>
      <c r="PKR66" s="133" t="s">
        <v>69</v>
      </c>
      <c r="PKS66" s="133" t="s">
        <v>103</v>
      </c>
      <c r="PKT66" s="133" t="s">
        <v>130</v>
      </c>
      <c r="PKU66" s="133" t="s">
        <v>106</v>
      </c>
      <c r="PKV66" s="130"/>
      <c r="PKW66" s="147"/>
      <c r="PKX66" s="147"/>
      <c r="PKY66" s="147"/>
      <c r="PKZ66" s="147"/>
      <c r="PLA66" s="147"/>
      <c r="PLB66" s="147"/>
      <c r="PLC66" s="133" t="s">
        <v>82</v>
      </c>
      <c r="PLD66" s="133" t="s">
        <v>83</v>
      </c>
      <c r="PLE66" s="133" t="s">
        <v>84</v>
      </c>
      <c r="PLF66" s="133" t="s">
        <v>85</v>
      </c>
      <c r="PLG66" s="133" t="s">
        <v>86</v>
      </c>
      <c r="PLH66" s="133" t="s">
        <v>69</v>
      </c>
      <c r="PLI66" s="133" t="s">
        <v>103</v>
      </c>
      <c r="PLJ66" s="133" t="s">
        <v>130</v>
      </c>
      <c r="PLK66" s="133" t="s">
        <v>106</v>
      </c>
      <c r="PLL66" s="130"/>
      <c r="PLM66" s="147"/>
      <c r="PLN66" s="147"/>
      <c r="PLO66" s="147"/>
      <c r="PLP66" s="147"/>
      <c r="PLQ66" s="147"/>
      <c r="PLR66" s="147"/>
      <c r="PLS66" s="133" t="s">
        <v>82</v>
      </c>
      <c r="PLT66" s="133" t="s">
        <v>83</v>
      </c>
      <c r="PLU66" s="133" t="s">
        <v>84</v>
      </c>
      <c r="PLV66" s="133" t="s">
        <v>85</v>
      </c>
      <c r="PLW66" s="133" t="s">
        <v>86</v>
      </c>
      <c r="PLX66" s="133" t="s">
        <v>69</v>
      </c>
      <c r="PLY66" s="133" t="s">
        <v>103</v>
      </c>
      <c r="PLZ66" s="133" t="s">
        <v>130</v>
      </c>
      <c r="PMA66" s="133" t="s">
        <v>106</v>
      </c>
      <c r="PMB66" s="130"/>
      <c r="PMC66" s="147"/>
      <c r="PMD66" s="147"/>
      <c r="PME66" s="147"/>
      <c r="PMF66" s="147"/>
      <c r="PMG66" s="147"/>
      <c r="PMH66" s="147"/>
      <c r="PMI66" s="133" t="s">
        <v>82</v>
      </c>
      <c r="PMJ66" s="133" t="s">
        <v>83</v>
      </c>
      <c r="PMK66" s="133" t="s">
        <v>84</v>
      </c>
      <c r="PML66" s="133" t="s">
        <v>85</v>
      </c>
      <c r="PMM66" s="133" t="s">
        <v>86</v>
      </c>
      <c r="PMN66" s="133" t="s">
        <v>69</v>
      </c>
      <c r="PMO66" s="133" t="s">
        <v>103</v>
      </c>
      <c r="PMP66" s="133" t="s">
        <v>130</v>
      </c>
      <c r="PMQ66" s="133" t="s">
        <v>106</v>
      </c>
      <c r="PMR66" s="130"/>
      <c r="PMS66" s="147"/>
      <c r="PMT66" s="147"/>
      <c r="PMU66" s="147"/>
      <c r="PMV66" s="147"/>
      <c r="PMW66" s="147"/>
      <c r="PMX66" s="147"/>
      <c r="PMY66" s="133" t="s">
        <v>82</v>
      </c>
      <c r="PMZ66" s="133" t="s">
        <v>83</v>
      </c>
      <c r="PNA66" s="133" t="s">
        <v>84</v>
      </c>
      <c r="PNB66" s="133" t="s">
        <v>85</v>
      </c>
      <c r="PNC66" s="133" t="s">
        <v>86</v>
      </c>
      <c r="PND66" s="133" t="s">
        <v>69</v>
      </c>
      <c r="PNE66" s="133" t="s">
        <v>103</v>
      </c>
      <c r="PNF66" s="133" t="s">
        <v>130</v>
      </c>
      <c r="PNG66" s="133" t="s">
        <v>106</v>
      </c>
      <c r="PNH66" s="130"/>
      <c r="PNI66" s="147"/>
      <c r="PNJ66" s="147"/>
      <c r="PNK66" s="147"/>
      <c r="PNL66" s="147"/>
      <c r="PNM66" s="147"/>
      <c r="PNN66" s="147"/>
      <c r="PNO66" s="133" t="s">
        <v>82</v>
      </c>
      <c r="PNP66" s="133" t="s">
        <v>83</v>
      </c>
      <c r="PNQ66" s="133" t="s">
        <v>84</v>
      </c>
      <c r="PNR66" s="133" t="s">
        <v>85</v>
      </c>
      <c r="PNS66" s="133" t="s">
        <v>86</v>
      </c>
      <c r="PNT66" s="133" t="s">
        <v>69</v>
      </c>
      <c r="PNU66" s="133" t="s">
        <v>103</v>
      </c>
      <c r="PNV66" s="133" t="s">
        <v>130</v>
      </c>
      <c r="PNW66" s="133" t="s">
        <v>106</v>
      </c>
      <c r="PNX66" s="130"/>
      <c r="PNY66" s="147"/>
      <c r="PNZ66" s="147"/>
      <c r="POA66" s="147"/>
      <c r="POB66" s="147"/>
      <c r="POC66" s="147"/>
      <c r="POD66" s="147"/>
      <c r="POE66" s="133" t="s">
        <v>82</v>
      </c>
      <c r="POF66" s="133" t="s">
        <v>83</v>
      </c>
      <c r="POG66" s="133" t="s">
        <v>84</v>
      </c>
      <c r="POH66" s="133" t="s">
        <v>85</v>
      </c>
      <c r="POI66" s="133" t="s">
        <v>86</v>
      </c>
      <c r="POJ66" s="133" t="s">
        <v>69</v>
      </c>
      <c r="POK66" s="133" t="s">
        <v>103</v>
      </c>
      <c r="POL66" s="133" t="s">
        <v>130</v>
      </c>
      <c r="POM66" s="133" t="s">
        <v>106</v>
      </c>
      <c r="PON66" s="130"/>
      <c r="POO66" s="147"/>
      <c r="POP66" s="147"/>
      <c r="POQ66" s="147"/>
      <c r="POR66" s="147"/>
      <c r="POS66" s="147"/>
      <c r="POT66" s="147"/>
      <c r="POU66" s="133" t="s">
        <v>82</v>
      </c>
      <c r="POV66" s="133" t="s">
        <v>83</v>
      </c>
      <c r="POW66" s="133" t="s">
        <v>84</v>
      </c>
      <c r="POX66" s="133" t="s">
        <v>85</v>
      </c>
      <c r="POY66" s="133" t="s">
        <v>86</v>
      </c>
      <c r="POZ66" s="133" t="s">
        <v>69</v>
      </c>
      <c r="PPA66" s="133" t="s">
        <v>103</v>
      </c>
      <c r="PPB66" s="133" t="s">
        <v>130</v>
      </c>
      <c r="PPC66" s="133" t="s">
        <v>106</v>
      </c>
      <c r="PPD66" s="130"/>
      <c r="PPE66" s="147"/>
      <c r="PPF66" s="147"/>
      <c r="PPG66" s="147"/>
      <c r="PPH66" s="147"/>
      <c r="PPI66" s="147"/>
      <c r="PPJ66" s="147"/>
      <c r="PPK66" s="133" t="s">
        <v>82</v>
      </c>
      <c r="PPL66" s="133" t="s">
        <v>83</v>
      </c>
      <c r="PPM66" s="133" t="s">
        <v>84</v>
      </c>
      <c r="PPN66" s="133" t="s">
        <v>85</v>
      </c>
      <c r="PPO66" s="133" t="s">
        <v>86</v>
      </c>
      <c r="PPP66" s="133" t="s">
        <v>69</v>
      </c>
      <c r="PPQ66" s="133" t="s">
        <v>103</v>
      </c>
      <c r="PPR66" s="133" t="s">
        <v>130</v>
      </c>
      <c r="PPS66" s="133" t="s">
        <v>106</v>
      </c>
      <c r="PPT66" s="130"/>
      <c r="PPU66" s="147"/>
      <c r="PPV66" s="147"/>
      <c r="PPW66" s="147"/>
      <c r="PPX66" s="147"/>
      <c r="PPY66" s="147"/>
      <c r="PPZ66" s="147"/>
      <c r="PQA66" s="133" t="s">
        <v>82</v>
      </c>
      <c r="PQB66" s="133" t="s">
        <v>83</v>
      </c>
      <c r="PQC66" s="133" t="s">
        <v>84</v>
      </c>
      <c r="PQD66" s="133" t="s">
        <v>85</v>
      </c>
      <c r="PQE66" s="133" t="s">
        <v>86</v>
      </c>
      <c r="PQF66" s="133" t="s">
        <v>69</v>
      </c>
      <c r="PQG66" s="133" t="s">
        <v>103</v>
      </c>
      <c r="PQH66" s="133" t="s">
        <v>130</v>
      </c>
      <c r="PQI66" s="133" t="s">
        <v>106</v>
      </c>
      <c r="PQJ66" s="130"/>
      <c r="PQK66" s="147"/>
      <c r="PQL66" s="147"/>
      <c r="PQM66" s="147"/>
      <c r="PQN66" s="147"/>
      <c r="PQO66" s="147"/>
      <c r="PQP66" s="147"/>
      <c r="PQQ66" s="133" t="s">
        <v>82</v>
      </c>
      <c r="PQR66" s="133" t="s">
        <v>83</v>
      </c>
      <c r="PQS66" s="133" t="s">
        <v>84</v>
      </c>
      <c r="PQT66" s="133" t="s">
        <v>85</v>
      </c>
      <c r="PQU66" s="133" t="s">
        <v>86</v>
      </c>
      <c r="PQV66" s="133" t="s">
        <v>69</v>
      </c>
      <c r="PQW66" s="133" t="s">
        <v>103</v>
      </c>
      <c r="PQX66" s="133" t="s">
        <v>130</v>
      </c>
      <c r="PQY66" s="133" t="s">
        <v>106</v>
      </c>
      <c r="PQZ66" s="130"/>
      <c r="PRA66" s="147"/>
      <c r="PRB66" s="147"/>
      <c r="PRC66" s="147"/>
      <c r="PRD66" s="147"/>
      <c r="PRE66" s="147"/>
      <c r="PRF66" s="147"/>
      <c r="PRG66" s="133" t="s">
        <v>82</v>
      </c>
      <c r="PRH66" s="133" t="s">
        <v>83</v>
      </c>
      <c r="PRI66" s="133" t="s">
        <v>84</v>
      </c>
      <c r="PRJ66" s="133" t="s">
        <v>85</v>
      </c>
      <c r="PRK66" s="133" t="s">
        <v>86</v>
      </c>
      <c r="PRL66" s="133" t="s">
        <v>69</v>
      </c>
      <c r="PRM66" s="133" t="s">
        <v>103</v>
      </c>
      <c r="PRN66" s="133" t="s">
        <v>130</v>
      </c>
      <c r="PRO66" s="133" t="s">
        <v>106</v>
      </c>
      <c r="PRP66" s="130"/>
      <c r="PRQ66" s="147"/>
      <c r="PRR66" s="147"/>
      <c r="PRS66" s="147"/>
      <c r="PRT66" s="147"/>
      <c r="PRU66" s="147"/>
      <c r="PRV66" s="147"/>
      <c r="PRW66" s="133" t="s">
        <v>82</v>
      </c>
      <c r="PRX66" s="133" t="s">
        <v>83</v>
      </c>
      <c r="PRY66" s="133" t="s">
        <v>84</v>
      </c>
      <c r="PRZ66" s="133" t="s">
        <v>85</v>
      </c>
      <c r="PSA66" s="133" t="s">
        <v>86</v>
      </c>
      <c r="PSB66" s="133" t="s">
        <v>69</v>
      </c>
      <c r="PSC66" s="133" t="s">
        <v>103</v>
      </c>
      <c r="PSD66" s="133" t="s">
        <v>130</v>
      </c>
      <c r="PSE66" s="133" t="s">
        <v>106</v>
      </c>
      <c r="PSF66" s="130"/>
      <c r="PSG66" s="147"/>
      <c r="PSH66" s="147"/>
      <c r="PSI66" s="147"/>
      <c r="PSJ66" s="147"/>
      <c r="PSK66" s="147"/>
      <c r="PSL66" s="147"/>
      <c r="PSM66" s="133" t="s">
        <v>82</v>
      </c>
      <c r="PSN66" s="133" t="s">
        <v>83</v>
      </c>
      <c r="PSO66" s="133" t="s">
        <v>84</v>
      </c>
      <c r="PSP66" s="133" t="s">
        <v>85</v>
      </c>
      <c r="PSQ66" s="133" t="s">
        <v>86</v>
      </c>
      <c r="PSR66" s="133" t="s">
        <v>69</v>
      </c>
      <c r="PSS66" s="133" t="s">
        <v>103</v>
      </c>
      <c r="PST66" s="133" t="s">
        <v>130</v>
      </c>
      <c r="PSU66" s="133" t="s">
        <v>106</v>
      </c>
      <c r="PSV66" s="130"/>
      <c r="PSW66" s="147"/>
      <c r="PSX66" s="147"/>
      <c r="PSY66" s="147"/>
      <c r="PSZ66" s="147"/>
      <c r="PTA66" s="147"/>
      <c r="PTB66" s="147"/>
      <c r="PTC66" s="133" t="s">
        <v>82</v>
      </c>
      <c r="PTD66" s="133" t="s">
        <v>83</v>
      </c>
      <c r="PTE66" s="133" t="s">
        <v>84</v>
      </c>
      <c r="PTF66" s="133" t="s">
        <v>85</v>
      </c>
      <c r="PTG66" s="133" t="s">
        <v>86</v>
      </c>
      <c r="PTH66" s="133" t="s">
        <v>69</v>
      </c>
      <c r="PTI66" s="133" t="s">
        <v>103</v>
      </c>
      <c r="PTJ66" s="133" t="s">
        <v>130</v>
      </c>
      <c r="PTK66" s="133" t="s">
        <v>106</v>
      </c>
      <c r="PTL66" s="130"/>
      <c r="PTM66" s="147"/>
      <c r="PTN66" s="147"/>
      <c r="PTO66" s="147"/>
      <c r="PTP66" s="147"/>
      <c r="PTQ66" s="147"/>
      <c r="PTR66" s="147"/>
      <c r="PTS66" s="133" t="s">
        <v>82</v>
      </c>
      <c r="PTT66" s="133" t="s">
        <v>83</v>
      </c>
      <c r="PTU66" s="133" t="s">
        <v>84</v>
      </c>
      <c r="PTV66" s="133" t="s">
        <v>85</v>
      </c>
      <c r="PTW66" s="133" t="s">
        <v>86</v>
      </c>
      <c r="PTX66" s="133" t="s">
        <v>69</v>
      </c>
      <c r="PTY66" s="133" t="s">
        <v>103</v>
      </c>
      <c r="PTZ66" s="133" t="s">
        <v>130</v>
      </c>
      <c r="PUA66" s="133" t="s">
        <v>106</v>
      </c>
      <c r="PUB66" s="130"/>
      <c r="PUC66" s="147"/>
      <c r="PUD66" s="147"/>
      <c r="PUE66" s="147"/>
      <c r="PUF66" s="147"/>
      <c r="PUG66" s="147"/>
      <c r="PUH66" s="147"/>
      <c r="PUI66" s="133" t="s">
        <v>82</v>
      </c>
      <c r="PUJ66" s="133" t="s">
        <v>83</v>
      </c>
      <c r="PUK66" s="133" t="s">
        <v>84</v>
      </c>
      <c r="PUL66" s="133" t="s">
        <v>85</v>
      </c>
      <c r="PUM66" s="133" t="s">
        <v>86</v>
      </c>
      <c r="PUN66" s="133" t="s">
        <v>69</v>
      </c>
      <c r="PUO66" s="133" t="s">
        <v>103</v>
      </c>
      <c r="PUP66" s="133" t="s">
        <v>130</v>
      </c>
      <c r="PUQ66" s="133" t="s">
        <v>106</v>
      </c>
      <c r="PUR66" s="130"/>
      <c r="PUS66" s="147"/>
      <c r="PUT66" s="147"/>
      <c r="PUU66" s="147"/>
      <c r="PUV66" s="147"/>
      <c r="PUW66" s="147"/>
      <c r="PUX66" s="147"/>
      <c r="PUY66" s="133" t="s">
        <v>82</v>
      </c>
      <c r="PUZ66" s="133" t="s">
        <v>83</v>
      </c>
      <c r="PVA66" s="133" t="s">
        <v>84</v>
      </c>
      <c r="PVB66" s="133" t="s">
        <v>85</v>
      </c>
      <c r="PVC66" s="133" t="s">
        <v>86</v>
      </c>
      <c r="PVD66" s="133" t="s">
        <v>69</v>
      </c>
      <c r="PVE66" s="133" t="s">
        <v>103</v>
      </c>
      <c r="PVF66" s="133" t="s">
        <v>130</v>
      </c>
      <c r="PVG66" s="133" t="s">
        <v>106</v>
      </c>
      <c r="PVH66" s="130"/>
      <c r="PVI66" s="147"/>
      <c r="PVJ66" s="147"/>
      <c r="PVK66" s="147"/>
      <c r="PVL66" s="147"/>
      <c r="PVM66" s="147"/>
      <c r="PVN66" s="147"/>
      <c r="PVO66" s="133" t="s">
        <v>82</v>
      </c>
      <c r="PVP66" s="133" t="s">
        <v>83</v>
      </c>
      <c r="PVQ66" s="133" t="s">
        <v>84</v>
      </c>
      <c r="PVR66" s="133" t="s">
        <v>85</v>
      </c>
      <c r="PVS66" s="133" t="s">
        <v>86</v>
      </c>
      <c r="PVT66" s="133" t="s">
        <v>69</v>
      </c>
      <c r="PVU66" s="133" t="s">
        <v>103</v>
      </c>
      <c r="PVV66" s="133" t="s">
        <v>130</v>
      </c>
      <c r="PVW66" s="133" t="s">
        <v>106</v>
      </c>
      <c r="PVX66" s="130"/>
      <c r="PVY66" s="147"/>
      <c r="PVZ66" s="147"/>
      <c r="PWA66" s="147"/>
      <c r="PWB66" s="147"/>
      <c r="PWC66" s="147"/>
      <c r="PWD66" s="147"/>
      <c r="PWE66" s="133" t="s">
        <v>82</v>
      </c>
      <c r="PWF66" s="133" t="s">
        <v>83</v>
      </c>
      <c r="PWG66" s="133" t="s">
        <v>84</v>
      </c>
      <c r="PWH66" s="133" t="s">
        <v>85</v>
      </c>
      <c r="PWI66" s="133" t="s">
        <v>86</v>
      </c>
      <c r="PWJ66" s="133" t="s">
        <v>69</v>
      </c>
      <c r="PWK66" s="133" t="s">
        <v>103</v>
      </c>
      <c r="PWL66" s="133" t="s">
        <v>130</v>
      </c>
      <c r="PWM66" s="133" t="s">
        <v>106</v>
      </c>
      <c r="PWN66" s="130"/>
      <c r="PWO66" s="147"/>
      <c r="PWP66" s="147"/>
      <c r="PWQ66" s="147"/>
      <c r="PWR66" s="147"/>
      <c r="PWS66" s="147"/>
      <c r="PWT66" s="147"/>
      <c r="PWU66" s="133" t="s">
        <v>82</v>
      </c>
      <c r="PWV66" s="133" t="s">
        <v>83</v>
      </c>
      <c r="PWW66" s="133" t="s">
        <v>84</v>
      </c>
      <c r="PWX66" s="133" t="s">
        <v>85</v>
      </c>
      <c r="PWY66" s="133" t="s">
        <v>86</v>
      </c>
      <c r="PWZ66" s="133" t="s">
        <v>69</v>
      </c>
      <c r="PXA66" s="133" t="s">
        <v>103</v>
      </c>
      <c r="PXB66" s="133" t="s">
        <v>130</v>
      </c>
      <c r="PXC66" s="133" t="s">
        <v>106</v>
      </c>
      <c r="PXD66" s="130"/>
      <c r="PXE66" s="147"/>
      <c r="PXF66" s="147"/>
      <c r="PXG66" s="147"/>
      <c r="PXH66" s="147"/>
      <c r="PXI66" s="147"/>
      <c r="PXJ66" s="147"/>
      <c r="PXK66" s="133" t="s">
        <v>82</v>
      </c>
      <c r="PXL66" s="133" t="s">
        <v>83</v>
      </c>
      <c r="PXM66" s="133" t="s">
        <v>84</v>
      </c>
      <c r="PXN66" s="133" t="s">
        <v>85</v>
      </c>
      <c r="PXO66" s="133" t="s">
        <v>86</v>
      </c>
      <c r="PXP66" s="133" t="s">
        <v>69</v>
      </c>
      <c r="PXQ66" s="133" t="s">
        <v>103</v>
      </c>
      <c r="PXR66" s="133" t="s">
        <v>130</v>
      </c>
      <c r="PXS66" s="133" t="s">
        <v>106</v>
      </c>
      <c r="PXT66" s="130"/>
      <c r="PXU66" s="147"/>
      <c r="PXV66" s="147"/>
      <c r="PXW66" s="147"/>
      <c r="PXX66" s="147"/>
      <c r="PXY66" s="147"/>
      <c r="PXZ66" s="147"/>
      <c r="PYA66" s="133" t="s">
        <v>82</v>
      </c>
      <c r="PYB66" s="133" t="s">
        <v>83</v>
      </c>
      <c r="PYC66" s="133" t="s">
        <v>84</v>
      </c>
      <c r="PYD66" s="133" t="s">
        <v>85</v>
      </c>
      <c r="PYE66" s="133" t="s">
        <v>86</v>
      </c>
      <c r="PYF66" s="133" t="s">
        <v>69</v>
      </c>
      <c r="PYG66" s="133" t="s">
        <v>103</v>
      </c>
      <c r="PYH66" s="133" t="s">
        <v>130</v>
      </c>
      <c r="PYI66" s="133" t="s">
        <v>106</v>
      </c>
      <c r="PYJ66" s="130"/>
      <c r="PYK66" s="147"/>
      <c r="PYL66" s="147"/>
      <c r="PYM66" s="147"/>
      <c r="PYN66" s="147"/>
      <c r="PYO66" s="147"/>
      <c r="PYP66" s="147"/>
      <c r="PYQ66" s="133" t="s">
        <v>82</v>
      </c>
      <c r="PYR66" s="133" t="s">
        <v>83</v>
      </c>
      <c r="PYS66" s="133" t="s">
        <v>84</v>
      </c>
      <c r="PYT66" s="133" t="s">
        <v>85</v>
      </c>
      <c r="PYU66" s="133" t="s">
        <v>86</v>
      </c>
      <c r="PYV66" s="133" t="s">
        <v>69</v>
      </c>
      <c r="PYW66" s="133" t="s">
        <v>103</v>
      </c>
      <c r="PYX66" s="133" t="s">
        <v>130</v>
      </c>
      <c r="PYY66" s="133" t="s">
        <v>106</v>
      </c>
      <c r="PYZ66" s="130"/>
      <c r="PZA66" s="147"/>
      <c r="PZB66" s="147"/>
      <c r="PZC66" s="147"/>
      <c r="PZD66" s="147"/>
      <c r="PZE66" s="147"/>
      <c r="PZF66" s="147"/>
      <c r="PZG66" s="133" t="s">
        <v>82</v>
      </c>
      <c r="PZH66" s="133" t="s">
        <v>83</v>
      </c>
      <c r="PZI66" s="133" t="s">
        <v>84</v>
      </c>
      <c r="PZJ66" s="133" t="s">
        <v>85</v>
      </c>
      <c r="PZK66" s="133" t="s">
        <v>86</v>
      </c>
      <c r="PZL66" s="133" t="s">
        <v>69</v>
      </c>
      <c r="PZM66" s="133" t="s">
        <v>103</v>
      </c>
      <c r="PZN66" s="133" t="s">
        <v>130</v>
      </c>
      <c r="PZO66" s="133" t="s">
        <v>106</v>
      </c>
      <c r="PZP66" s="130"/>
      <c r="PZQ66" s="147"/>
      <c r="PZR66" s="147"/>
      <c r="PZS66" s="147"/>
      <c r="PZT66" s="147"/>
      <c r="PZU66" s="147"/>
      <c r="PZV66" s="147"/>
      <c r="PZW66" s="133" t="s">
        <v>82</v>
      </c>
      <c r="PZX66" s="133" t="s">
        <v>83</v>
      </c>
      <c r="PZY66" s="133" t="s">
        <v>84</v>
      </c>
      <c r="PZZ66" s="133" t="s">
        <v>85</v>
      </c>
      <c r="QAA66" s="133" t="s">
        <v>86</v>
      </c>
      <c r="QAB66" s="133" t="s">
        <v>69</v>
      </c>
      <c r="QAC66" s="133" t="s">
        <v>103</v>
      </c>
      <c r="QAD66" s="133" t="s">
        <v>130</v>
      </c>
      <c r="QAE66" s="133" t="s">
        <v>106</v>
      </c>
      <c r="QAF66" s="130"/>
      <c r="QAG66" s="147"/>
      <c r="QAH66" s="147"/>
      <c r="QAI66" s="147"/>
      <c r="QAJ66" s="147"/>
      <c r="QAK66" s="147"/>
      <c r="QAL66" s="147"/>
      <c r="QAM66" s="133" t="s">
        <v>82</v>
      </c>
      <c r="QAN66" s="133" t="s">
        <v>83</v>
      </c>
      <c r="QAO66" s="133" t="s">
        <v>84</v>
      </c>
      <c r="QAP66" s="133" t="s">
        <v>85</v>
      </c>
      <c r="QAQ66" s="133" t="s">
        <v>86</v>
      </c>
      <c r="QAR66" s="133" t="s">
        <v>69</v>
      </c>
      <c r="QAS66" s="133" t="s">
        <v>103</v>
      </c>
      <c r="QAT66" s="133" t="s">
        <v>130</v>
      </c>
      <c r="QAU66" s="133" t="s">
        <v>106</v>
      </c>
      <c r="QAV66" s="130"/>
      <c r="QAW66" s="147"/>
      <c r="QAX66" s="147"/>
      <c r="QAY66" s="147"/>
      <c r="QAZ66" s="147"/>
      <c r="QBA66" s="147"/>
      <c r="QBB66" s="147"/>
      <c r="QBC66" s="133" t="s">
        <v>82</v>
      </c>
      <c r="QBD66" s="133" t="s">
        <v>83</v>
      </c>
      <c r="QBE66" s="133" t="s">
        <v>84</v>
      </c>
      <c r="QBF66" s="133" t="s">
        <v>85</v>
      </c>
      <c r="QBG66" s="133" t="s">
        <v>86</v>
      </c>
      <c r="QBH66" s="133" t="s">
        <v>69</v>
      </c>
      <c r="QBI66" s="133" t="s">
        <v>103</v>
      </c>
      <c r="QBJ66" s="133" t="s">
        <v>130</v>
      </c>
      <c r="QBK66" s="133" t="s">
        <v>106</v>
      </c>
      <c r="QBL66" s="130"/>
      <c r="QBM66" s="147"/>
      <c r="QBN66" s="147"/>
      <c r="QBO66" s="147"/>
      <c r="QBP66" s="147"/>
      <c r="QBQ66" s="147"/>
      <c r="QBR66" s="147"/>
      <c r="QBS66" s="133" t="s">
        <v>82</v>
      </c>
      <c r="QBT66" s="133" t="s">
        <v>83</v>
      </c>
      <c r="QBU66" s="133" t="s">
        <v>84</v>
      </c>
      <c r="QBV66" s="133" t="s">
        <v>85</v>
      </c>
      <c r="QBW66" s="133" t="s">
        <v>86</v>
      </c>
      <c r="QBX66" s="133" t="s">
        <v>69</v>
      </c>
      <c r="QBY66" s="133" t="s">
        <v>103</v>
      </c>
      <c r="QBZ66" s="133" t="s">
        <v>130</v>
      </c>
      <c r="QCA66" s="133" t="s">
        <v>106</v>
      </c>
      <c r="QCB66" s="130"/>
      <c r="QCC66" s="147"/>
      <c r="QCD66" s="147"/>
      <c r="QCE66" s="147"/>
      <c r="QCF66" s="147"/>
      <c r="QCG66" s="147"/>
      <c r="QCH66" s="147"/>
      <c r="QCI66" s="133" t="s">
        <v>82</v>
      </c>
      <c r="QCJ66" s="133" t="s">
        <v>83</v>
      </c>
      <c r="QCK66" s="133" t="s">
        <v>84</v>
      </c>
      <c r="QCL66" s="133" t="s">
        <v>85</v>
      </c>
      <c r="QCM66" s="133" t="s">
        <v>86</v>
      </c>
      <c r="QCN66" s="133" t="s">
        <v>69</v>
      </c>
      <c r="QCO66" s="133" t="s">
        <v>103</v>
      </c>
      <c r="QCP66" s="133" t="s">
        <v>130</v>
      </c>
      <c r="QCQ66" s="133" t="s">
        <v>106</v>
      </c>
      <c r="QCR66" s="130"/>
      <c r="QCS66" s="147"/>
      <c r="QCT66" s="147"/>
      <c r="QCU66" s="147"/>
      <c r="QCV66" s="147"/>
      <c r="QCW66" s="147"/>
      <c r="QCX66" s="147"/>
      <c r="QCY66" s="133" t="s">
        <v>82</v>
      </c>
      <c r="QCZ66" s="133" t="s">
        <v>83</v>
      </c>
      <c r="QDA66" s="133" t="s">
        <v>84</v>
      </c>
      <c r="QDB66" s="133" t="s">
        <v>85</v>
      </c>
      <c r="QDC66" s="133" t="s">
        <v>86</v>
      </c>
      <c r="QDD66" s="133" t="s">
        <v>69</v>
      </c>
      <c r="QDE66" s="133" t="s">
        <v>103</v>
      </c>
      <c r="QDF66" s="133" t="s">
        <v>130</v>
      </c>
      <c r="QDG66" s="133" t="s">
        <v>106</v>
      </c>
      <c r="QDH66" s="130"/>
      <c r="QDI66" s="147"/>
      <c r="QDJ66" s="147"/>
      <c r="QDK66" s="147"/>
      <c r="QDL66" s="147"/>
      <c r="QDM66" s="147"/>
      <c r="QDN66" s="147"/>
      <c r="QDO66" s="133" t="s">
        <v>82</v>
      </c>
      <c r="QDP66" s="133" t="s">
        <v>83</v>
      </c>
      <c r="QDQ66" s="133" t="s">
        <v>84</v>
      </c>
      <c r="QDR66" s="133" t="s">
        <v>85</v>
      </c>
      <c r="QDS66" s="133" t="s">
        <v>86</v>
      </c>
      <c r="QDT66" s="133" t="s">
        <v>69</v>
      </c>
      <c r="QDU66" s="133" t="s">
        <v>103</v>
      </c>
      <c r="QDV66" s="133" t="s">
        <v>130</v>
      </c>
      <c r="QDW66" s="133" t="s">
        <v>106</v>
      </c>
      <c r="QDX66" s="130"/>
      <c r="QDY66" s="147"/>
      <c r="QDZ66" s="147"/>
      <c r="QEA66" s="147"/>
      <c r="QEB66" s="147"/>
      <c r="QEC66" s="147"/>
      <c r="QED66" s="147"/>
      <c r="QEE66" s="133" t="s">
        <v>82</v>
      </c>
      <c r="QEF66" s="133" t="s">
        <v>83</v>
      </c>
      <c r="QEG66" s="133" t="s">
        <v>84</v>
      </c>
      <c r="QEH66" s="133" t="s">
        <v>85</v>
      </c>
      <c r="QEI66" s="133" t="s">
        <v>86</v>
      </c>
      <c r="QEJ66" s="133" t="s">
        <v>69</v>
      </c>
      <c r="QEK66" s="133" t="s">
        <v>103</v>
      </c>
      <c r="QEL66" s="133" t="s">
        <v>130</v>
      </c>
      <c r="QEM66" s="133" t="s">
        <v>106</v>
      </c>
      <c r="QEN66" s="130"/>
      <c r="QEO66" s="147"/>
      <c r="QEP66" s="147"/>
      <c r="QEQ66" s="147"/>
      <c r="QER66" s="147"/>
      <c r="QES66" s="147"/>
      <c r="QET66" s="147"/>
      <c r="QEU66" s="133" t="s">
        <v>82</v>
      </c>
      <c r="QEV66" s="133" t="s">
        <v>83</v>
      </c>
      <c r="QEW66" s="133" t="s">
        <v>84</v>
      </c>
      <c r="QEX66" s="133" t="s">
        <v>85</v>
      </c>
      <c r="QEY66" s="133" t="s">
        <v>86</v>
      </c>
      <c r="QEZ66" s="133" t="s">
        <v>69</v>
      </c>
      <c r="QFA66" s="133" t="s">
        <v>103</v>
      </c>
      <c r="QFB66" s="133" t="s">
        <v>130</v>
      </c>
      <c r="QFC66" s="133" t="s">
        <v>106</v>
      </c>
      <c r="QFD66" s="130"/>
      <c r="QFE66" s="147"/>
      <c r="QFF66" s="147"/>
      <c r="QFG66" s="147"/>
      <c r="QFH66" s="147"/>
      <c r="QFI66" s="147"/>
      <c r="QFJ66" s="147"/>
      <c r="QFK66" s="133" t="s">
        <v>82</v>
      </c>
      <c r="QFL66" s="133" t="s">
        <v>83</v>
      </c>
      <c r="QFM66" s="133" t="s">
        <v>84</v>
      </c>
      <c r="QFN66" s="133" t="s">
        <v>85</v>
      </c>
      <c r="QFO66" s="133" t="s">
        <v>86</v>
      </c>
      <c r="QFP66" s="133" t="s">
        <v>69</v>
      </c>
      <c r="QFQ66" s="133" t="s">
        <v>103</v>
      </c>
      <c r="QFR66" s="133" t="s">
        <v>130</v>
      </c>
      <c r="QFS66" s="133" t="s">
        <v>106</v>
      </c>
      <c r="QFT66" s="130"/>
      <c r="QFU66" s="147"/>
      <c r="QFV66" s="147"/>
      <c r="QFW66" s="147"/>
      <c r="QFX66" s="147"/>
      <c r="QFY66" s="147"/>
      <c r="QFZ66" s="147"/>
      <c r="QGA66" s="133" t="s">
        <v>82</v>
      </c>
      <c r="QGB66" s="133" t="s">
        <v>83</v>
      </c>
      <c r="QGC66" s="133" t="s">
        <v>84</v>
      </c>
      <c r="QGD66" s="133" t="s">
        <v>85</v>
      </c>
      <c r="QGE66" s="133" t="s">
        <v>86</v>
      </c>
      <c r="QGF66" s="133" t="s">
        <v>69</v>
      </c>
      <c r="QGG66" s="133" t="s">
        <v>103</v>
      </c>
      <c r="QGH66" s="133" t="s">
        <v>130</v>
      </c>
      <c r="QGI66" s="133" t="s">
        <v>106</v>
      </c>
      <c r="QGJ66" s="130"/>
      <c r="QGK66" s="147"/>
      <c r="QGL66" s="147"/>
      <c r="QGM66" s="147"/>
      <c r="QGN66" s="147"/>
      <c r="QGO66" s="147"/>
      <c r="QGP66" s="147"/>
      <c r="QGQ66" s="133" t="s">
        <v>82</v>
      </c>
      <c r="QGR66" s="133" t="s">
        <v>83</v>
      </c>
      <c r="QGS66" s="133" t="s">
        <v>84</v>
      </c>
      <c r="QGT66" s="133" t="s">
        <v>85</v>
      </c>
      <c r="QGU66" s="133" t="s">
        <v>86</v>
      </c>
      <c r="QGV66" s="133" t="s">
        <v>69</v>
      </c>
      <c r="QGW66" s="133" t="s">
        <v>103</v>
      </c>
      <c r="QGX66" s="133" t="s">
        <v>130</v>
      </c>
      <c r="QGY66" s="133" t="s">
        <v>106</v>
      </c>
      <c r="QGZ66" s="130"/>
      <c r="QHA66" s="147"/>
      <c r="QHB66" s="147"/>
      <c r="QHC66" s="147"/>
      <c r="QHD66" s="147"/>
      <c r="QHE66" s="147"/>
      <c r="QHF66" s="147"/>
      <c r="QHG66" s="133" t="s">
        <v>82</v>
      </c>
      <c r="QHH66" s="133" t="s">
        <v>83</v>
      </c>
      <c r="QHI66" s="133" t="s">
        <v>84</v>
      </c>
      <c r="QHJ66" s="133" t="s">
        <v>85</v>
      </c>
      <c r="QHK66" s="133" t="s">
        <v>86</v>
      </c>
      <c r="QHL66" s="133" t="s">
        <v>69</v>
      </c>
      <c r="QHM66" s="133" t="s">
        <v>103</v>
      </c>
      <c r="QHN66" s="133" t="s">
        <v>130</v>
      </c>
      <c r="QHO66" s="133" t="s">
        <v>106</v>
      </c>
      <c r="QHP66" s="130"/>
      <c r="QHQ66" s="147"/>
      <c r="QHR66" s="147"/>
      <c r="QHS66" s="147"/>
      <c r="QHT66" s="147"/>
      <c r="QHU66" s="147"/>
      <c r="QHV66" s="147"/>
      <c r="QHW66" s="133" t="s">
        <v>82</v>
      </c>
      <c r="QHX66" s="133" t="s">
        <v>83</v>
      </c>
      <c r="QHY66" s="133" t="s">
        <v>84</v>
      </c>
      <c r="QHZ66" s="133" t="s">
        <v>85</v>
      </c>
      <c r="QIA66" s="133" t="s">
        <v>86</v>
      </c>
      <c r="QIB66" s="133" t="s">
        <v>69</v>
      </c>
      <c r="QIC66" s="133" t="s">
        <v>103</v>
      </c>
      <c r="QID66" s="133" t="s">
        <v>130</v>
      </c>
      <c r="QIE66" s="133" t="s">
        <v>106</v>
      </c>
      <c r="QIF66" s="130"/>
      <c r="QIG66" s="147"/>
      <c r="QIH66" s="147"/>
      <c r="QII66" s="147"/>
      <c r="QIJ66" s="147"/>
      <c r="QIK66" s="147"/>
      <c r="QIL66" s="147"/>
      <c r="QIM66" s="133" t="s">
        <v>82</v>
      </c>
      <c r="QIN66" s="133" t="s">
        <v>83</v>
      </c>
      <c r="QIO66" s="133" t="s">
        <v>84</v>
      </c>
      <c r="QIP66" s="133" t="s">
        <v>85</v>
      </c>
      <c r="QIQ66" s="133" t="s">
        <v>86</v>
      </c>
      <c r="QIR66" s="133" t="s">
        <v>69</v>
      </c>
      <c r="QIS66" s="133" t="s">
        <v>103</v>
      </c>
      <c r="QIT66" s="133" t="s">
        <v>130</v>
      </c>
      <c r="QIU66" s="133" t="s">
        <v>106</v>
      </c>
      <c r="QIV66" s="130"/>
      <c r="QIW66" s="147"/>
      <c r="QIX66" s="147"/>
      <c r="QIY66" s="147"/>
      <c r="QIZ66" s="147"/>
      <c r="QJA66" s="147"/>
      <c r="QJB66" s="147"/>
      <c r="QJC66" s="133" t="s">
        <v>82</v>
      </c>
      <c r="QJD66" s="133" t="s">
        <v>83</v>
      </c>
      <c r="QJE66" s="133" t="s">
        <v>84</v>
      </c>
      <c r="QJF66" s="133" t="s">
        <v>85</v>
      </c>
      <c r="QJG66" s="133" t="s">
        <v>86</v>
      </c>
      <c r="QJH66" s="133" t="s">
        <v>69</v>
      </c>
      <c r="QJI66" s="133" t="s">
        <v>103</v>
      </c>
      <c r="QJJ66" s="133" t="s">
        <v>130</v>
      </c>
      <c r="QJK66" s="133" t="s">
        <v>106</v>
      </c>
      <c r="QJL66" s="130"/>
      <c r="QJM66" s="147"/>
      <c r="QJN66" s="147"/>
      <c r="QJO66" s="147"/>
      <c r="QJP66" s="147"/>
      <c r="QJQ66" s="147"/>
      <c r="QJR66" s="147"/>
      <c r="QJS66" s="133" t="s">
        <v>82</v>
      </c>
      <c r="QJT66" s="133" t="s">
        <v>83</v>
      </c>
      <c r="QJU66" s="133" t="s">
        <v>84</v>
      </c>
      <c r="QJV66" s="133" t="s">
        <v>85</v>
      </c>
      <c r="QJW66" s="133" t="s">
        <v>86</v>
      </c>
      <c r="QJX66" s="133" t="s">
        <v>69</v>
      </c>
      <c r="QJY66" s="133" t="s">
        <v>103</v>
      </c>
      <c r="QJZ66" s="133" t="s">
        <v>130</v>
      </c>
      <c r="QKA66" s="133" t="s">
        <v>106</v>
      </c>
      <c r="QKB66" s="130"/>
      <c r="QKC66" s="147"/>
      <c r="QKD66" s="147"/>
      <c r="QKE66" s="147"/>
      <c r="QKF66" s="147"/>
      <c r="QKG66" s="147"/>
      <c r="QKH66" s="147"/>
      <c r="QKI66" s="133" t="s">
        <v>82</v>
      </c>
      <c r="QKJ66" s="133" t="s">
        <v>83</v>
      </c>
      <c r="QKK66" s="133" t="s">
        <v>84</v>
      </c>
      <c r="QKL66" s="133" t="s">
        <v>85</v>
      </c>
      <c r="QKM66" s="133" t="s">
        <v>86</v>
      </c>
      <c r="QKN66" s="133" t="s">
        <v>69</v>
      </c>
      <c r="QKO66" s="133" t="s">
        <v>103</v>
      </c>
      <c r="QKP66" s="133" t="s">
        <v>130</v>
      </c>
      <c r="QKQ66" s="133" t="s">
        <v>106</v>
      </c>
      <c r="QKR66" s="130"/>
      <c r="QKS66" s="147"/>
      <c r="QKT66" s="147"/>
      <c r="QKU66" s="147"/>
      <c r="QKV66" s="147"/>
      <c r="QKW66" s="147"/>
      <c r="QKX66" s="147"/>
      <c r="QKY66" s="133" t="s">
        <v>82</v>
      </c>
      <c r="QKZ66" s="133" t="s">
        <v>83</v>
      </c>
      <c r="QLA66" s="133" t="s">
        <v>84</v>
      </c>
      <c r="QLB66" s="133" t="s">
        <v>85</v>
      </c>
      <c r="QLC66" s="133" t="s">
        <v>86</v>
      </c>
      <c r="QLD66" s="133" t="s">
        <v>69</v>
      </c>
      <c r="QLE66" s="133" t="s">
        <v>103</v>
      </c>
      <c r="QLF66" s="133" t="s">
        <v>130</v>
      </c>
      <c r="QLG66" s="133" t="s">
        <v>106</v>
      </c>
      <c r="QLH66" s="130"/>
      <c r="QLI66" s="147"/>
      <c r="QLJ66" s="147"/>
      <c r="QLK66" s="147"/>
      <c r="QLL66" s="147"/>
      <c r="QLM66" s="147"/>
      <c r="QLN66" s="147"/>
      <c r="QLO66" s="133" t="s">
        <v>82</v>
      </c>
      <c r="QLP66" s="133" t="s">
        <v>83</v>
      </c>
      <c r="QLQ66" s="133" t="s">
        <v>84</v>
      </c>
      <c r="QLR66" s="133" t="s">
        <v>85</v>
      </c>
      <c r="QLS66" s="133" t="s">
        <v>86</v>
      </c>
      <c r="QLT66" s="133" t="s">
        <v>69</v>
      </c>
      <c r="QLU66" s="133" t="s">
        <v>103</v>
      </c>
      <c r="QLV66" s="133" t="s">
        <v>130</v>
      </c>
      <c r="QLW66" s="133" t="s">
        <v>106</v>
      </c>
      <c r="QLX66" s="130"/>
      <c r="QLY66" s="147"/>
      <c r="QLZ66" s="147"/>
      <c r="QMA66" s="147"/>
      <c r="QMB66" s="147"/>
      <c r="QMC66" s="147"/>
      <c r="QMD66" s="147"/>
      <c r="QME66" s="133" t="s">
        <v>82</v>
      </c>
      <c r="QMF66" s="133" t="s">
        <v>83</v>
      </c>
      <c r="QMG66" s="133" t="s">
        <v>84</v>
      </c>
      <c r="QMH66" s="133" t="s">
        <v>85</v>
      </c>
      <c r="QMI66" s="133" t="s">
        <v>86</v>
      </c>
      <c r="QMJ66" s="133" t="s">
        <v>69</v>
      </c>
      <c r="QMK66" s="133" t="s">
        <v>103</v>
      </c>
      <c r="QML66" s="133" t="s">
        <v>130</v>
      </c>
      <c r="QMM66" s="133" t="s">
        <v>106</v>
      </c>
      <c r="QMN66" s="130"/>
      <c r="QMO66" s="147"/>
      <c r="QMP66" s="147"/>
      <c r="QMQ66" s="147"/>
      <c r="QMR66" s="147"/>
      <c r="QMS66" s="147"/>
      <c r="QMT66" s="147"/>
      <c r="QMU66" s="133" t="s">
        <v>82</v>
      </c>
      <c r="QMV66" s="133" t="s">
        <v>83</v>
      </c>
      <c r="QMW66" s="133" t="s">
        <v>84</v>
      </c>
      <c r="QMX66" s="133" t="s">
        <v>85</v>
      </c>
      <c r="QMY66" s="133" t="s">
        <v>86</v>
      </c>
      <c r="QMZ66" s="133" t="s">
        <v>69</v>
      </c>
      <c r="QNA66" s="133" t="s">
        <v>103</v>
      </c>
      <c r="QNB66" s="133" t="s">
        <v>130</v>
      </c>
      <c r="QNC66" s="133" t="s">
        <v>106</v>
      </c>
      <c r="QND66" s="130"/>
      <c r="QNE66" s="147"/>
      <c r="QNF66" s="147"/>
      <c r="QNG66" s="147"/>
      <c r="QNH66" s="147"/>
      <c r="QNI66" s="147"/>
      <c r="QNJ66" s="147"/>
      <c r="QNK66" s="133" t="s">
        <v>82</v>
      </c>
      <c r="QNL66" s="133" t="s">
        <v>83</v>
      </c>
      <c r="QNM66" s="133" t="s">
        <v>84</v>
      </c>
      <c r="QNN66" s="133" t="s">
        <v>85</v>
      </c>
      <c r="QNO66" s="133" t="s">
        <v>86</v>
      </c>
      <c r="QNP66" s="133" t="s">
        <v>69</v>
      </c>
      <c r="QNQ66" s="133" t="s">
        <v>103</v>
      </c>
      <c r="QNR66" s="133" t="s">
        <v>130</v>
      </c>
      <c r="QNS66" s="133" t="s">
        <v>106</v>
      </c>
      <c r="QNT66" s="130"/>
      <c r="QNU66" s="147"/>
      <c r="QNV66" s="147"/>
      <c r="QNW66" s="147"/>
      <c r="QNX66" s="147"/>
      <c r="QNY66" s="147"/>
      <c r="QNZ66" s="147"/>
      <c r="QOA66" s="133" t="s">
        <v>82</v>
      </c>
      <c r="QOB66" s="133" t="s">
        <v>83</v>
      </c>
      <c r="QOC66" s="133" t="s">
        <v>84</v>
      </c>
      <c r="QOD66" s="133" t="s">
        <v>85</v>
      </c>
      <c r="QOE66" s="133" t="s">
        <v>86</v>
      </c>
      <c r="QOF66" s="133" t="s">
        <v>69</v>
      </c>
      <c r="QOG66" s="133" t="s">
        <v>103</v>
      </c>
      <c r="QOH66" s="133" t="s">
        <v>130</v>
      </c>
      <c r="QOI66" s="133" t="s">
        <v>106</v>
      </c>
      <c r="QOJ66" s="130"/>
      <c r="QOK66" s="147"/>
      <c r="QOL66" s="147"/>
      <c r="QOM66" s="147"/>
      <c r="QON66" s="147"/>
      <c r="QOO66" s="147"/>
      <c r="QOP66" s="147"/>
      <c r="QOQ66" s="133" t="s">
        <v>82</v>
      </c>
      <c r="QOR66" s="133" t="s">
        <v>83</v>
      </c>
      <c r="QOS66" s="133" t="s">
        <v>84</v>
      </c>
      <c r="QOT66" s="133" t="s">
        <v>85</v>
      </c>
      <c r="QOU66" s="133" t="s">
        <v>86</v>
      </c>
      <c r="QOV66" s="133" t="s">
        <v>69</v>
      </c>
      <c r="QOW66" s="133" t="s">
        <v>103</v>
      </c>
      <c r="QOX66" s="133" t="s">
        <v>130</v>
      </c>
      <c r="QOY66" s="133" t="s">
        <v>106</v>
      </c>
      <c r="QOZ66" s="130"/>
      <c r="QPA66" s="147"/>
      <c r="QPB66" s="147"/>
      <c r="QPC66" s="147"/>
      <c r="QPD66" s="147"/>
      <c r="QPE66" s="147"/>
      <c r="QPF66" s="147"/>
      <c r="QPG66" s="133" t="s">
        <v>82</v>
      </c>
      <c r="QPH66" s="133" t="s">
        <v>83</v>
      </c>
      <c r="QPI66" s="133" t="s">
        <v>84</v>
      </c>
      <c r="QPJ66" s="133" t="s">
        <v>85</v>
      </c>
      <c r="QPK66" s="133" t="s">
        <v>86</v>
      </c>
      <c r="QPL66" s="133" t="s">
        <v>69</v>
      </c>
      <c r="QPM66" s="133" t="s">
        <v>103</v>
      </c>
      <c r="QPN66" s="133" t="s">
        <v>130</v>
      </c>
      <c r="QPO66" s="133" t="s">
        <v>106</v>
      </c>
      <c r="QPP66" s="130"/>
      <c r="QPQ66" s="147"/>
      <c r="QPR66" s="147"/>
      <c r="QPS66" s="147"/>
      <c r="QPT66" s="147"/>
      <c r="QPU66" s="147"/>
      <c r="QPV66" s="147"/>
      <c r="QPW66" s="133" t="s">
        <v>82</v>
      </c>
      <c r="QPX66" s="133" t="s">
        <v>83</v>
      </c>
      <c r="QPY66" s="133" t="s">
        <v>84</v>
      </c>
      <c r="QPZ66" s="133" t="s">
        <v>85</v>
      </c>
      <c r="QQA66" s="133" t="s">
        <v>86</v>
      </c>
      <c r="QQB66" s="133" t="s">
        <v>69</v>
      </c>
      <c r="QQC66" s="133" t="s">
        <v>103</v>
      </c>
      <c r="QQD66" s="133" t="s">
        <v>130</v>
      </c>
      <c r="QQE66" s="133" t="s">
        <v>106</v>
      </c>
      <c r="QQF66" s="130"/>
      <c r="QQG66" s="147"/>
      <c r="QQH66" s="147"/>
      <c r="QQI66" s="147"/>
      <c r="QQJ66" s="147"/>
      <c r="QQK66" s="147"/>
      <c r="QQL66" s="147"/>
      <c r="QQM66" s="133" t="s">
        <v>82</v>
      </c>
      <c r="QQN66" s="133" t="s">
        <v>83</v>
      </c>
      <c r="QQO66" s="133" t="s">
        <v>84</v>
      </c>
      <c r="QQP66" s="133" t="s">
        <v>85</v>
      </c>
      <c r="QQQ66" s="133" t="s">
        <v>86</v>
      </c>
      <c r="QQR66" s="133" t="s">
        <v>69</v>
      </c>
      <c r="QQS66" s="133" t="s">
        <v>103</v>
      </c>
      <c r="QQT66" s="133" t="s">
        <v>130</v>
      </c>
      <c r="QQU66" s="133" t="s">
        <v>106</v>
      </c>
      <c r="QQV66" s="130"/>
      <c r="QQW66" s="147"/>
      <c r="QQX66" s="147"/>
      <c r="QQY66" s="147"/>
      <c r="QQZ66" s="147"/>
      <c r="QRA66" s="147"/>
      <c r="QRB66" s="147"/>
      <c r="QRC66" s="133" t="s">
        <v>82</v>
      </c>
      <c r="QRD66" s="133" t="s">
        <v>83</v>
      </c>
      <c r="QRE66" s="133" t="s">
        <v>84</v>
      </c>
      <c r="QRF66" s="133" t="s">
        <v>85</v>
      </c>
      <c r="QRG66" s="133" t="s">
        <v>86</v>
      </c>
      <c r="QRH66" s="133" t="s">
        <v>69</v>
      </c>
      <c r="QRI66" s="133" t="s">
        <v>103</v>
      </c>
      <c r="QRJ66" s="133" t="s">
        <v>130</v>
      </c>
      <c r="QRK66" s="133" t="s">
        <v>106</v>
      </c>
      <c r="QRL66" s="130"/>
      <c r="QRM66" s="147"/>
      <c r="QRN66" s="147"/>
      <c r="QRO66" s="147"/>
      <c r="QRP66" s="147"/>
      <c r="QRQ66" s="147"/>
      <c r="QRR66" s="147"/>
      <c r="QRS66" s="133" t="s">
        <v>82</v>
      </c>
      <c r="QRT66" s="133" t="s">
        <v>83</v>
      </c>
      <c r="QRU66" s="133" t="s">
        <v>84</v>
      </c>
      <c r="QRV66" s="133" t="s">
        <v>85</v>
      </c>
      <c r="QRW66" s="133" t="s">
        <v>86</v>
      </c>
      <c r="QRX66" s="133" t="s">
        <v>69</v>
      </c>
      <c r="QRY66" s="133" t="s">
        <v>103</v>
      </c>
      <c r="QRZ66" s="133" t="s">
        <v>130</v>
      </c>
      <c r="QSA66" s="133" t="s">
        <v>106</v>
      </c>
      <c r="QSB66" s="130"/>
      <c r="QSC66" s="147"/>
      <c r="QSD66" s="147"/>
      <c r="QSE66" s="147"/>
      <c r="QSF66" s="147"/>
      <c r="QSG66" s="147"/>
      <c r="QSH66" s="147"/>
      <c r="QSI66" s="133" t="s">
        <v>82</v>
      </c>
      <c r="QSJ66" s="133" t="s">
        <v>83</v>
      </c>
      <c r="QSK66" s="133" t="s">
        <v>84</v>
      </c>
      <c r="QSL66" s="133" t="s">
        <v>85</v>
      </c>
      <c r="QSM66" s="133" t="s">
        <v>86</v>
      </c>
      <c r="QSN66" s="133" t="s">
        <v>69</v>
      </c>
      <c r="QSO66" s="133" t="s">
        <v>103</v>
      </c>
      <c r="QSP66" s="133" t="s">
        <v>130</v>
      </c>
      <c r="QSQ66" s="133" t="s">
        <v>106</v>
      </c>
      <c r="QSR66" s="130"/>
      <c r="QSS66" s="147"/>
      <c r="QST66" s="147"/>
      <c r="QSU66" s="147"/>
      <c r="QSV66" s="147"/>
      <c r="QSW66" s="147"/>
      <c r="QSX66" s="147"/>
      <c r="QSY66" s="133" t="s">
        <v>82</v>
      </c>
      <c r="QSZ66" s="133" t="s">
        <v>83</v>
      </c>
      <c r="QTA66" s="133" t="s">
        <v>84</v>
      </c>
      <c r="QTB66" s="133" t="s">
        <v>85</v>
      </c>
      <c r="QTC66" s="133" t="s">
        <v>86</v>
      </c>
      <c r="QTD66" s="133" t="s">
        <v>69</v>
      </c>
      <c r="QTE66" s="133" t="s">
        <v>103</v>
      </c>
      <c r="QTF66" s="133" t="s">
        <v>130</v>
      </c>
      <c r="QTG66" s="133" t="s">
        <v>106</v>
      </c>
      <c r="QTH66" s="130"/>
      <c r="QTI66" s="147"/>
      <c r="QTJ66" s="147"/>
      <c r="QTK66" s="147"/>
      <c r="QTL66" s="147"/>
      <c r="QTM66" s="147"/>
      <c r="QTN66" s="147"/>
      <c r="QTO66" s="133" t="s">
        <v>82</v>
      </c>
      <c r="QTP66" s="133" t="s">
        <v>83</v>
      </c>
      <c r="QTQ66" s="133" t="s">
        <v>84</v>
      </c>
      <c r="QTR66" s="133" t="s">
        <v>85</v>
      </c>
      <c r="QTS66" s="133" t="s">
        <v>86</v>
      </c>
      <c r="QTT66" s="133" t="s">
        <v>69</v>
      </c>
      <c r="QTU66" s="133" t="s">
        <v>103</v>
      </c>
      <c r="QTV66" s="133" t="s">
        <v>130</v>
      </c>
      <c r="QTW66" s="133" t="s">
        <v>106</v>
      </c>
      <c r="QTX66" s="130"/>
      <c r="QTY66" s="147"/>
      <c r="QTZ66" s="147"/>
      <c r="QUA66" s="147"/>
      <c r="QUB66" s="147"/>
      <c r="QUC66" s="147"/>
      <c r="QUD66" s="147"/>
      <c r="QUE66" s="133" t="s">
        <v>82</v>
      </c>
      <c r="QUF66" s="133" t="s">
        <v>83</v>
      </c>
      <c r="QUG66" s="133" t="s">
        <v>84</v>
      </c>
      <c r="QUH66" s="133" t="s">
        <v>85</v>
      </c>
      <c r="QUI66" s="133" t="s">
        <v>86</v>
      </c>
      <c r="QUJ66" s="133" t="s">
        <v>69</v>
      </c>
      <c r="QUK66" s="133" t="s">
        <v>103</v>
      </c>
      <c r="QUL66" s="133" t="s">
        <v>130</v>
      </c>
      <c r="QUM66" s="133" t="s">
        <v>106</v>
      </c>
      <c r="QUN66" s="130"/>
      <c r="QUO66" s="147"/>
      <c r="QUP66" s="147"/>
      <c r="QUQ66" s="147"/>
      <c r="QUR66" s="147"/>
      <c r="QUS66" s="147"/>
      <c r="QUT66" s="147"/>
      <c r="QUU66" s="133" t="s">
        <v>82</v>
      </c>
      <c r="QUV66" s="133" t="s">
        <v>83</v>
      </c>
      <c r="QUW66" s="133" t="s">
        <v>84</v>
      </c>
      <c r="QUX66" s="133" t="s">
        <v>85</v>
      </c>
      <c r="QUY66" s="133" t="s">
        <v>86</v>
      </c>
      <c r="QUZ66" s="133" t="s">
        <v>69</v>
      </c>
      <c r="QVA66" s="133" t="s">
        <v>103</v>
      </c>
      <c r="QVB66" s="133" t="s">
        <v>130</v>
      </c>
      <c r="QVC66" s="133" t="s">
        <v>106</v>
      </c>
      <c r="QVD66" s="130"/>
      <c r="QVE66" s="147"/>
      <c r="QVF66" s="147"/>
      <c r="QVG66" s="147"/>
      <c r="QVH66" s="147"/>
      <c r="QVI66" s="147"/>
      <c r="QVJ66" s="147"/>
      <c r="QVK66" s="133" t="s">
        <v>82</v>
      </c>
      <c r="QVL66" s="133" t="s">
        <v>83</v>
      </c>
      <c r="QVM66" s="133" t="s">
        <v>84</v>
      </c>
      <c r="QVN66" s="133" t="s">
        <v>85</v>
      </c>
      <c r="QVO66" s="133" t="s">
        <v>86</v>
      </c>
      <c r="QVP66" s="133" t="s">
        <v>69</v>
      </c>
      <c r="QVQ66" s="133" t="s">
        <v>103</v>
      </c>
      <c r="QVR66" s="133" t="s">
        <v>130</v>
      </c>
      <c r="QVS66" s="133" t="s">
        <v>106</v>
      </c>
      <c r="QVT66" s="130"/>
      <c r="QVU66" s="147"/>
      <c r="QVV66" s="147"/>
      <c r="QVW66" s="147"/>
      <c r="QVX66" s="147"/>
      <c r="QVY66" s="147"/>
      <c r="QVZ66" s="147"/>
      <c r="QWA66" s="133" t="s">
        <v>82</v>
      </c>
      <c r="QWB66" s="133" t="s">
        <v>83</v>
      </c>
      <c r="QWC66" s="133" t="s">
        <v>84</v>
      </c>
      <c r="QWD66" s="133" t="s">
        <v>85</v>
      </c>
      <c r="QWE66" s="133" t="s">
        <v>86</v>
      </c>
      <c r="QWF66" s="133" t="s">
        <v>69</v>
      </c>
      <c r="QWG66" s="133" t="s">
        <v>103</v>
      </c>
      <c r="QWH66" s="133" t="s">
        <v>130</v>
      </c>
      <c r="QWI66" s="133" t="s">
        <v>106</v>
      </c>
      <c r="QWJ66" s="130"/>
      <c r="QWK66" s="147"/>
      <c r="QWL66" s="147"/>
      <c r="QWM66" s="147"/>
      <c r="QWN66" s="147"/>
      <c r="QWO66" s="147"/>
      <c r="QWP66" s="147"/>
      <c r="QWQ66" s="133" t="s">
        <v>82</v>
      </c>
      <c r="QWR66" s="133" t="s">
        <v>83</v>
      </c>
      <c r="QWS66" s="133" t="s">
        <v>84</v>
      </c>
      <c r="QWT66" s="133" t="s">
        <v>85</v>
      </c>
      <c r="QWU66" s="133" t="s">
        <v>86</v>
      </c>
      <c r="QWV66" s="133" t="s">
        <v>69</v>
      </c>
      <c r="QWW66" s="133" t="s">
        <v>103</v>
      </c>
      <c r="QWX66" s="133" t="s">
        <v>130</v>
      </c>
      <c r="QWY66" s="133" t="s">
        <v>106</v>
      </c>
      <c r="QWZ66" s="130"/>
      <c r="QXA66" s="147"/>
      <c r="QXB66" s="147"/>
      <c r="QXC66" s="147"/>
      <c r="QXD66" s="147"/>
      <c r="QXE66" s="147"/>
      <c r="QXF66" s="147"/>
      <c r="QXG66" s="133" t="s">
        <v>82</v>
      </c>
      <c r="QXH66" s="133" t="s">
        <v>83</v>
      </c>
      <c r="QXI66" s="133" t="s">
        <v>84</v>
      </c>
      <c r="QXJ66" s="133" t="s">
        <v>85</v>
      </c>
      <c r="QXK66" s="133" t="s">
        <v>86</v>
      </c>
      <c r="QXL66" s="133" t="s">
        <v>69</v>
      </c>
      <c r="QXM66" s="133" t="s">
        <v>103</v>
      </c>
      <c r="QXN66" s="133" t="s">
        <v>130</v>
      </c>
      <c r="QXO66" s="133" t="s">
        <v>106</v>
      </c>
      <c r="QXP66" s="130"/>
      <c r="QXQ66" s="147"/>
      <c r="QXR66" s="147"/>
      <c r="QXS66" s="147"/>
      <c r="QXT66" s="147"/>
      <c r="QXU66" s="147"/>
      <c r="QXV66" s="147"/>
      <c r="QXW66" s="133" t="s">
        <v>82</v>
      </c>
      <c r="QXX66" s="133" t="s">
        <v>83</v>
      </c>
      <c r="QXY66" s="133" t="s">
        <v>84</v>
      </c>
      <c r="QXZ66" s="133" t="s">
        <v>85</v>
      </c>
      <c r="QYA66" s="133" t="s">
        <v>86</v>
      </c>
      <c r="QYB66" s="133" t="s">
        <v>69</v>
      </c>
      <c r="QYC66" s="133" t="s">
        <v>103</v>
      </c>
      <c r="QYD66" s="133" t="s">
        <v>130</v>
      </c>
      <c r="QYE66" s="133" t="s">
        <v>106</v>
      </c>
      <c r="QYF66" s="130"/>
      <c r="QYG66" s="147"/>
      <c r="QYH66" s="147"/>
      <c r="QYI66" s="147"/>
      <c r="QYJ66" s="147"/>
      <c r="QYK66" s="147"/>
      <c r="QYL66" s="147"/>
      <c r="QYM66" s="133" t="s">
        <v>82</v>
      </c>
      <c r="QYN66" s="133" t="s">
        <v>83</v>
      </c>
      <c r="QYO66" s="133" t="s">
        <v>84</v>
      </c>
      <c r="QYP66" s="133" t="s">
        <v>85</v>
      </c>
      <c r="QYQ66" s="133" t="s">
        <v>86</v>
      </c>
      <c r="QYR66" s="133" t="s">
        <v>69</v>
      </c>
      <c r="QYS66" s="133" t="s">
        <v>103</v>
      </c>
      <c r="QYT66" s="133" t="s">
        <v>130</v>
      </c>
      <c r="QYU66" s="133" t="s">
        <v>106</v>
      </c>
      <c r="QYV66" s="130"/>
      <c r="QYW66" s="147"/>
      <c r="QYX66" s="147"/>
      <c r="QYY66" s="147"/>
      <c r="QYZ66" s="147"/>
      <c r="QZA66" s="147"/>
      <c r="QZB66" s="147"/>
      <c r="QZC66" s="133" t="s">
        <v>82</v>
      </c>
      <c r="QZD66" s="133" t="s">
        <v>83</v>
      </c>
      <c r="QZE66" s="133" t="s">
        <v>84</v>
      </c>
      <c r="QZF66" s="133" t="s">
        <v>85</v>
      </c>
      <c r="QZG66" s="133" t="s">
        <v>86</v>
      </c>
      <c r="QZH66" s="133" t="s">
        <v>69</v>
      </c>
      <c r="QZI66" s="133" t="s">
        <v>103</v>
      </c>
      <c r="QZJ66" s="133" t="s">
        <v>130</v>
      </c>
      <c r="QZK66" s="133" t="s">
        <v>106</v>
      </c>
      <c r="QZL66" s="130"/>
      <c r="QZM66" s="147"/>
      <c r="QZN66" s="147"/>
      <c r="QZO66" s="147"/>
      <c r="QZP66" s="147"/>
      <c r="QZQ66" s="147"/>
      <c r="QZR66" s="147"/>
      <c r="QZS66" s="133" t="s">
        <v>82</v>
      </c>
      <c r="QZT66" s="133" t="s">
        <v>83</v>
      </c>
      <c r="QZU66" s="133" t="s">
        <v>84</v>
      </c>
      <c r="QZV66" s="133" t="s">
        <v>85</v>
      </c>
      <c r="QZW66" s="133" t="s">
        <v>86</v>
      </c>
      <c r="QZX66" s="133" t="s">
        <v>69</v>
      </c>
      <c r="QZY66" s="133" t="s">
        <v>103</v>
      </c>
      <c r="QZZ66" s="133" t="s">
        <v>130</v>
      </c>
      <c r="RAA66" s="133" t="s">
        <v>106</v>
      </c>
      <c r="RAB66" s="130"/>
      <c r="RAC66" s="147"/>
      <c r="RAD66" s="147"/>
      <c r="RAE66" s="147"/>
      <c r="RAF66" s="147"/>
      <c r="RAG66" s="147"/>
      <c r="RAH66" s="147"/>
      <c r="RAI66" s="133" t="s">
        <v>82</v>
      </c>
      <c r="RAJ66" s="133" t="s">
        <v>83</v>
      </c>
      <c r="RAK66" s="133" t="s">
        <v>84</v>
      </c>
      <c r="RAL66" s="133" t="s">
        <v>85</v>
      </c>
      <c r="RAM66" s="133" t="s">
        <v>86</v>
      </c>
      <c r="RAN66" s="133" t="s">
        <v>69</v>
      </c>
      <c r="RAO66" s="133" t="s">
        <v>103</v>
      </c>
      <c r="RAP66" s="133" t="s">
        <v>130</v>
      </c>
      <c r="RAQ66" s="133" t="s">
        <v>106</v>
      </c>
      <c r="RAR66" s="130"/>
      <c r="RAS66" s="147"/>
      <c r="RAT66" s="147"/>
      <c r="RAU66" s="147"/>
      <c r="RAV66" s="147"/>
      <c r="RAW66" s="147"/>
      <c r="RAX66" s="147"/>
      <c r="RAY66" s="133" t="s">
        <v>82</v>
      </c>
      <c r="RAZ66" s="133" t="s">
        <v>83</v>
      </c>
      <c r="RBA66" s="133" t="s">
        <v>84</v>
      </c>
      <c r="RBB66" s="133" t="s">
        <v>85</v>
      </c>
      <c r="RBC66" s="133" t="s">
        <v>86</v>
      </c>
      <c r="RBD66" s="133" t="s">
        <v>69</v>
      </c>
      <c r="RBE66" s="133" t="s">
        <v>103</v>
      </c>
      <c r="RBF66" s="133" t="s">
        <v>130</v>
      </c>
      <c r="RBG66" s="133" t="s">
        <v>106</v>
      </c>
      <c r="RBH66" s="130"/>
      <c r="RBI66" s="147"/>
      <c r="RBJ66" s="147"/>
      <c r="RBK66" s="147"/>
      <c r="RBL66" s="147"/>
      <c r="RBM66" s="147"/>
      <c r="RBN66" s="147"/>
      <c r="RBO66" s="133" t="s">
        <v>82</v>
      </c>
      <c r="RBP66" s="133" t="s">
        <v>83</v>
      </c>
      <c r="RBQ66" s="133" t="s">
        <v>84</v>
      </c>
      <c r="RBR66" s="133" t="s">
        <v>85</v>
      </c>
      <c r="RBS66" s="133" t="s">
        <v>86</v>
      </c>
      <c r="RBT66" s="133" t="s">
        <v>69</v>
      </c>
      <c r="RBU66" s="133" t="s">
        <v>103</v>
      </c>
      <c r="RBV66" s="133" t="s">
        <v>130</v>
      </c>
      <c r="RBW66" s="133" t="s">
        <v>106</v>
      </c>
      <c r="RBX66" s="130"/>
      <c r="RBY66" s="147"/>
      <c r="RBZ66" s="147"/>
      <c r="RCA66" s="147"/>
      <c r="RCB66" s="147"/>
      <c r="RCC66" s="147"/>
      <c r="RCD66" s="147"/>
      <c r="RCE66" s="133" t="s">
        <v>82</v>
      </c>
      <c r="RCF66" s="133" t="s">
        <v>83</v>
      </c>
      <c r="RCG66" s="133" t="s">
        <v>84</v>
      </c>
      <c r="RCH66" s="133" t="s">
        <v>85</v>
      </c>
      <c r="RCI66" s="133" t="s">
        <v>86</v>
      </c>
      <c r="RCJ66" s="133" t="s">
        <v>69</v>
      </c>
      <c r="RCK66" s="133" t="s">
        <v>103</v>
      </c>
      <c r="RCL66" s="133" t="s">
        <v>130</v>
      </c>
      <c r="RCM66" s="133" t="s">
        <v>106</v>
      </c>
      <c r="RCN66" s="130"/>
      <c r="RCO66" s="147"/>
      <c r="RCP66" s="147"/>
      <c r="RCQ66" s="147"/>
      <c r="RCR66" s="147"/>
      <c r="RCS66" s="147"/>
      <c r="RCT66" s="147"/>
      <c r="RCU66" s="133" t="s">
        <v>82</v>
      </c>
      <c r="RCV66" s="133" t="s">
        <v>83</v>
      </c>
      <c r="RCW66" s="133" t="s">
        <v>84</v>
      </c>
      <c r="RCX66" s="133" t="s">
        <v>85</v>
      </c>
      <c r="RCY66" s="133" t="s">
        <v>86</v>
      </c>
      <c r="RCZ66" s="133" t="s">
        <v>69</v>
      </c>
      <c r="RDA66" s="133" t="s">
        <v>103</v>
      </c>
      <c r="RDB66" s="133" t="s">
        <v>130</v>
      </c>
      <c r="RDC66" s="133" t="s">
        <v>106</v>
      </c>
      <c r="RDD66" s="130"/>
      <c r="RDE66" s="147"/>
      <c r="RDF66" s="147"/>
      <c r="RDG66" s="147"/>
      <c r="RDH66" s="147"/>
      <c r="RDI66" s="147"/>
      <c r="RDJ66" s="147"/>
      <c r="RDK66" s="133" t="s">
        <v>82</v>
      </c>
      <c r="RDL66" s="133" t="s">
        <v>83</v>
      </c>
      <c r="RDM66" s="133" t="s">
        <v>84</v>
      </c>
      <c r="RDN66" s="133" t="s">
        <v>85</v>
      </c>
      <c r="RDO66" s="133" t="s">
        <v>86</v>
      </c>
      <c r="RDP66" s="133" t="s">
        <v>69</v>
      </c>
      <c r="RDQ66" s="133" t="s">
        <v>103</v>
      </c>
      <c r="RDR66" s="133" t="s">
        <v>130</v>
      </c>
      <c r="RDS66" s="133" t="s">
        <v>106</v>
      </c>
      <c r="RDT66" s="130"/>
      <c r="RDU66" s="147"/>
      <c r="RDV66" s="147"/>
      <c r="RDW66" s="147"/>
      <c r="RDX66" s="147"/>
      <c r="RDY66" s="147"/>
      <c r="RDZ66" s="147"/>
      <c r="REA66" s="133" t="s">
        <v>82</v>
      </c>
      <c r="REB66" s="133" t="s">
        <v>83</v>
      </c>
      <c r="REC66" s="133" t="s">
        <v>84</v>
      </c>
      <c r="RED66" s="133" t="s">
        <v>85</v>
      </c>
      <c r="REE66" s="133" t="s">
        <v>86</v>
      </c>
      <c r="REF66" s="133" t="s">
        <v>69</v>
      </c>
      <c r="REG66" s="133" t="s">
        <v>103</v>
      </c>
      <c r="REH66" s="133" t="s">
        <v>130</v>
      </c>
      <c r="REI66" s="133" t="s">
        <v>106</v>
      </c>
      <c r="REJ66" s="130"/>
      <c r="REK66" s="147"/>
      <c r="REL66" s="147"/>
      <c r="REM66" s="147"/>
      <c r="REN66" s="147"/>
      <c r="REO66" s="147"/>
      <c r="REP66" s="147"/>
      <c r="REQ66" s="133" t="s">
        <v>82</v>
      </c>
      <c r="RER66" s="133" t="s">
        <v>83</v>
      </c>
      <c r="RES66" s="133" t="s">
        <v>84</v>
      </c>
      <c r="RET66" s="133" t="s">
        <v>85</v>
      </c>
      <c r="REU66" s="133" t="s">
        <v>86</v>
      </c>
      <c r="REV66" s="133" t="s">
        <v>69</v>
      </c>
      <c r="REW66" s="133" t="s">
        <v>103</v>
      </c>
      <c r="REX66" s="133" t="s">
        <v>130</v>
      </c>
      <c r="REY66" s="133" t="s">
        <v>106</v>
      </c>
      <c r="REZ66" s="130"/>
      <c r="RFA66" s="147"/>
      <c r="RFB66" s="147"/>
      <c r="RFC66" s="147"/>
      <c r="RFD66" s="147"/>
      <c r="RFE66" s="147"/>
      <c r="RFF66" s="147"/>
      <c r="RFG66" s="133" t="s">
        <v>82</v>
      </c>
      <c r="RFH66" s="133" t="s">
        <v>83</v>
      </c>
      <c r="RFI66" s="133" t="s">
        <v>84</v>
      </c>
      <c r="RFJ66" s="133" t="s">
        <v>85</v>
      </c>
      <c r="RFK66" s="133" t="s">
        <v>86</v>
      </c>
      <c r="RFL66" s="133" t="s">
        <v>69</v>
      </c>
      <c r="RFM66" s="133" t="s">
        <v>103</v>
      </c>
      <c r="RFN66" s="133" t="s">
        <v>130</v>
      </c>
      <c r="RFO66" s="133" t="s">
        <v>106</v>
      </c>
      <c r="RFP66" s="130"/>
      <c r="RFQ66" s="147"/>
      <c r="RFR66" s="147"/>
      <c r="RFS66" s="147"/>
      <c r="RFT66" s="147"/>
      <c r="RFU66" s="147"/>
      <c r="RFV66" s="147"/>
      <c r="RFW66" s="133" t="s">
        <v>82</v>
      </c>
      <c r="RFX66" s="133" t="s">
        <v>83</v>
      </c>
      <c r="RFY66" s="133" t="s">
        <v>84</v>
      </c>
      <c r="RFZ66" s="133" t="s">
        <v>85</v>
      </c>
      <c r="RGA66" s="133" t="s">
        <v>86</v>
      </c>
      <c r="RGB66" s="133" t="s">
        <v>69</v>
      </c>
      <c r="RGC66" s="133" t="s">
        <v>103</v>
      </c>
      <c r="RGD66" s="133" t="s">
        <v>130</v>
      </c>
      <c r="RGE66" s="133" t="s">
        <v>106</v>
      </c>
      <c r="RGF66" s="130"/>
      <c r="RGG66" s="147"/>
      <c r="RGH66" s="147"/>
      <c r="RGI66" s="147"/>
      <c r="RGJ66" s="147"/>
      <c r="RGK66" s="147"/>
      <c r="RGL66" s="147"/>
      <c r="RGM66" s="133" t="s">
        <v>82</v>
      </c>
      <c r="RGN66" s="133" t="s">
        <v>83</v>
      </c>
      <c r="RGO66" s="133" t="s">
        <v>84</v>
      </c>
      <c r="RGP66" s="133" t="s">
        <v>85</v>
      </c>
      <c r="RGQ66" s="133" t="s">
        <v>86</v>
      </c>
      <c r="RGR66" s="133" t="s">
        <v>69</v>
      </c>
      <c r="RGS66" s="133" t="s">
        <v>103</v>
      </c>
      <c r="RGT66" s="133" t="s">
        <v>130</v>
      </c>
      <c r="RGU66" s="133" t="s">
        <v>106</v>
      </c>
      <c r="RGV66" s="130"/>
      <c r="RGW66" s="147"/>
      <c r="RGX66" s="147"/>
      <c r="RGY66" s="147"/>
      <c r="RGZ66" s="147"/>
      <c r="RHA66" s="147"/>
      <c r="RHB66" s="147"/>
      <c r="RHC66" s="133" t="s">
        <v>82</v>
      </c>
      <c r="RHD66" s="133" t="s">
        <v>83</v>
      </c>
      <c r="RHE66" s="133" t="s">
        <v>84</v>
      </c>
      <c r="RHF66" s="133" t="s">
        <v>85</v>
      </c>
      <c r="RHG66" s="133" t="s">
        <v>86</v>
      </c>
      <c r="RHH66" s="133" t="s">
        <v>69</v>
      </c>
      <c r="RHI66" s="133" t="s">
        <v>103</v>
      </c>
      <c r="RHJ66" s="133" t="s">
        <v>130</v>
      </c>
      <c r="RHK66" s="133" t="s">
        <v>106</v>
      </c>
      <c r="RHL66" s="130"/>
      <c r="RHM66" s="147"/>
      <c r="RHN66" s="147"/>
      <c r="RHO66" s="147"/>
      <c r="RHP66" s="147"/>
      <c r="RHQ66" s="147"/>
      <c r="RHR66" s="147"/>
      <c r="RHS66" s="133" t="s">
        <v>82</v>
      </c>
      <c r="RHT66" s="133" t="s">
        <v>83</v>
      </c>
      <c r="RHU66" s="133" t="s">
        <v>84</v>
      </c>
      <c r="RHV66" s="133" t="s">
        <v>85</v>
      </c>
      <c r="RHW66" s="133" t="s">
        <v>86</v>
      </c>
      <c r="RHX66" s="133" t="s">
        <v>69</v>
      </c>
      <c r="RHY66" s="133" t="s">
        <v>103</v>
      </c>
      <c r="RHZ66" s="133" t="s">
        <v>130</v>
      </c>
      <c r="RIA66" s="133" t="s">
        <v>106</v>
      </c>
      <c r="RIB66" s="130"/>
      <c r="RIC66" s="147"/>
      <c r="RID66" s="147"/>
      <c r="RIE66" s="147"/>
      <c r="RIF66" s="147"/>
      <c r="RIG66" s="147"/>
      <c r="RIH66" s="147"/>
      <c r="RII66" s="133" t="s">
        <v>82</v>
      </c>
      <c r="RIJ66" s="133" t="s">
        <v>83</v>
      </c>
      <c r="RIK66" s="133" t="s">
        <v>84</v>
      </c>
      <c r="RIL66" s="133" t="s">
        <v>85</v>
      </c>
      <c r="RIM66" s="133" t="s">
        <v>86</v>
      </c>
      <c r="RIN66" s="133" t="s">
        <v>69</v>
      </c>
      <c r="RIO66" s="133" t="s">
        <v>103</v>
      </c>
      <c r="RIP66" s="133" t="s">
        <v>130</v>
      </c>
      <c r="RIQ66" s="133" t="s">
        <v>106</v>
      </c>
      <c r="RIR66" s="130"/>
      <c r="RIS66" s="147"/>
      <c r="RIT66" s="147"/>
      <c r="RIU66" s="147"/>
      <c r="RIV66" s="147"/>
      <c r="RIW66" s="147"/>
      <c r="RIX66" s="147"/>
      <c r="RIY66" s="133" t="s">
        <v>82</v>
      </c>
      <c r="RIZ66" s="133" t="s">
        <v>83</v>
      </c>
      <c r="RJA66" s="133" t="s">
        <v>84</v>
      </c>
      <c r="RJB66" s="133" t="s">
        <v>85</v>
      </c>
      <c r="RJC66" s="133" t="s">
        <v>86</v>
      </c>
      <c r="RJD66" s="133" t="s">
        <v>69</v>
      </c>
      <c r="RJE66" s="133" t="s">
        <v>103</v>
      </c>
      <c r="RJF66" s="133" t="s">
        <v>130</v>
      </c>
      <c r="RJG66" s="133" t="s">
        <v>106</v>
      </c>
      <c r="RJH66" s="130"/>
      <c r="RJI66" s="147"/>
      <c r="RJJ66" s="147"/>
      <c r="RJK66" s="147"/>
      <c r="RJL66" s="147"/>
      <c r="RJM66" s="147"/>
      <c r="RJN66" s="147"/>
      <c r="RJO66" s="133" t="s">
        <v>82</v>
      </c>
      <c r="RJP66" s="133" t="s">
        <v>83</v>
      </c>
      <c r="RJQ66" s="133" t="s">
        <v>84</v>
      </c>
      <c r="RJR66" s="133" t="s">
        <v>85</v>
      </c>
      <c r="RJS66" s="133" t="s">
        <v>86</v>
      </c>
      <c r="RJT66" s="133" t="s">
        <v>69</v>
      </c>
      <c r="RJU66" s="133" t="s">
        <v>103</v>
      </c>
      <c r="RJV66" s="133" t="s">
        <v>130</v>
      </c>
      <c r="RJW66" s="133" t="s">
        <v>106</v>
      </c>
      <c r="RJX66" s="130"/>
      <c r="RJY66" s="147"/>
      <c r="RJZ66" s="147"/>
      <c r="RKA66" s="147"/>
      <c r="RKB66" s="147"/>
      <c r="RKC66" s="147"/>
      <c r="RKD66" s="147"/>
      <c r="RKE66" s="133" t="s">
        <v>82</v>
      </c>
      <c r="RKF66" s="133" t="s">
        <v>83</v>
      </c>
      <c r="RKG66" s="133" t="s">
        <v>84</v>
      </c>
      <c r="RKH66" s="133" t="s">
        <v>85</v>
      </c>
      <c r="RKI66" s="133" t="s">
        <v>86</v>
      </c>
      <c r="RKJ66" s="133" t="s">
        <v>69</v>
      </c>
      <c r="RKK66" s="133" t="s">
        <v>103</v>
      </c>
      <c r="RKL66" s="133" t="s">
        <v>130</v>
      </c>
      <c r="RKM66" s="133" t="s">
        <v>106</v>
      </c>
      <c r="RKN66" s="130"/>
      <c r="RKO66" s="147"/>
      <c r="RKP66" s="147"/>
      <c r="RKQ66" s="147"/>
      <c r="RKR66" s="147"/>
      <c r="RKS66" s="147"/>
      <c r="RKT66" s="147"/>
      <c r="RKU66" s="133" t="s">
        <v>82</v>
      </c>
      <c r="RKV66" s="133" t="s">
        <v>83</v>
      </c>
      <c r="RKW66" s="133" t="s">
        <v>84</v>
      </c>
      <c r="RKX66" s="133" t="s">
        <v>85</v>
      </c>
      <c r="RKY66" s="133" t="s">
        <v>86</v>
      </c>
      <c r="RKZ66" s="133" t="s">
        <v>69</v>
      </c>
      <c r="RLA66" s="133" t="s">
        <v>103</v>
      </c>
      <c r="RLB66" s="133" t="s">
        <v>130</v>
      </c>
      <c r="RLC66" s="133" t="s">
        <v>106</v>
      </c>
      <c r="RLD66" s="130"/>
      <c r="RLE66" s="147"/>
      <c r="RLF66" s="147"/>
      <c r="RLG66" s="147"/>
      <c r="RLH66" s="147"/>
      <c r="RLI66" s="147"/>
      <c r="RLJ66" s="147"/>
      <c r="RLK66" s="133" t="s">
        <v>82</v>
      </c>
      <c r="RLL66" s="133" t="s">
        <v>83</v>
      </c>
      <c r="RLM66" s="133" t="s">
        <v>84</v>
      </c>
      <c r="RLN66" s="133" t="s">
        <v>85</v>
      </c>
      <c r="RLO66" s="133" t="s">
        <v>86</v>
      </c>
      <c r="RLP66" s="133" t="s">
        <v>69</v>
      </c>
      <c r="RLQ66" s="133" t="s">
        <v>103</v>
      </c>
      <c r="RLR66" s="133" t="s">
        <v>130</v>
      </c>
      <c r="RLS66" s="133" t="s">
        <v>106</v>
      </c>
      <c r="RLT66" s="130"/>
      <c r="RLU66" s="147"/>
      <c r="RLV66" s="147"/>
      <c r="RLW66" s="147"/>
      <c r="RLX66" s="147"/>
      <c r="RLY66" s="147"/>
      <c r="RLZ66" s="147"/>
      <c r="RMA66" s="133" t="s">
        <v>82</v>
      </c>
      <c r="RMB66" s="133" t="s">
        <v>83</v>
      </c>
      <c r="RMC66" s="133" t="s">
        <v>84</v>
      </c>
      <c r="RMD66" s="133" t="s">
        <v>85</v>
      </c>
      <c r="RME66" s="133" t="s">
        <v>86</v>
      </c>
      <c r="RMF66" s="133" t="s">
        <v>69</v>
      </c>
      <c r="RMG66" s="133" t="s">
        <v>103</v>
      </c>
      <c r="RMH66" s="133" t="s">
        <v>130</v>
      </c>
      <c r="RMI66" s="133" t="s">
        <v>106</v>
      </c>
      <c r="RMJ66" s="130"/>
      <c r="RMK66" s="147"/>
      <c r="RML66" s="147"/>
      <c r="RMM66" s="147"/>
      <c r="RMN66" s="147"/>
      <c r="RMO66" s="147"/>
      <c r="RMP66" s="147"/>
      <c r="RMQ66" s="133" t="s">
        <v>82</v>
      </c>
      <c r="RMR66" s="133" t="s">
        <v>83</v>
      </c>
      <c r="RMS66" s="133" t="s">
        <v>84</v>
      </c>
      <c r="RMT66" s="133" t="s">
        <v>85</v>
      </c>
      <c r="RMU66" s="133" t="s">
        <v>86</v>
      </c>
      <c r="RMV66" s="133" t="s">
        <v>69</v>
      </c>
      <c r="RMW66" s="133" t="s">
        <v>103</v>
      </c>
      <c r="RMX66" s="133" t="s">
        <v>130</v>
      </c>
      <c r="RMY66" s="133" t="s">
        <v>106</v>
      </c>
      <c r="RMZ66" s="130"/>
      <c r="RNA66" s="147"/>
      <c r="RNB66" s="147"/>
      <c r="RNC66" s="147"/>
      <c r="RND66" s="147"/>
      <c r="RNE66" s="147"/>
      <c r="RNF66" s="147"/>
      <c r="RNG66" s="133" t="s">
        <v>82</v>
      </c>
      <c r="RNH66" s="133" t="s">
        <v>83</v>
      </c>
      <c r="RNI66" s="133" t="s">
        <v>84</v>
      </c>
      <c r="RNJ66" s="133" t="s">
        <v>85</v>
      </c>
      <c r="RNK66" s="133" t="s">
        <v>86</v>
      </c>
      <c r="RNL66" s="133" t="s">
        <v>69</v>
      </c>
      <c r="RNM66" s="133" t="s">
        <v>103</v>
      </c>
      <c r="RNN66" s="133" t="s">
        <v>130</v>
      </c>
      <c r="RNO66" s="133" t="s">
        <v>106</v>
      </c>
      <c r="RNP66" s="130"/>
      <c r="RNQ66" s="147"/>
      <c r="RNR66" s="147"/>
      <c r="RNS66" s="147"/>
      <c r="RNT66" s="147"/>
      <c r="RNU66" s="147"/>
      <c r="RNV66" s="147"/>
      <c r="RNW66" s="133" t="s">
        <v>82</v>
      </c>
      <c r="RNX66" s="133" t="s">
        <v>83</v>
      </c>
      <c r="RNY66" s="133" t="s">
        <v>84</v>
      </c>
      <c r="RNZ66" s="133" t="s">
        <v>85</v>
      </c>
      <c r="ROA66" s="133" t="s">
        <v>86</v>
      </c>
      <c r="ROB66" s="133" t="s">
        <v>69</v>
      </c>
      <c r="ROC66" s="133" t="s">
        <v>103</v>
      </c>
      <c r="ROD66" s="133" t="s">
        <v>130</v>
      </c>
      <c r="ROE66" s="133" t="s">
        <v>106</v>
      </c>
      <c r="ROF66" s="130"/>
      <c r="ROG66" s="147"/>
      <c r="ROH66" s="147"/>
      <c r="ROI66" s="147"/>
      <c r="ROJ66" s="147"/>
      <c r="ROK66" s="147"/>
      <c r="ROL66" s="147"/>
      <c r="ROM66" s="133" t="s">
        <v>82</v>
      </c>
      <c r="RON66" s="133" t="s">
        <v>83</v>
      </c>
      <c r="ROO66" s="133" t="s">
        <v>84</v>
      </c>
      <c r="ROP66" s="133" t="s">
        <v>85</v>
      </c>
      <c r="ROQ66" s="133" t="s">
        <v>86</v>
      </c>
      <c r="ROR66" s="133" t="s">
        <v>69</v>
      </c>
      <c r="ROS66" s="133" t="s">
        <v>103</v>
      </c>
      <c r="ROT66" s="133" t="s">
        <v>130</v>
      </c>
      <c r="ROU66" s="133" t="s">
        <v>106</v>
      </c>
      <c r="ROV66" s="130"/>
      <c r="ROW66" s="147"/>
      <c r="ROX66" s="147"/>
      <c r="ROY66" s="147"/>
      <c r="ROZ66" s="147"/>
      <c r="RPA66" s="147"/>
      <c r="RPB66" s="147"/>
      <c r="RPC66" s="133" t="s">
        <v>82</v>
      </c>
      <c r="RPD66" s="133" t="s">
        <v>83</v>
      </c>
      <c r="RPE66" s="133" t="s">
        <v>84</v>
      </c>
      <c r="RPF66" s="133" t="s">
        <v>85</v>
      </c>
      <c r="RPG66" s="133" t="s">
        <v>86</v>
      </c>
      <c r="RPH66" s="133" t="s">
        <v>69</v>
      </c>
      <c r="RPI66" s="133" t="s">
        <v>103</v>
      </c>
      <c r="RPJ66" s="133" t="s">
        <v>130</v>
      </c>
      <c r="RPK66" s="133" t="s">
        <v>106</v>
      </c>
      <c r="RPL66" s="130"/>
      <c r="RPM66" s="147"/>
      <c r="RPN66" s="147"/>
      <c r="RPO66" s="147"/>
      <c r="RPP66" s="147"/>
      <c r="RPQ66" s="147"/>
      <c r="RPR66" s="147"/>
      <c r="RPS66" s="133" t="s">
        <v>82</v>
      </c>
      <c r="RPT66" s="133" t="s">
        <v>83</v>
      </c>
      <c r="RPU66" s="133" t="s">
        <v>84</v>
      </c>
      <c r="RPV66" s="133" t="s">
        <v>85</v>
      </c>
      <c r="RPW66" s="133" t="s">
        <v>86</v>
      </c>
      <c r="RPX66" s="133" t="s">
        <v>69</v>
      </c>
      <c r="RPY66" s="133" t="s">
        <v>103</v>
      </c>
      <c r="RPZ66" s="133" t="s">
        <v>130</v>
      </c>
      <c r="RQA66" s="133" t="s">
        <v>106</v>
      </c>
      <c r="RQB66" s="130"/>
      <c r="RQC66" s="147"/>
      <c r="RQD66" s="147"/>
      <c r="RQE66" s="147"/>
      <c r="RQF66" s="147"/>
      <c r="RQG66" s="147"/>
      <c r="RQH66" s="147"/>
      <c r="RQI66" s="133" t="s">
        <v>82</v>
      </c>
      <c r="RQJ66" s="133" t="s">
        <v>83</v>
      </c>
      <c r="RQK66" s="133" t="s">
        <v>84</v>
      </c>
      <c r="RQL66" s="133" t="s">
        <v>85</v>
      </c>
      <c r="RQM66" s="133" t="s">
        <v>86</v>
      </c>
      <c r="RQN66" s="133" t="s">
        <v>69</v>
      </c>
      <c r="RQO66" s="133" t="s">
        <v>103</v>
      </c>
      <c r="RQP66" s="133" t="s">
        <v>130</v>
      </c>
      <c r="RQQ66" s="133" t="s">
        <v>106</v>
      </c>
      <c r="RQR66" s="130"/>
      <c r="RQS66" s="147"/>
      <c r="RQT66" s="147"/>
      <c r="RQU66" s="147"/>
      <c r="RQV66" s="147"/>
      <c r="RQW66" s="147"/>
      <c r="RQX66" s="147"/>
      <c r="RQY66" s="133" t="s">
        <v>82</v>
      </c>
      <c r="RQZ66" s="133" t="s">
        <v>83</v>
      </c>
      <c r="RRA66" s="133" t="s">
        <v>84</v>
      </c>
      <c r="RRB66" s="133" t="s">
        <v>85</v>
      </c>
      <c r="RRC66" s="133" t="s">
        <v>86</v>
      </c>
      <c r="RRD66" s="133" t="s">
        <v>69</v>
      </c>
      <c r="RRE66" s="133" t="s">
        <v>103</v>
      </c>
      <c r="RRF66" s="133" t="s">
        <v>130</v>
      </c>
      <c r="RRG66" s="133" t="s">
        <v>106</v>
      </c>
      <c r="RRH66" s="130"/>
      <c r="RRI66" s="147"/>
      <c r="RRJ66" s="147"/>
      <c r="RRK66" s="147"/>
      <c r="RRL66" s="147"/>
      <c r="RRM66" s="147"/>
      <c r="RRN66" s="147"/>
      <c r="RRO66" s="133" t="s">
        <v>82</v>
      </c>
      <c r="RRP66" s="133" t="s">
        <v>83</v>
      </c>
      <c r="RRQ66" s="133" t="s">
        <v>84</v>
      </c>
      <c r="RRR66" s="133" t="s">
        <v>85</v>
      </c>
      <c r="RRS66" s="133" t="s">
        <v>86</v>
      </c>
      <c r="RRT66" s="133" t="s">
        <v>69</v>
      </c>
      <c r="RRU66" s="133" t="s">
        <v>103</v>
      </c>
      <c r="RRV66" s="133" t="s">
        <v>130</v>
      </c>
      <c r="RRW66" s="133" t="s">
        <v>106</v>
      </c>
      <c r="RRX66" s="130"/>
      <c r="RRY66" s="147"/>
      <c r="RRZ66" s="147"/>
      <c r="RSA66" s="147"/>
      <c r="RSB66" s="147"/>
      <c r="RSC66" s="147"/>
      <c r="RSD66" s="147"/>
      <c r="RSE66" s="133" t="s">
        <v>82</v>
      </c>
      <c r="RSF66" s="133" t="s">
        <v>83</v>
      </c>
      <c r="RSG66" s="133" t="s">
        <v>84</v>
      </c>
      <c r="RSH66" s="133" t="s">
        <v>85</v>
      </c>
      <c r="RSI66" s="133" t="s">
        <v>86</v>
      </c>
      <c r="RSJ66" s="133" t="s">
        <v>69</v>
      </c>
      <c r="RSK66" s="133" t="s">
        <v>103</v>
      </c>
      <c r="RSL66" s="133" t="s">
        <v>130</v>
      </c>
      <c r="RSM66" s="133" t="s">
        <v>106</v>
      </c>
      <c r="RSN66" s="130"/>
      <c r="RSO66" s="147"/>
      <c r="RSP66" s="147"/>
      <c r="RSQ66" s="147"/>
      <c r="RSR66" s="147"/>
      <c r="RSS66" s="147"/>
      <c r="RST66" s="147"/>
      <c r="RSU66" s="133" t="s">
        <v>82</v>
      </c>
      <c r="RSV66" s="133" t="s">
        <v>83</v>
      </c>
      <c r="RSW66" s="133" t="s">
        <v>84</v>
      </c>
      <c r="RSX66" s="133" t="s">
        <v>85</v>
      </c>
      <c r="RSY66" s="133" t="s">
        <v>86</v>
      </c>
      <c r="RSZ66" s="133" t="s">
        <v>69</v>
      </c>
      <c r="RTA66" s="133" t="s">
        <v>103</v>
      </c>
      <c r="RTB66" s="133" t="s">
        <v>130</v>
      </c>
      <c r="RTC66" s="133" t="s">
        <v>106</v>
      </c>
      <c r="RTD66" s="130"/>
      <c r="RTE66" s="147"/>
      <c r="RTF66" s="147"/>
      <c r="RTG66" s="147"/>
      <c r="RTH66" s="147"/>
      <c r="RTI66" s="147"/>
      <c r="RTJ66" s="147"/>
      <c r="RTK66" s="133" t="s">
        <v>82</v>
      </c>
      <c r="RTL66" s="133" t="s">
        <v>83</v>
      </c>
      <c r="RTM66" s="133" t="s">
        <v>84</v>
      </c>
      <c r="RTN66" s="133" t="s">
        <v>85</v>
      </c>
      <c r="RTO66" s="133" t="s">
        <v>86</v>
      </c>
      <c r="RTP66" s="133" t="s">
        <v>69</v>
      </c>
      <c r="RTQ66" s="133" t="s">
        <v>103</v>
      </c>
      <c r="RTR66" s="133" t="s">
        <v>130</v>
      </c>
      <c r="RTS66" s="133" t="s">
        <v>106</v>
      </c>
      <c r="RTT66" s="130"/>
      <c r="RTU66" s="147"/>
      <c r="RTV66" s="147"/>
      <c r="RTW66" s="147"/>
      <c r="RTX66" s="147"/>
      <c r="RTY66" s="147"/>
      <c r="RTZ66" s="147"/>
      <c r="RUA66" s="133" t="s">
        <v>82</v>
      </c>
      <c r="RUB66" s="133" t="s">
        <v>83</v>
      </c>
      <c r="RUC66" s="133" t="s">
        <v>84</v>
      </c>
      <c r="RUD66" s="133" t="s">
        <v>85</v>
      </c>
      <c r="RUE66" s="133" t="s">
        <v>86</v>
      </c>
      <c r="RUF66" s="133" t="s">
        <v>69</v>
      </c>
      <c r="RUG66" s="133" t="s">
        <v>103</v>
      </c>
      <c r="RUH66" s="133" t="s">
        <v>130</v>
      </c>
      <c r="RUI66" s="133" t="s">
        <v>106</v>
      </c>
      <c r="RUJ66" s="130"/>
      <c r="RUK66" s="147"/>
      <c r="RUL66" s="147"/>
      <c r="RUM66" s="147"/>
      <c r="RUN66" s="147"/>
      <c r="RUO66" s="147"/>
      <c r="RUP66" s="147"/>
      <c r="RUQ66" s="133" t="s">
        <v>82</v>
      </c>
      <c r="RUR66" s="133" t="s">
        <v>83</v>
      </c>
      <c r="RUS66" s="133" t="s">
        <v>84</v>
      </c>
      <c r="RUT66" s="133" t="s">
        <v>85</v>
      </c>
      <c r="RUU66" s="133" t="s">
        <v>86</v>
      </c>
      <c r="RUV66" s="133" t="s">
        <v>69</v>
      </c>
      <c r="RUW66" s="133" t="s">
        <v>103</v>
      </c>
      <c r="RUX66" s="133" t="s">
        <v>130</v>
      </c>
      <c r="RUY66" s="133" t="s">
        <v>106</v>
      </c>
      <c r="RUZ66" s="130"/>
      <c r="RVA66" s="147"/>
      <c r="RVB66" s="147"/>
      <c r="RVC66" s="147"/>
      <c r="RVD66" s="147"/>
      <c r="RVE66" s="147"/>
      <c r="RVF66" s="147"/>
      <c r="RVG66" s="133" t="s">
        <v>82</v>
      </c>
      <c r="RVH66" s="133" t="s">
        <v>83</v>
      </c>
      <c r="RVI66" s="133" t="s">
        <v>84</v>
      </c>
      <c r="RVJ66" s="133" t="s">
        <v>85</v>
      </c>
      <c r="RVK66" s="133" t="s">
        <v>86</v>
      </c>
      <c r="RVL66" s="133" t="s">
        <v>69</v>
      </c>
      <c r="RVM66" s="133" t="s">
        <v>103</v>
      </c>
      <c r="RVN66" s="133" t="s">
        <v>130</v>
      </c>
      <c r="RVO66" s="133" t="s">
        <v>106</v>
      </c>
      <c r="RVP66" s="130"/>
      <c r="RVQ66" s="147"/>
      <c r="RVR66" s="147"/>
      <c r="RVS66" s="147"/>
      <c r="RVT66" s="147"/>
      <c r="RVU66" s="147"/>
      <c r="RVV66" s="147"/>
      <c r="RVW66" s="133" t="s">
        <v>82</v>
      </c>
      <c r="RVX66" s="133" t="s">
        <v>83</v>
      </c>
      <c r="RVY66" s="133" t="s">
        <v>84</v>
      </c>
      <c r="RVZ66" s="133" t="s">
        <v>85</v>
      </c>
      <c r="RWA66" s="133" t="s">
        <v>86</v>
      </c>
      <c r="RWB66" s="133" t="s">
        <v>69</v>
      </c>
      <c r="RWC66" s="133" t="s">
        <v>103</v>
      </c>
      <c r="RWD66" s="133" t="s">
        <v>130</v>
      </c>
      <c r="RWE66" s="133" t="s">
        <v>106</v>
      </c>
      <c r="RWF66" s="130"/>
      <c r="RWG66" s="147"/>
      <c r="RWH66" s="147"/>
      <c r="RWI66" s="147"/>
      <c r="RWJ66" s="147"/>
      <c r="RWK66" s="147"/>
      <c r="RWL66" s="147"/>
      <c r="RWM66" s="133" t="s">
        <v>82</v>
      </c>
      <c r="RWN66" s="133" t="s">
        <v>83</v>
      </c>
      <c r="RWO66" s="133" t="s">
        <v>84</v>
      </c>
      <c r="RWP66" s="133" t="s">
        <v>85</v>
      </c>
      <c r="RWQ66" s="133" t="s">
        <v>86</v>
      </c>
      <c r="RWR66" s="133" t="s">
        <v>69</v>
      </c>
      <c r="RWS66" s="133" t="s">
        <v>103</v>
      </c>
      <c r="RWT66" s="133" t="s">
        <v>130</v>
      </c>
      <c r="RWU66" s="133" t="s">
        <v>106</v>
      </c>
      <c r="RWV66" s="130"/>
      <c r="RWW66" s="147"/>
      <c r="RWX66" s="147"/>
      <c r="RWY66" s="147"/>
      <c r="RWZ66" s="147"/>
      <c r="RXA66" s="147"/>
      <c r="RXB66" s="147"/>
      <c r="RXC66" s="133" t="s">
        <v>82</v>
      </c>
      <c r="RXD66" s="133" t="s">
        <v>83</v>
      </c>
      <c r="RXE66" s="133" t="s">
        <v>84</v>
      </c>
      <c r="RXF66" s="133" t="s">
        <v>85</v>
      </c>
      <c r="RXG66" s="133" t="s">
        <v>86</v>
      </c>
      <c r="RXH66" s="133" t="s">
        <v>69</v>
      </c>
      <c r="RXI66" s="133" t="s">
        <v>103</v>
      </c>
      <c r="RXJ66" s="133" t="s">
        <v>130</v>
      </c>
      <c r="RXK66" s="133" t="s">
        <v>106</v>
      </c>
      <c r="RXL66" s="130"/>
      <c r="RXM66" s="147"/>
      <c r="RXN66" s="147"/>
      <c r="RXO66" s="147"/>
      <c r="RXP66" s="147"/>
      <c r="RXQ66" s="147"/>
      <c r="RXR66" s="147"/>
      <c r="RXS66" s="133" t="s">
        <v>82</v>
      </c>
      <c r="RXT66" s="133" t="s">
        <v>83</v>
      </c>
      <c r="RXU66" s="133" t="s">
        <v>84</v>
      </c>
      <c r="RXV66" s="133" t="s">
        <v>85</v>
      </c>
      <c r="RXW66" s="133" t="s">
        <v>86</v>
      </c>
      <c r="RXX66" s="133" t="s">
        <v>69</v>
      </c>
      <c r="RXY66" s="133" t="s">
        <v>103</v>
      </c>
      <c r="RXZ66" s="133" t="s">
        <v>130</v>
      </c>
      <c r="RYA66" s="133" t="s">
        <v>106</v>
      </c>
      <c r="RYB66" s="130"/>
      <c r="RYC66" s="147"/>
      <c r="RYD66" s="147"/>
      <c r="RYE66" s="147"/>
      <c r="RYF66" s="147"/>
      <c r="RYG66" s="147"/>
      <c r="RYH66" s="147"/>
      <c r="RYI66" s="133" t="s">
        <v>82</v>
      </c>
      <c r="RYJ66" s="133" t="s">
        <v>83</v>
      </c>
      <c r="RYK66" s="133" t="s">
        <v>84</v>
      </c>
      <c r="RYL66" s="133" t="s">
        <v>85</v>
      </c>
      <c r="RYM66" s="133" t="s">
        <v>86</v>
      </c>
      <c r="RYN66" s="133" t="s">
        <v>69</v>
      </c>
      <c r="RYO66" s="133" t="s">
        <v>103</v>
      </c>
      <c r="RYP66" s="133" t="s">
        <v>130</v>
      </c>
      <c r="RYQ66" s="133" t="s">
        <v>106</v>
      </c>
      <c r="RYR66" s="130"/>
      <c r="RYS66" s="147"/>
      <c r="RYT66" s="147"/>
      <c r="RYU66" s="147"/>
      <c r="RYV66" s="147"/>
      <c r="RYW66" s="147"/>
      <c r="RYX66" s="147"/>
      <c r="RYY66" s="133" t="s">
        <v>82</v>
      </c>
      <c r="RYZ66" s="133" t="s">
        <v>83</v>
      </c>
      <c r="RZA66" s="133" t="s">
        <v>84</v>
      </c>
      <c r="RZB66" s="133" t="s">
        <v>85</v>
      </c>
      <c r="RZC66" s="133" t="s">
        <v>86</v>
      </c>
      <c r="RZD66" s="133" t="s">
        <v>69</v>
      </c>
      <c r="RZE66" s="133" t="s">
        <v>103</v>
      </c>
      <c r="RZF66" s="133" t="s">
        <v>130</v>
      </c>
      <c r="RZG66" s="133" t="s">
        <v>106</v>
      </c>
      <c r="RZH66" s="130"/>
      <c r="RZI66" s="147"/>
      <c r="RZJ66" s="147"/>
      <c r="RZK66" s="147"/>
      <c r="RZL66" s="147"/>
      <c r="RZM66" s="147"/>
      <c r="RZN66" s="147"/>
      <c r="RZO66" s="133" t="s">
        <v>82</v>
      </c>
      <c r="RZP66" s="133" t="s">
        <v>83</v>
      </c>
      <c r="RZQ66" s="133" t="s">
        <v>84</v>
      </c>
      <c r="RZR66" s="133" t="s">
        <v>85</v>
      </c>
      <c r="RZS66" s="133" t="s">
        <v>86</v>
      </c>
      <c r="RZT66" s="133" t="s">
        <v>69</v>
      </c>
      <c r="RZU66" s="133" t="s">
        <v>103</v>
      </c>
      <c r="RZV66" s="133" t="s">
        <v>130</v>
      </c>
      <c r="RZW66" s="133" t="s">
        <v>106</v>
      </c>
      <c r="RZX66" s="130"/>
      <c r="RZY66" s="147"/>
      <c r="RZZ66" s="147"/>
      <c r="SAA66" s="147"/>
      <c r="SAB66" s="147"/>
      <c r="SAC66" s="147"/>
      <c r="SAD66" s="147"/>
      <c r="SAE66" s="133" t="s">
        <v>82</v>
      </c>
      <c r="SAF66" s="133" t="s">
        <v>83</v>
      </c>
      <c r="SAG66" s="133" t="s">
        <v>84</v>
      </c>
      <c r="SAH66" s="133" t="s">
        <v>85</v>
      </c>
      <c r="SAI66" s="133" t="s">
        <v>86</v>
      </c>
      <c r="SAJ66" s="133" t="s">
        <v>69</v>
      </c>
      <c r="SAK66" s="133" t="s">
        <v>103</v>
      </c>
      <c r="SAL66" s="133" t="s">
        <v>130</v>
      </c>
      <c r="SAM66" s="133" t="s">
        <v>106</v>
      </c>
      <c r="SAN66" s="130"/>
      <c r="SAO66" s="147"/>
      <c r="SAP66" s="147"/>
      <c r="SAQ66" s="147"/>
      <c r="SAR66" s="147"/>
      <c r="SAS66" s="147"/>
      <c r="SAT66" s="147"/>
      <c r="SAU66" s="133" t="s">
        <v>82</v>
      </c>
      <c r="SAV66" s="133" t="s">
        <v>83</v>
      </c>
      <c r="SAW66" s="133" t="s">
        <v>84</v>
      </c>
      <c r="SAX66" s="133" t="s">
        <v>85</v>
      </c>
      <c r="SAY66" s="133" t="s">
        <v>86</v>
      </c>
      <c r="SAZ66" s="133" t="s">
        <v>69</v>
      </c>
      <c r="SBA66" s="133" t="s">
        <v>103</v>
      </c>
      <c r="SBB66" s="133" t="s">
        <v>130</v>
      </c>
      <c r="SBC66" s="133" t="s">
        <v>106</v>
      </c>
      <c r="SBD66" s="130"/>
      <c r="SBE66" s="147"/>
      <c r="SBF66" s="147"/>
      <c r="SBG66" s="147"/>
      <c r="SBH66" s="147"/>
      <c r="SBI66" s="147"/>
      <c r="SBJ66" s="147"/>
      <c r="SBK66" s="133" t="s">
        <v>82</v>
      </c>
      <c r="SBL66" s="133" t="s">
        <v>83</v>
      </c>
      <c r="SBM66" s="133" t="s">
        <v>84</v>
      </c>
      <c r="SBN66" s="133" t="s">
        <v>85</v>
      </c>
      <c r="SBO66" s="133" t="s">
        <v>86</v>
      </c>
      <c r="SBP66" s="133" t="s">
        <v>69</v>
      </c>
      <c r="SBQ66" s="133" t="s">
        <v>103</v>
      </c>
      <c r="SBR66" s="133" t="s">
        <v>130</v>
      </c>
      <c r="SBS66" s="133" t="s">
        <v>106</v>
      </c>
      <c r="SBT66" s="130"/>
      <c r="SBU66" s="147"/>
      <c r="SBV66" s="147"/>
      <c r="SBW66" s="147"/>
      <c r="SBX66" s="147"/>
      <c r="SBY66" s="147"/>
      <c r="SBZ66" s="147"/>
      <c r="SCA66" s="133" t="s">
        <v>82</v>
      </c>
      <c r="SCB66" s="133" t="s">
        <v>83</v>
      </c>
      <c r="SCC66" s="133" t="s">
        <v>84</v>
      </c>
      <c r="SCD66" s="133" t="s">
        <v>85</v>
      </c>
      <c r="SCE66" s="133" t="s">
        <v>86</v>
      </c>
      <c r="SCF66" s="133" t="s">
        <v>69</v>
      </c>
      <c r="SCG66" s="133" t="s">
        <v>103</v>
      </c>
      <c r="SCH66" s="133" t="s">
        <v>130</v>
      </c>
      <c r="SCI66" s="133" t="s">
        <v>106</v>
      </c>
      <c r="SCJ66" s="130"/>
      <c r="SCK66" s="147"/>
      <c r="SCL66" s="147"/>
      <c r="SCM66" s="147"/>
      <c r="SCN66" s="147"/>
      <c r="SCO66" s="147"/>
      <c r="SCP66" s="147"/>
      <c r="SCQ66" s="133" t="s">
        <v>82</v>
      </c>
      <c r="SCR66" s="133" t="s">
        <v>83</v>
      </c>
      <c r="SCS66" s="133" t="s">
        <v>84</v>
      </c>
      <c r="SCT66" s="133" t="s">
        <v>85</v>
      </c>
      <c r="SCU66" s="133" t="s">
        <v>86</v>
      </c>
      <c r="SCV66" s="133" t="s">
        <v>69</v>
      </c>
      <c r="SCW66" s="133" t="s">
        <v>103</v>
      </c>
      <c r="SCX66" s="133" t="s">
        <v>130</v>
      </c>
      <c r="SCY66" s="133" t="s">
        <v>106</v>
      </c>
      <c r="SCZ66" s="130"/>
      <c r="SDA66" s="147"/>
      <c r="SDB66" s="147"/>
      <c r="SDC66" s="147"/>
      <c r="SDD66" s="147"/>
      <c r="SDE66" s="147"/>
      <c r="SDF66" s="147"/>
      <c r="SDG66" s="133" t="s">
        <v>82</v>
      </c>
      <c r="SDH66" s="133" t="s">
        <v>83</v>
      </c>
      <c r="SDI66" s="133" t="s">
        <v>84</v>
      </c>
      <c r="SDJ66" s="133" t="s">
        <v>85</v>
      </c>
      <c r="SDK66" s="133" t="s">
        <v>86</v>
      </c>
      <c r="SDL66" s="133" t="s">
        <v>69</v>
      </c>
      <c r="SDM66" s="133" t="s">
        <v>103</v>
      </c>
      <c r="SDN66" s="133" t="s">
        <v>130</v>
      </c>
      <c r="SDO66" s="133" t="s">
        <v>106</v>
      </c>
      <c r="SDP66" s="130"/>
      <c r="SDQ66" s="147"/>
      <c r="SDR66" s="147"/>
      <c r="SDS66" s="147"/>
      <c r="SDT66" s="147"/>
      <c r="SDU66" s="147"/>
      <c r="SDV66" s="147"/>
      <c r="SDW66" s="133" t="s">
        <v>82</v>
      </c>
      <c r="SDX66" s="133" t="s">
        <v>83</v>
      </c>
      <c r="SDY66" s="133" t="s">
        <v>84</v>
      </c>
      <c r="SDZ66" s="133" t="s">
        <v>85</v>
      </c>
      <c r="SEA66" s="133" t="s">
        <v>86</v>
      </c>
      <c r="SEB66" s="133" t="s">
        <v>69</v>
      </c>
      <c r="SEC66" s="133" t="s">
        <v>103</v>
      </c>
      <c r="SED66" s="133" t="s">
        <v>130</v>
      </c>
      <c r="SEE66" s="133" t="s">
        <v>106</v>
      </c>
      <c r="SEF66" s="130"/>
      <c r="SEG66" s="147"/>
      <c r="SEH66" s="147"/>
      <c r="SEI66" s="147"/>
      <c r="SEJ66" s="147"/>
      <c r="SEK66" s="147"/>
      <c r="SEL66" s="147"/>
      <c r="SEM66" s="133" t="s">
        <v>82</v>
      </c>
      <c r="SEN66" s="133" t="s">
        <v>83</v>
      </c>
      <c r="SEO66" s="133" t="s">
        <v>84</v>
      </c>
      <c r="SEP66" s="133" t="s">
        <v>85</v>
      </c>
      <c r="SEQ66" s="133" t="s">
        <v>86</v>
      </c>
      <c r="SER66" s="133" t="s">
        <v>69</v>
      </c>
      <c r="SES66" s="133" t="s">
        <v>103</v>
      </c>
      <c r="SET66" s="133" t="s">
        <v>130</v>
      </c>
      <c r="SEU66" s="133" t="s">
        <v>106</v>
      </c>
      <c r="SEV66" s="130"/>
      <c r="SEW66" s="147"/>
      <c r="SEX66" s="147"/>
      <c r="SEY66" s="147"/>
      <c r="SEZ66" s="147"/>
      <c r="SFA66" s="147"/>
      <c r="SFB66" s="147"/>
      <c r="SFC66" s="133" t="s">
        <v>82</v>
      </c>
      <c r="SFD66" s="133" t="s">
        <v>83</v>
      </c>
      <c r="SFE66" s="133" t="s">
        <v>84</v>
      </c>
      <c r="SFF66" s="133" t="s">
        <v>85</v>
      </c>
      <c r="SFG66" s="133" t="s">
        <v>86</v>
      </c>
      <c r="SFH66" s="133" t="s">
        <v>69</v>
      </c>
      <c r="SFI66" s="133" t="s">
        <v>103</v>
      </c>
      <c r="SFJ66" s="133" t="s">
        <v>130</v>
      </c>
      <c r="SFK66" s="133" t="s">
        <v>106</v>
      </c>
      <c r="SFL66" s="130"/>
      <c r="SFM66" s="147"/>
      <c r="SFN66" s="147"/>
      <c r="SFO66" s="147"/>
      <c r="SFP66" s="147"/>
      <c r="SFQ66" s="147"/>
      <c r="SFR66" s="147"/>
      <c r="SFS66" s="133" t="s">
        <v>82</v>
      </c>
      <c r="SFT66" s="133" t="s">
        <v>83</v>
      </c>
      <c r="SFU66" s="133" t="s">
        <v>84</v>
      </c>
      <c r="SFV66" s="133" t="s">
        <v>85</v>
      </c>
      <c r="SFW66" s="133" t="s">
        <v>86</v>
      </c>
      <c r="SFX66" s="133" t="s">
        <v>69</v>
      </c>
      <c r="SFY66" s="133" t="s">
        <v>103</v>
      </c>
      <c r="SFZ66" s="133" t="s">
        <v>130</v>
      </c>
      <c r="SGA66" s="133" t="s">
        <v>106</v>
      </c>
      <c r="SGB66" s="130"/>
      <c r="SGC66" s="147"/>
      <c r="SGD66" s="147"/>
      <c r="SGE66" s="147"/>
      <c r="SGF66" s="147"/>
      <c r="SGG66" s="147"/>
      <c r="SGH66" s="147"/>
      <c r="SGI66" s="133" t="s">
        <v>82</v>
      </c>
      <c r="SGJ66" s="133" t="s">
        <v>83</v>
      </c>
      <c r="SGK66" s="133" t="s">
        <v>84</v>
      </c>
      <c r="SGL66" s="133" t="s">
        <v>85</v>
      </c>
      <c r="SGM66" s="133" t="s">
        <v>86</v>
      </c>
      <c r="SGN66" s="133" t="s">
        <v>69</v>
      </c>
      <c r="SGO66" s="133" t="s">
        <v>103</v>
      </c>
      <c r="SGP66" s="133" t="s">
        <v>130</v>
      </c>
      <c r="SGQ66" s="133" t="s">
        <v>106</v>
      </c>
      <c r="SGR66" s="130"/>
      <c r="SGS66" s="147"/>
      <c r="SGT66" s="147"/>
      <c r="SGU66" s="147"/>
      <c r="SGV66" s="147"/>
      <c r="SGW66" s="147"/>
      <c r="SGX66" s="147"/>
      <c r="SGY66" s="133" t="s">
        <v>82</v>
      </c>
      <c r="SGZ66" s="133" t="s">
        <v>83</v>
      </c>
      <c r="SHA66" s="133" t="s">
        <v>84</v>
      </c>
      <c r="SHB66" s="133" t="s">
        <v>85</v>
      </c>
      <c r="SHC66" s="133" t="s">
        <v>86</v>
      </c>
      <c r="SHD66" s="133" t="s">
        <v>69</v>
      </c>
      <c r="SHE66" s="133" t="s">
        <v>103</v>
      </c>
      <c r="SHF66" s="133" t="s">
        <v>130</v>
      </c>
      <c r="SHG66" s="133" t="s">
        <v>106</v>
      </c>
      <c r="SHH66" s="130"/>
      <c r="SHI66" s="147"/>
      <c r="SHJ66" s="147"/>
      <c r="SHK66" s="147"/>
      <c r="SHL66" s="147"/>
      <c r="SHM66" s="147"/>
      <c r="SHN66" s="147"/>
      <c r="SHO66" s="133" t="s">
        <v>82</v>
      </c>
      <c r="SHP66" s="133" t="s">
        <v>83</v>
      </c>
      <c r="SHQ66" s="133" t="s">
        <v>84</v>
      </c>
      <c r="SHR66" s="133" t="s">
        <v>85</v>
      </c>
      <c r="SHS66" s="133" t="s">
        <v>86</v>
      </c>
      <c r="SHT66" s="133" t="s">
        <v>69</v>
      </c>
      <c r="SHU66" s="133" t="s">
        <v>103</v>
      </c>
      <c r="SHV66" s="133" t="s">
        <v>130</v>
      </c>
      <c r="SHW66" s="133" t="s">
        <v>106</v>
      </c>
      <c r="SHX66" s="130"/>
      <c r="SHY66" s="147"/>
      <c r="SHZ66" s="147"/>
      <c r="SIA66" s="147"/>
      <c r="SIB66" s="147"/>
      <c r="SIC66" s="147"/>
      <c r="SID66" s="147"/>
      <c r="SIE66" s="133" t="s">
        <v>82</v>
      </c>
      <c r="SIF66" s="133" t="s">
        <v>83</v>
      </c>
      <c r="SIG66" s="133" t="s">
        <v>84</v>
      </c>
      <c r="SIH66" s="133" t="s">
        <v>85</v>
      </c>
      <c r="SII66" s="133" t="s">
        <v>86</v>
      </c>
      <c r="SIJ66" s="133" t="s">
        <v>69</v>
      </c>
      <c r="SIK66" s="133" t="s">
        <v>103</v>
      </c>
      <c r="SIL66" s="133" t="s">
        <v>130</v>
      </c>
      <c r="SIM66" s="133" t="s">
        <v>106</v>
      </c>
      <c r="SIN66" s="130"/>
      <c r="SIO66" s="147"/>
      <c r="SIP66" s="147"/>
      <c r="SIQ66" s="147"/>
      <c r="SIR66" s="147"/>
      <c r="SIS66" s="147"/>
      <c r="SIT66" s="147"/>
      <c r="SIU66" s="133" t="s">
        <v>82</v>
      </c>
      <c r="SIV66" s="133" t="s">
        <v>83</v>
      </c>
      <c r="SIW66" s="133" t="s">
        <v>84</v>
      </c>
      <c r="SIX66" s="133" t="s">
        <v>85</v>
      </c>
      <c r="SIY66" s="133" t="s">
        <v>86</v>
      </c>
      <c r="SIZ66" s="133" t="s">
        <v>69</v>
      </c>
      <c r="SJA66" s="133" t="s">
        <v>103</v>
      </c>
      <c r="SJB66" s="133" t="s">
        <v>130</v>
      </c>
      <c r="SJC66" s="133" t="s">
        <v>106</v>
      </c>
      <c r="SJD66" s="130"/>
      <c r="SJE66" s="147"/>
      <c r="SJF66" s="147"/>
      <c r="SJG66" s="147"/>
      <c r="SJH66" s="147"/>
      <c r="SJI66" s="147"/>
      <c r="SJJ66" s="147"/>
      <c r="SJK66" s="133" t="s">
        <v>82</v>
      </c>
      <c r="SJL66" s="133" t="s">
        <v>83</v>
      </c>
      <c r="SJM66" s="133" t="s">
        <v>84</v>
      </c>
      <c r="SJN66" s="133" t="s">
        <v>85</v>
      </c>
      <c r="SJO66" s="133" t="s">
        <v>86</v>
      </c>
      <c r="SJP66" s="133" t="s">
        <v>69</v>
      </c>
      <c r="SJQ66" s="133" t="s">
        <v>103</v>
      </c>
      <c r="SJR66" s="133" t="s">
        <v>130</v>
      </c>
      <c r="SJS66" s="133" t="s">
        <v>106</v>
      </c>
      <c r="SJT66" s="130"/>
      <c r="SJU66" s="147"/>
      <c r="SJV66" s="147"/>
      <c r="SJW66" s="147"/>
      <c r="SJX66" s="147"/>
      <c r="SJY66" s="147"/>
      <c r="SJZ66" s="147"/>
      <c r="SKA66" s="133" t="s">
        <v>82</v>
      </c>
      <c r="SKB66" s="133" t="s">
        <v>83</v>
      </c>
      <c r="SKC66" s="133" t="s">
        <v>84</v>
      </c>
      <c r="SKD66" s="133" t="s">
        <v>85</v>
      </c>
      <c r="SKE66" s="133" t="s">
        <v>86</v>
      </c>
      <c r="SKF66" s="133" t="s">
        <v>69</v>
      </c>
      <c r="SKG66" s="133" t="s">
        <v>103</v>
      </c>
      <c r="SKH66" s="133" t="s">
        <v>130</v>
      </c>
      <c r="SKI66" s="133" t="s">
        <v>106</v>
      </c>
      <c r="SKJ66" s="130"/>
      <c r="SKK66" s="147"/>
      <c r="SKL66" s="147"/>
      <c r="SKM66" s="147"/>
      <c r="SKN66" s="147"/>
      <c r="SKO66" s="147"/>
      <c r="SKP66" s="147"/>
      <c r="SKQ66" s="133" t="s">
        <v>82</v>
      </c>
      <c r="SKR66" s="133" t="s">
        <v>83</v>
      </c>
      <c r="SKS66" s="133" t="s">
        <v>84</v>
      </c>
      <c r="SKT66" s="133" t="s">
        <v>85</v>
      </c>
      <c r="SKU66" s="133" t="s">
        <v>86</v>
      </c>
      <c r="SKV66" s="133" t="s">
        <v>69</v>
      </c>
      <c r="SKW66" s="133" t="s">
        <v>103</v>
      </c>
      <c r="SKX66" s="133" t="s">
        <v>130</v>
      </c>
      <c r="SKY66" s="133" t="s">
        <v>106</v>
      </c>
      <c r="SKZ66" s="130"/>
      <c r="SLA66" s="147"/>
      <c r="SLB66" s="147"/>
      <c r="SLC66" s="147"/>
      <c r="SLD66" s="147"/>
      <c r="SLE66" s="147"/>
      <c r="SLF66" s="147"/>
      <c r="SLG66" s="133" t="s">
        <v>82</v>
      </c>
      <c r="SLH66" s="133" t="s">
        <v>83</v>
      </c>
      <c r="SLI66" s="133" t="s">
        <v>84</v>
      </c>
      <c r="SLJ66" s="133" t="s">
        <v>85</v>
      </c>
      <c r="SLK66" s="133" t="s">
        <v>86</v>
      </c>
      <c r="SLL66" s="133" t="s">
        <v>69</v>
      </c>
      <c r="SLM66" s="133" t="s">
        <v>103</v>
      </c>
      <c r="SLN66" s="133" t="s">
        <v>130</v>
      </c>
      <c r="SLO66" s="133" t="s">
        <v>106</v>
      </c>
      <c r="SLP66" s="130"/>
      <c r="SLQ66" s="147"/>
      <c r="SLR66" s="147"/>
      <c r="SLS66" s="147"/>
      <c r="SLT66" s="147"/>
      <c r="SLU66" s="147"/>
      <c r="SLV66" s="147"/>
      <c r="SLW66" s="133" t="s">
        <v>82</v>
      </c>
      <c r="SLX66" s="133" t="s">
        <v>83</v>
      </c>
      <c r="SLY66" s="133" t="s">
        <v>84</v>
      </c>
      <c r="SLZ66" s="133" t="s">
        <v>85</v>
      </c>
      <c r="SMA66" s="133" t="s">
        <v>86</v>
      </c>
      <c r="SMB66" s="133" t="s">
        <v>69</v>
      </c>
      <c r="SMC66" s="133" t="s">
        <v>103</v>
      </c>
      <c r="SMD66" s="133" t="s">
        <v>130</v>
      </c>
      <c r="SME66" s="133" t="s">
        <v>106</v>
      </c>
      <c r="SMF66" s="130"/>
      <c r="SMG66" s="147"/>
      <c r="SMH66" s="147"/>
      <c r="SMI66" s="147"/>
      <c r="SMJ66" s="147"/>
      <c r="SMK66" s="147"/>
      <c r="SML66" s="147"/>
      <c r="SMM66" s="133" t="s">
        <v>82</v>
      </c>
      <c r="SMN66" s="133" t="s">
        <v>83</v>
      </c>
      <c r="SMO66" s="133" t="s">
        <v>84</v>
      </c>
      <c r="SMP66" s="133" t="s">
        <v>85</v>
      </c>
      <c r="SMQ66" s="133" t="s">
        <v>86</v>
      </c>
      <c r="SMR66" s="133" t="s">
        <v>69</v>
      </c>
      <c r="SMS66" s="133" t="s">
        <v>103</v>
      </c>
      <c r="SMT66" s="133" t="s">
        <v>130</v>
      </c>
      <c r="SMU66" s="133" t="s">
        <v>106</v>
      </c>
      <c r="SMV66" s="130"/>
      <c r="SMW66" s="147"/>
      <c r="SMX66" s="147"/>
      <c r="SMY66" s="147"/>
      <c r="SMZ66" s="147"/>
      <c r="SNA66" s="147"/>
      <c r="SNB66" s="147"/>
      <c r="SNC66" s="133" t="s">
        <v>82</v>
      </c>
      <c r="SND66" s="133" t="s">
        <v>83</v>
      </c>
      <c r="SNE66" s="133" t="s">
        <v>84</v>
      </c>
      <c r="SNF66" s="133" t="s">
        <v>85</v>
      </c>
      <c r="SNG66" s="133" t="s">
        <v>86</v>
      </c>
      <c r="SNH66" s="133" t="s">
        <v>69</v>
      </c>
      <c r="SNI66" s="133" t="s">
        <v>103</v>
      </c>
      <c r="SNJ66" s="133" t="s">
        <v>130</v>
      </c>
      <c r="SNK66" s="133" t="s">
        <v>106</v>
      </c>
      <c r="SNL66" s="130"/>
      <c r="SNM66" s="147"/>
      <c r="SNN66" s="147"/>
      <c r="SNO66" s="147"/>
      <c r="SNP66" s="147"/>
      <c r="SNQ66" s="147"/>
      <c r="SNR66" s="147"/>
      <c r="SNS66" s="133" t="s">
        <v>82</v>
      </c>
      <c r="SNT66" s="133" t="s">
        <v>83</v>
      </c>
      <c r="SNU66" s="133" t="s">
        <v>84</v>
      </c>
      <c r="SNV66" s="133" t="s">
        <v>85</v>
      </c>
      <c r="SNW66" s="133" t="s">
        <v>86</v>
      </c>
      <c r="SNX66" s="133" t="s">
        <v>69</v>
      </c>
      <c r="SNY66" s="133" t="s">
        <v>103</v>
      </c>
      <c r="SNZ66" s="133" t="s">
        <v>130</v>
      </c>
      <c r="SOA66" s="133" t="s">
        <v>106</v>
      </c>
      <c r="SOB66" s="130"/>
      <c r="SOC66" s="147"/>
      <c r="SOD66" s="147"/>
      <c r="SOE66" s="147"/>
      <c r="SOF66" s="147"/>
      <c r="SOG66" s="147"/>
      <c r="SOH66" s="147"/>
      <c r="SOI66" s="133" t="s">
        <v>82</v>
      </c>
      <c r="SOJ66" s="133" t="s">
        <v>83</v>
      </c>
      <c r="SOK66" s="133" t="s">
        <v>84</v>
      </c>
      <c r="SOL66" s="133" t="s">
        <v>85</v>
      </c>
      <c r="SOM66" s="133" t="s">
        <v>86</v>
      </c>
      <c r="SON66" s="133" t="s">
        <v>69</v>
      </c>
      <c r="SOO66" s="133" t="s">
        <v>103</v>
      </c>
      <c r="SOP66" s="133" t="s">
        <v>130</v>
      </c>
      <c r="SOQ66" s="133" t="s">
        <v>106</v>
      </c>
      <c r="SOR66" s="130"/>
      <c r="SOS66" s="147"/>
      <c r="SOT66" s="147"/>
      <c r="SOU66" s="147"/>
      <c r="SOV66" s="147"/>
      <c r="SOW66" s="147"/>
      <c r="SOX66" s="147"/>
      <c r="SOY66" s="133" t="s">
        <v>82</v>
      </c>
      <c r="SOZ66" s="133" t="s">
        <v>83</v>
      </c>
      <c r="SPA66" s="133" t="s">
        <v>84</v>
      </c>
      <c r="SPB66" s="133" t="s">
        <v>85</v>
      </c>
      <c r="SPC66" s="133" t="s">
        <v>86</v>
      </c>
      <c r="SPD66" s="133" t="s">
        <v>69</v>
      </c>
      <c r="SPE66" s="133" t="s">
        <v>103</v>
      </c>
      <c r="SPF66" s="133" t="s">
        <v>130</v>
      </c>
      <c r="SPG66" s="133" t="s">
        <v>106</v>
      </c>
      <c r="SPH66" s="130"/>
      <c r="SPI66" s="147"/>
      <c r="SPJ66" s="147"/>
      <c r="SPK66" s="147"/>
      <c r="SPL66" s="147"/>
      <c r="SPM66" s="147"/>
      <c r="SPN66" s="147"/>
      <c r="SPO66" s="133" t="s">
        <v>82</v>
      </c>
      <c r="SPP66" s="133" t="s">
        <v>83</v>
      </c>
      <c r="SPQ66" s="133" t="s">
        <v>84</v>
      </c>
      <c r="SPR66" s="133" t="s">
        <v>85</v>
      </c>
      <c r="SPS66" s="133" t="s">
        <v>86</v>
      </c>
      <c r="SPT66" s="133" t="s">
        <v>69</v>
      </c>
      <c r="SPU66" s="133" t="s">
        <v>103</v>
      </c>
      <c r="SPV66" s="133" t="s">
        <v>130</v>
      </c>
      <c r="SPW66" s="133" t="s">
        <v>106</v>
      </c>
      <c r="SPX66" s="130"/>
      <c r="SPY66" s="147"/>
      <c r="SPZ66" s="147"/>
      <c r="SQA66" s="147"/>
      <c r="SQB66" s="147"/>
      <c r="SQC66" s="147"/>
      <c r="SQD66" s="147"/>
      <c r="SQE66" s="133" t="s">
        <v>82</v>
      </c>
      <c r="SQF66" s="133" t="s">
        <v>83</v>
      </c>
      <c r="SQG66" s="133" t="s">
        <v>84</v>
      </c>
      <c r="SQH66" s="133" t="s">
        <v>85</v>
      </c>
      <c r="SQI66" s="133" t="s">
        <v>86</v>
      </c>
      <c r="SQJ66" s="133" t="s">
        <v>69</v>
      </c>
      <c r="SQK66" s="133" t="s">
        <v>103</v>
      </c>
      <c r="SQL66" s="133" t="s">
        <v>130</v>
      </c>
      <c r="SQM66" s="133" t="s">
        <v>106</v>
      </c>
      <c r="SQN66" s="130"/>
      <c r="SQO66" s="147"/>
      <c r="SQP66" s="147"/>
      <c r="SQQ66" s="147"/>
      <c r="SQR66" s="147"/>
      <c r="SQS66" s="147"/>
      <c r="SQT66" s="147"/>
      <c r="SQU66" s="133" t="s">
        <v>82</v>
      </c>
      <c r="SQV66" s="133" t="s">
        <v>83</v>
      </c>
      <c r="SQW66" s="133" t="s">
        <v>84</v>
      </c>
      <c r="SQX66" s="133" t="s">
        <v>85</v>
      </c>
      <c r="SQY66" s="133" t="s">
        <v>86</v>
      </c>
      <c r="SQZ66" s="133" t="s">
        <v>69</v>
      </c>
      <c r="SRA66" s="133" t="s">
        <v>103</v>
      </c>
      <c r="SRB66" s="133" t="s">
        <v>130</v>
      </c>
      <c r="SRC66" s="133" t="s">
        <v>106</v>
      </c>
      <c r="SRD66" s="130"/>
      <c r="SRE66" s="147"/>
      <c r="SRF66" s="147"/>
      <c r="SRG66" s="147"/>
      <c r="SRH66" s="147"/>
      <c r="SRI66" s="147"/>
      <c r="SRJ66" s="147"/>
      <c r="SRK66" s="133" t="s">
        <v>82</v>
      </c>
      <c r="SRL66" s="133" t="s">
        <v>83</v>
      </c>
      <c r="SRM66" s="133" t="s">
        <v>84</v>
      </c>
      <c r="SRN66" s="133" t="s">
        <v>85</v>
      </c>
      <c r="SRO66" s="133" t="s">
        <v>86</v>
      </c>
      <c r="SRP66" s="133" t="s">
        <v>69</v>
      </c>
      <c r="SRQ66" s="133" t="s">
        <v>103</v>
      </c>
      <c r="SRR66" s="133" t="s">
        <v>130</v>
      </c>
      <c r="SRS66" s="133" t="s">
        <v>106</v>
      </c>
      <c r="SRT66" s="130"/>
      <c r="SRU66" s="147"/>
      <c r="SRV66" s="147"/>
      <c r="SRW66" s="147"/>
      <c r="SRX66" s="147"/>
      <c r="SRY66" s="147"/>
      <c r="SRZ66" s="147"/>
      <c r="SSA66" s="133" t="s">
        <v>82</v>
      </c>
      <c r="SSB66" s="133" t="s">
        <v>83</v>
      </c>
      <c r="SSC66" s="133" t="s">
        <v>84</v>
      </c>
      <c r="SSD66" s="133" t="s">
        <v>85</v>
      </c>
      <c r="SSE66" s="133" t="s">
        <v>86</v>
      </c>
      <c r="SSF66" s="133" t="s">
        <v>69</v>
      </c>
      <c r="SSG66" s="133" t="s">
        <v>103</v>
      </c>
      <c r="SSH66" s="133" t="s">
        <v>130</v>
      </c>
      <c r="SSI66" s="133" t="s">
        <v>106</v>
      </c>
      <c r="SSJ66" s="130"/>
      <c r="SSK66" s="147"/>
      <c r="SSL66" s="147"/>
      <c r="SSM66" s="147"/>
      <c r="SSN66" s="147"/>
      <c r="SSO66" s="147"/>
      <c r="SSP66" s="147"/>
      <c r="SSQ66" s="133" t="s">
        <v>82</v>
      </c>
      <c r="SSR66" s="133" t="s">
        <v>83</v>
      </c>
      <c r="SSS66" s="133" t="s">
        <v>84</v>
      </c>
      <c r="SST66" s="133" t="s">
        <v>85</v>
      </c>
      <c r="SSU66" s="133" t="s">
        <v>86</v>
      </c>
      <c r="SSV66" s="133" t="s">
        <v>69</v>
      </c>
      <c r="SSW66" s="133" t="s">
        <v>103</v>
      </c>
      <c r="SSX66" s="133" t="s">
        <v>130</v>
      </c>
      <c r="SSY66" s="133" t="s">
        <v>106</v>
      </c>
      <c r="SSZ66" s="130"/>
      <c r="STA66" s="147"/>
      <c r="STB66" s="147"/>
      <c r="STC66" s="147"/>
      <c r="STD66" s="147"/>
      <c r="STE66" s="147"/>
      <c r="STF66" s="147"/>
      <c r="STG66" s="133" t="s">
        <v>82</v>
      </c>
      <c r="STH66" s="133" t="s">
        <v>83</v>
      </c>
      <c r="STI66" s="133" t="s">
        <v>84</v>
      </c>
      <c r="STJ66" s="133" t="s">
        <v>85</v>
      </c>
      <c r="STK66" s="133" t="s">
        <v>86</v>
      </c>
      <c r="STL66" s="133" t="s">
        <v>69</v>
      </c>
      <c r="STM66" s="133" t="s">
        <v>103</v>
      </c>
      <c r="STN66" s="133" t="s">
        <v>130</v>
      </c>
      <c r="STO66" s="133" t="s">
        <v>106</v>
      </c>
      <c r="STP66" s="130"/>
      <c r="STQ66" s="147"/>
      <c r="STR66" s="147"/>
      <c r="STS66" s="147"/>
      <c r="STT66" s="147"/>
      <c r="STU66" s="147"/>
      <c r="STV66" s="147"/>
      <c r="STW66" s="133" t="s">
        <v>82</v>
      </c>
      <c r="STX66" s="133" t="s">
        <v>83</v>
      </c>
      <c r="STY66" s="133" t="s">
        <v>84</v>
      </c>
      <c r="STZ66" s="133" t="s">
        <v>85</v>
      </c>
      <c r="SUA66" s="133" t="s">
        <v>86</v>
      </c>
      <c r="SUB66" s="133" t="s">
        <v>69</v>
      </c>
      <c r="SUC66" s="133" t="s">
        <v>103</v>
      </c>
      <c r="SUD66" s="133" t="s">
        <v>130</v>
      </c>
      <c r="SUE66" s="133" t="s">
        <v>106</v>
      </c>
      <c r="SUF66" s="130"/>
      <c r="SUG66" s="147"/>
      <c r="SUH66" s="147"/>
      <c r="SUI66" s="147"/>
      <c r="SUJ66" s="147"/>
      <c r="SUK66" s="147"/>
      <c r="SUL66" s="147"/>
      <c r="SUM66" s="133" t="s">
        <v>82</v>
      </c>
      <c r="SUN66" s="133" t="s">
        <v>83</v>
      </c>
      <c r="SUO66" s="133" t="s">
        <v>84</v>
      </c>
      <c r="SUP66" s="133" t="s">
        <v>85</v>
      </c>
      <c r="SUQ66" s="133" t="s">
        <v>86</v>
      </c>
      <c r="SUR66" s="133" t="s">
        <v>69</v>
      </c>
      <c r="SUS66" s="133" t="s">
        <v>103</v>
      </c>
      <c r="SUT66" s="133" t="s">
        <v>130</v>
      </c>
      <c r="SUU66" s="133" t="s">
        <v>106</v>
      </c>
      <c r="SUV66" s="130"/>
      <c r="SUW66" s="147"/>
      <c r="SUX66" s="147"/>
      <c r="SUY66" s="147"/>
      <c r="SUZ66" s="147"/>
      <c r="SVA66" s="147"/>
      <c r="SVB66" s="147"/>
      <c r="SVC66" s="133" t="s">
        <v>82</v>
      </c>
      <c r="SVD66" s="133" t="s">
        <v>83</v>
      </c>
      <c r="SVE66" s="133" t="s">
        <v>84</v>
      </c>
      <c r="SVF66" s="133" t="s">
        <v>85</v>
      </c>
      <c r="SVG66" s="133" t="s">
        <v>86</v>
      </c>
      <c r="SVH66" s="133" t="s">
        <v>69</v>
      </c>
      <c r="SVI66" s="133" t="s">
        <v>103</v>
      </c>
      <c r="SVJ66" s="133" t="s">
        <v>130</v>
      </c>
      <c r="SVK66" s="133" t="s">
        <v>106</v>
      </c>
      <c r="SVL66" s="130"/>
      <c r="SVM66" s="147"/>
      <c r="SVN66" s="147"/>
      <c r="SVO66" s="147"/>
      <c r="SVP66" s="147"/>
      <c r="SVQ66" s="147"/>
      <c r="SVR66" s="147"/>
      <c r="SVS66" s="133" t="s">
        <v>82</v>
      </c>
      <c r="SVT66" s="133" t="s">
        <v>83</v>
      </c>
      <c r="SVU66" s="133" t="s">
        <v>84</v>
      </c>
      <c r="SVV66" s="133" t="s">
        <v>85</v>
      </c>
      <c r="SVW66" s="133" t="s">
        <v>86</v>
      </c>
      <c r="SVX66" s="133" t="s">
        <v>69</v>
      </c>
      <c r="SVY66" s="133" t="s">
        <v>103</v>
      </c>
      <c r="SVZ66" s="133" t="s">
        <v>130</v>
      </c>
      <c r="SWA66" s="133" t="s">
        <v>106</v>
      </c>
      <c r="SWB66" s="130"/>
      <c r="SWC66" s="147"/>
      <c r="SWD66" s="147"/>
      <c r="SWE66" s="147"/>
      <c r="SWF66" s="147"/>
      <c r="SWG66" s="147"/>
      <c r="SWH66" s="147"/>
      <c r="SWI66" s="133" t="s">
        <v>82</v>
      </c>
      <c r="SWJ66" s="133" t="s">
        <v>83</v>
      </c>
      <c r="SWK66" s="133" t="s">
        <v>84</v>
      </c>
      <c r="SWL66" s="133" t="s">
        <v>85</v>
      </c>
      <c r="SWM66" s="133" t="s">
        <v>86</v>
      </c>
      <c r="SWN66" s="133" t="s">
        <v>69</v>
      </c>
      <c r="SWO66" s="133" t="s">
        <v>103</v>
      </c>
      <c r="SWP66" s="133" t="s">
        <v>130</v>
      </c>
      <c r="SWQ66" s="133" t="s">
        <v>106</v>
      </c>
      <c r="SWR66" s="130"/>
      <c r="SWS66" s="147"/>
      <c r="SWT66" s="147"/>
      <c r="SWU66" s="147"/>
      <c r="SWV66" s="147"/>
      <c r="SWW66" s="147"/>
      <c r="SWX66" s="147"/>
      <c r="SWY66" s="133" t="s">
        <v>82</v>
      </c>
      <c r="SWZ66" s="133" t="s">
        <v>83</v>
      </c>
      <c r="SXA66" s="133" t="s">
        <v>84</v>
      </c>
      <c r="SXB66" s="133" t="s">
        <v>85</v>
      </c>
      <c r="SXC66" s="133" t="s">
        <v>86</v>
      </c>
      <c r="SXD66" s="133" t="s">
        <v>69</v>
      </c>
      <c r="SXE66" s="133" t="s">
        <v>103</v>
      </c>
      <c r="SXF66" s="133" t="s">
        <v>130</v>
      </c>
      <c r="SXG66" s="133" t="s">
        <v>106</v>
      </c>
      <c r="SXH66" s="130"/>
      <c r="SXI66" s="147"/>
      <c r="SXJ66" s="147"/>
      <c r="SXK66" s="147"/>
      <c r="SXL66" s="147"/>
      <c r="SXM66" s="147"/>
      <c r="SXN66" s="147"/>
      <c r="SXO66" s="133" t="s">
        <v>82</v>
      </c>
      <c r="SXP66" s="133" t="s">
        <v>83</v>
      </c>
      <c r="SXQ66" s="133" t="s">
        <v>84</v>
      </c>
      <c r="SXR66" s="133" t="s">
        <v>85</v>
      </c>
      <c r="SXS66" s="133" t="s">
        <v>86</v>
      </c>
      <c r="SXT66" s="133" t="s">
        <v>69</v>
      </c>
      <c r="SXU66" s="133" t="s">
        <v>103</v>
      </c>
      <c r="SXV66" s="133" t="s">
        <v>130</v>
      </c>
      <c r="SXW66" s="133" t="s">
        <v>106</v>
      </c>
      <c r="SXX66" s="130"/>
      <c r="SXY66" s="147"/>
      <c r="SXZ66" s="147"/>
      <c r="SYA66" s="147"/>
      <c r="SYB66" s="147"/>
      <c r="SYC66" s="147"/>
      <c r="SYD66" s="147"/>
      <c r="SYE66" s="133" t="s">
        <v>82</v>
      </c>
      <c r="SYF66" s="133" t="s">
        <v>83</v>
      </c>
      <c r="SYG66" s="133" t="s">
        <v>84</v>
      </c>
      <c r="SYH66" s="133" t="s">
        <v>85</v>
      </c>
      <c r="SYI66" s="133" t="s">
        <v>86</v>
      </c>
      <c r="SYJ66" s="133" t="s">
        <v>69</v>
      </c>
      <c r="SYK66" s="133" t="s">
        <v>103</v>
      </c>
      <c r="SYL66" s="133" t="s">
        <v>130</v>
      </c>
      <c r="SYM66" s="133" t="s">
        <v>106</v>
      </c>
      <c r="SYN66" s="130"/>
      <c r="SYO66" s="147"/>
      <c r="SYP66" s="147"/>
      <c r="SYQ66" s="147"/>
      <c r="SYR66" s="147"/>
      <c r="SYS66" s="147"/>
      <c r="SYT66" s="147"/>
      <c r="SYU66" s="133" t="s">
        <v>82</v>
      </c>
      <c r="SYV66" s="133" t="s">
        <v>83</v>
      </c>
      <c r="SYW66" s="133" t="s">
        <v>84</v>
      </c>
      <c r="SYX66" s="133" t="s">
        <v>85</v>
      </c>
      <c r="SYY66" s="133" t="s">
        <v>86</v>
      </c>
      <c r="SYZ66" s="133" t="s">
        <v>69</v>
      </c>
      <c r="SZA66" s="133" t="s">
        <v>103</v>
      </c>
      <c r="SZB66" s="133" t="s">
        <v>130</v>
      </c>
      <c r="SZC66" s="133" t="s">
        <v>106</v>
      </c>
      <c r="SZD66" s="130"/>
      <c r="SZE66" s="147"/>
      <c r="SZF66" s="147"/>
      <c r="SZG66" s="147"/>
      <c r="SZH66" s="147"/>
      <c r="SZI66" s="147"/>
      <c r="SZJ66" s="147"/>
      <c r="SZK66" s="133" t="s">
        <v>82</v>
      </c>
      <c r="SZL66" s="133" t="s">
        <v>83</v>
      </c>
      <c r="SZM66" s="133" t="s">
        <v>84</v>
      </c>
      <c r="SZN66" s="133" t="s">
        <v>85</v>
      </c>
      <c r="SZO66" s="133" t="s">
        <v>86</v>
      </c>
      <c r="SZP66" s="133" t="s">
        <v>69</v>
      </c>
      <c r="SZQ66" s="133" t="s">
        <v>103</v>
      </c>
      <c r="SZR66" s="133" t="s">
        <v>130</v>
      </c>
      <c r="SZS66" s="133" t="s">
        <v>106</v>
      </c>
      <c r="SZT66" s="130"/>
      <c r="SZU66" s="147"/>
      <c r="SZV66" s="147"/>
      <c r="SZW66" s="147"/>
      <c r="SZX66" s="147"/>
      <c r="SZY66" s="147"/>
      <c r="SZZ66" s="147"/>
      <c r="TAA66" s="133" t="s">
        <v>82</v>
      </c>
      <c r="TAB66" s="133" t="s">
        <v>83</v>
      </c>
      <c r="TAC66" s="133" t="s">
        <v>84</v>
      </c>
      <c r="TAD66" s="133" t="s">
        <v>85</v>
      </c>
      <c r="TAE66" s="133" t="s">
        <v>86</v>
      </c>
      <c r="TAF66" s="133" t="s">
        <v>69</v>
      </c>
      <c r="TAG66" s="133" t="s">
        <v>103</v>
      </c>
      <c r="TAH66" s="133" t="s">
        <v>130</v>
      </c>
      <c r="TAI66" s="133" t="s">
        <v>106</v>
      </c>
      <c r="TAJ66" s="130"/>
      <c r="TAK66" s="147"/>
      <c r="TAL66" s="147"/>
      <c r="TAM66" s="147"/>
      <c r="TAN66" s="147"/>
      <c r="TAO66" s="147"/>
      <c r="TAP66" s="147"/>
      <c r="TAQ66" s="133" t="s">
        <v>82</v>
      </c>
      <c r="TAR66" s="133" t="s">
        <v>83</v>
      </c>
      <c r="TAS66" s="133" t="s">
        <v>84</v>
      </c>
      <c r="TAT66" s="133" t="s">
        <v>85</v>
      </c>
      <c r="TAU66" s="133" t="s">
        <v>86</v>
      </c>
      <c r="TAV66" s="133" t="s">
        <v>69</v>
      </c>
      <c r="TAW66" s="133" t="s">
        <v>103</v>
      </c>
      <c r="TAX66" s="133" t="s">
        <v>130</v>
      </c>
      <c r="TAY66" s="133" t="s">
        <v>106</v>
      </c>
      <c r="TAZ66" s="130"/>
      <c r="TBA66" s="147"/>
      <c r="TBB66" s="147"/>
      <c r="TBC66" s="147"/>
      <c r="TBD66" s="147"/>
      <c r="TBE66" s="147"/>
      <c r="TBF66" s="147"/>
      <c r="TBG66" s="133" t="s">
        <v>82</v>
      </c>
      <c r="TBH66" s="133" t="s">
        <v>83</v>
      </c>
      <c r="TBI66" s="133" t="s">
        <v>84</v>
      </c>
      <c r="TBJ66" s="133" t="s">
        <v>85</v>
      </c>
      <c r="TBK66" s="133" t="s">
        <v>86</v>
      </c>
      <c r="TBL66" s="133" t="s">
        <v>69</v>
      </c>
      <c r="TBM66" s="133" t="s">
        <v>103</v>
      </c>
      <c r="TBN66" s="133" t="s">
        <v>130</v>
      </c>
      <c r="TBO66" s="133" t="s">
        <v>106</v>
      </c>
      <c r="TBP66" s="130"/>
      <c r="TBQ66" s="147"/>
      <c r="TBR66" s="147"/>
      <c r="TBS66" s="147"/>
      <c r="TBT66" s="147"/>
      <c r="TBU66" s="147"/>
      <c r="TBV66" s="147"/>
      <c r="TBW66" s="133" t="s">
        <v>82</v>
      </c>
      <c r="TBX66" s="133" t="s">
        <v>83</v>
      </c>
      <c r="TBY66" s="133" t="s">
        <v>84</v>
      </c>
      <c r="TBZ66" s="133" t="s">
        <v>85</v>
      </c>
      <c r="TCA66" s="133" t="s">
        <v>86</v>
      </c>
      <c r="TCB66" s="133" t="s">
        <v>69</v>
      </c>
      <c r="TCC66" s="133" t="s">
        <v>103</v>
      </c>
      <c r="TCD66" s="133" t="s">
        <v>130</v>
      </c>
      <c r="TCE66" s="133" t="s">
        <v>106</v>
      </c>
      <c r="TCF66" s="130"/>
      <c r="TCG66" s="147"/>
      <c r="TCH66" s="147"/>
      <c r="TCI66" s="147"/>
      <c r="TCJ66" s="147"/>
      <c r="TCK66" s="147"/>
      <c r="TCL66" s="147"/>
      <c r="TCM66" s="133" t="s">
        <v>82</v>
      </c>
      <c r="TCN66" s="133" t="s">
        <v>83</v>
      </c>
      <c r="TCO66" s="133" t="s">
        <v>84</v>
      </c>
      <c r="TCP66" s="133" t="s">
        <v>85</v>
      </c>
      <c r="TCQ66" s="133" t="s">
        <v>86</v>
      </c>
      <c r="TCR66" s="133" t="s">
        <v>69</v>
      </c>
      <c r="TCS66" s="133" t="s">
        <v>103</v>
      </c>
      <c r="TCT66" s="133" t="s">
        <v>130</v>
      </c>
      <c r="TCU66" s="133" t="s">
        <v>106</v>
      </c>
      <c r="TCV66" s="130"/>
      <c r="TCW66" s="147"/>
      <c r="TCX66" s="147"/>
      <c r="TCY66" s="147"/>
      <c r="TCZ66" s="147"/>
      <c r="TDA66" s="147"/>
      <c r="TDB66" s="147"/>
      <c r="TDC66" s="133" t="s">
        <v>82</v>
      </c>
      <c r="TDD66" s="133" t="s">
        <v>83</v>
      </c>
      <c r="TDE66" s="133" t="s">
        <v>84</v>
      </c>
      <c r="TDF66" s="133" t="s">
        <v>85</v>
      </c>
      <c r="TDG66" s="133" t="s">
        <v>86</v>
      </c>
      <c r="TDH66" s="133" t="s">
        <v>69</v>
      </c>
      <c r="TDI66" s="133" t="s">
        <v>103</v>
      </c>
      <c r="TDJ66" s="133" t="s">
        <v>130</v>
      </c>
      <c r="TDK66" s="133" t="s">
        <v>106</v>
      </c>
      <c r="TDL66" s="130"/>
      <c r="TDM66" s="147"/>
      <c r="TDN66" s="147"/>
      <c r="TDO66" s="147"/>
      <c r="TDP66" s="147"/>
      <c r="TDQ66" s="147"/>
      <c r="TDR66" s="147"/>
      <c r="TDS66" s="133" t="s">
        <v>82</v>
      </c>
      <c r="TDT66" s="133" t="s">
        <v>83</v>
      </c>
      <c r="TDU66" s="133" t="s">
        <v>84</v>
      </c>
      <c r="TDV66" s="133" t="s">
        <v>85</v>
      </c>
      <c r="TDW66" s="133" t="s">
        <v>86</v>
      </c>
      <c r="TDX66" s="133" t="s">
        <v>69</v>
      </c>
      <c r="TDY66" s="133" t="s">
        <v>103</v>
      </c>
      <c r="TDZ66" s="133" t="s">
        <v>130</v>
      </c>
      <c r="TEA66" s="133" t="s">
        <v>106</v>
      </c>
      <c r="TEB66" s="130"/>
      <c r="TEC66" s="147"/>
      <c r="TED66" s="147"/>
      <c r="TEE66" s="147"/>
      <c r="TEF66" s="147"/>
      <c r="TEG66" s="147"/>
      <c r="TEH66" s="147"/>
      <c r="TEI66" s="133" t="s">
        <v>82</v>
      </c>
      <c r="TEJ66" s="133" t="s">
        <v>83</v>
      </c>
      <c r="TEK66" s="133" t="s">
        <v>84</v>
      </c>
      <c r="TEL66" s="133" t="s">
        <v>85</v>
      </c>
      <c r="TEM66" s="133" t="s">
        <v>86</v>
      </c>
      <c r="TEN66" s="133" t="s">
        <v>69</v>
      </c>
      <c r="TEO66" s="133" t="s">
        <v>103</v>
      </c>
      <c r="TEP66" s="133" t="s">
        <v>130</v>
      </c>
      <c r="TEQ66" s="133" t="s">
        <v>106</v>
      </c>
      <c r="TER66" s="130"/>
      <c r="TES66" s="147"/>
      <c r="TET66" s="147"/>
      <c r="TEU66" s="147"/>
      <c r="TEV66" s="147"/>
      <c r="TEW66" s="147"/>
      <c r="TEX66" s="147"/>
      <c r="TEY66" s="133" t="s">
        <v>82</v>
      </c>
      <c r="TEZ66" s="133" t="s">
        <v>83</v>
      </c>
      <c r="TFA66" s="133" t="s">
        <v>84</v>
      </c>
      <c r="TFB66" s="133" t="s">
        <v>85</v>
      </c>
      <c r="TFC66" s="133" t="s">
        <v>86</v>
      </c>
      <c r="TFD66" s="133" t="s">
        <v>69</v>
      </c>
      <c r="TFE66" s="133" t="s">
        <v>103</v>
      </c>
      <c r="TFF66" s="133" t="s">
        <v>130</v>
      </c>
      <c r="TFG66" s="133" t="s">
        <v>106</v>
      </c>
      <c r="TFH66" s="130"/>
      <c r="TFI66" s="147"/>
      <c r="TFJ66" s="147"/>
      <c r="TFK66" s="147"/>
      <c r="TFL66" s="147"/>
      <c r="TFM66" s="147"/>
      <c r="TFN66" s="147"/>
      <c r="TFO66" s="133" t="s">
        <v>82</v>
      </c>
      <c r="TFP66" s="133" t="s">
        <v>83</v>
      </c>
      <c r="TFQ66" s="133" t="s">
        <v>84</v>
      </c>
      <c r="TFR66" s="133" t="s">
        <v>85</v>
      </c>
      <c r="TFS66" s="133" t="s">
        <v>86</v>
      </c>
      <c r="TFT66" s="133" t="s">
        <v>69</v>
      </c>
      <c r="TFU66" s="133" t="s">
        <v>103</v>
      </c>
      <c r="TFV66" s="133" t="s">
        <v>130</v>
      </c>
      <c r="TFW66" s="133" t="s">
        <v>106</v>
      </c>
      <c r="TFX66" s="130"/>
      <c r="TFY66" s="147"/>
      <c r="TFZ66" s="147"/>
      <c r="TGA66" s="147"/>
      <c r="TGB66" s="147"/>
      <c r="TGC66" s="147"/>
      <c r="TGD66" s="147"/>
      <c r="TGE66" s="133" t="s">
        <v>82</v>
      </c>
      <c r="TGF66" s="133" t="s">
        <v>83</v>
      </c>
      <c r="TGG66" s="133" t="s">
        <v>84</v>
      </c>
      <c r="TGH66" s="133" t="s">
        <v>85</v>
      </c>
      <c r="TGI66" s="133" t="s">
        <v>86</v>
      </c>
      <c r="TGJ66" s="133" t="s">
        <v>69</v>
      </c>
      <c r="TGK66" s="133" t="s">
        <v>103</v>
      </c>
      <c r="TGL66" s="133" t="s">
        <v>130</v>
      </c>
      <c r="TGM66" s="133" t="s">
        <v>106</v>
      </c>
      <c r="TGN66" s="130"/>
      <c r="TGO66" s="147"/>
      <c r="TGP66" s="147"/>
      <c r="TGQ66" s="147"/>
      <c r="TGR66" s="147"/>
      <c r="TGS66" s="147"/>
      <c r="TGT66" s="147"/>
      <c r="TGU66" s="133" t="s">
        <v>82</v>
      </c>
      <c r="TGV66" s="133" t="s">
        <v>83</v>
      </c>
      <c r="TGW66" s="133" t="s">
        <v>84</v>
      </c>
      <c r="TGX66" s="133" t="s">
        <v>85</v>
      </c>
      <c r="TGY66" s="133" t="s">
        <v>86</v>
      </c>
      <c r="TGZ66" s="133" t="s">
        <v>69</v>
      </c>
      <c r="THA66" s="133" t="s">
        <v>103</v>
      </c>
      <c r="THB66" s="133" t="s">
        <v>130</v>
      </c>
      <c r="THC66" s="133" t="s">
        <v>106</v>
      </c>
      <c r="THD66" s="130"/>
      <c r="THE66" s="147"/>
      <c r="THF66" s="147"/>
      <c r="THG66" s="147"/>
      <c r="THH66" s="147"/>
      <c r="THI66" s="147"/>
      <c r="THJ66" s="147"/>
      <c r="THK66" s="133" t="s">
        <v>82</v>
      </c>
      <c r="THL66" s="133" t="s">
        <v>83</v>
      </c>
      <c r="THM66" s="133" t="s">
        <v>84</v>
      </c>
      <c r="THN66" s="133" t="s">
        <v>85</v>
      </c>
      <c r="THO66" s="133" t="s">
        <v>86</v>
      </c>
      <c r="THP66" s="133" t="s">
        <v>69</v>
      </c>
      <c r="THQ66" s="133" t="s">
        <v>103</v>
      </c>
      <c r="THR66" s="133" t="s">
        <v>130</v>
      </c>
      <c r="THS66" s="133" t="s">
        <v>106</v>
      </c>
      <c r="THT66" s="130"/>
      <c r="THU66" s="147"/>
      <c r="THV66" s="147"/>
      <c r="THW66" s="147"/>
      <c r="THX66" s="147"/>
      <c r="THY66" s="147"/>
      <c r="THZ66" s="147"/>
      <c r="TIA66" s="133" t="s">
        <v>82</v>
      </c>
      <c r="TIB66" s="133" t="s">
        <v>83</v>
      </c>
      <c r="TIC66" s="133" t="s">
        <v>84</v>
      </c>
      <c r="TID66" s="133" t="s">
        <v>85</v>
      </c>
      <c r="TIE66" s="133" t="s">
        <v>86</v>
      </c>
      <c r="TIF66" s="133" t="s">
        <v>69</v>
      </c>
      <c r="TIG66" s="133" t="s">
        <v>103</v>
      </c>
      <c r="TIH66" s="133" t="s">
        <v>130</v>
      </c>
      <c r="TII66" s="133" t="s">
        <v>106</v>
      </c>
      <c r="TIJ66" s="130"/>
      <c r="TIK66" s="147"/>
      <c r="TIL66" s="147"/>
      <c r="TIM66" s="147"/>
      <c r="TIN66" s="147"/>
      <c r="TIO66" s="147"/>
      <c r="TIP66" s="147"/>
      <c r="TIQ66" s="133" t="s">
        <v>82</v>
      </c>
      <c r="TIR66" s="133" t="s">
        <v>83</v>
      </c>
      <c r="TIS66" s="133" t="s">
        <v>84</v>
      </c>
      <c r="TIT66" s="133" t="s">
        <v>85</v>
      </c>
      <c r="TIU66" s="133" t="s">
        <v>86</v>
      </c>
      <c r="TIV66" s="133" t="s">
        <v>69</v>
      </c>
      <c r="TIW66" s="133" t="s">
        <v>103</v>
      </c>
      <c r="TIX66" s="133" t="s">
        <v>130</v>
      </c>
      <c r="TIY66" s="133" t="s">
        <v>106</v>
      </c>
      <c r="TIZ66" s="130"/>
      <c r="TJA66" s="147"/>
      <c r="TJB66" s="147"/>
      <c r="TJC66" s="147"/>
      <c r="TJD66" s="147"/>
      <c r="TJE66" s="147"/>
      <c r="TJF66" s="147"/>
      <c r="TJG66" s="133" t="s">
        <v>82</v>
      </c>
      <c r="TJH66" s="133" t="s">
        <v>83</v>
      </c>
      <c r="TJI66" s="133" t="s">
        <v>84</v>
      </c>
      <c r="TJJ66" s="133" t="s">
        <v>85</v>
      </c>
      <c r="TJK66" s="133" t="s">
        <v>86</v>
      </c>
      <c r="TJL66" s="133" t="s">
        <v>69</v>
      </c>
      <c r="TJM66" s="133" t="s">
        <v>103</v>
      </c>
      <c r="TJN66" s="133" t="s">
        <v>130</v>
      </c>
      <c r="TJO66" s="133" t="s">
        <v>106</v>
      </c>
      <c r="TJP66" s="130"/>
      <c r="TJQ66" s="147"/>
      <c r="TJR66" s="147"/>
      <c r="TJS66" s="147"/>
      <c r="TJT66" s="147"/>
      <c r="TJU66" s="147"/>
      <c r="TJV66" s="147"/>
      <c r="TJW66" s="133" t="s">
        <v>82</v>
      </c>
      <c r="TJX66" s="133" t="s">
        <v>83</v>
      </c>
      <c r="TJY66" s="133" t="s">
        <v>84</v>
      </c>
      <c r="TJZ66" s="133" t="s">
        <v>85</v>
      </c>
      <c r="TKA66" s="133" t="s">
        <v>86</v>
      </c>
      <c r="TKB66" s="133" t="s">
        <v>69</v>
      </c>
      <c r="TKC66" s="133" t="s">
        <v>103</v>
      </c>
      <c r="TKD66" s="133" t="s">
        <v>130</v>
      </c>
      <c r="TKE66" s="133" t="s">
        <v>106</v>
      </c>
      <c r="TKF66" s="130"/>
      <c r="TKG66" s="147"/>
      <c r="TKH66" s="147"/>
      <c r="TKI66" s="147"/>
      <c r="TKJ66" s="147"/>
      <c r="TKK66" s="147"/>
      <c r="TKL66" s="147"/>
      <c r="TKM66" s="133" t="s">
        <v>82</v>
      </c>
      <c r="TKN66" s="133" t="s">
        <v>83</v>
      </c>
      <c r="TKO66" s="133" t="s">
        <v>84</v>
      </c>
      <c r="TKP66" s="133" t="s">
        <v>85</v>
      </c>
      <c r="TKQ66" s="133" t="s">
        <v>86</v>
      </c>
      <c r="TKR66" s="133" t="s">
        <v>69</v>
      </c>
      <c r="TKS66" s="133" t="s">
        <v>103</v>
      </c>
      <c r="TKT66" s="133" t="s">
        <v>130</v>
      </c>
      <c r="TKU66" s="133" t="s">
        <v>106</v>
      </c>
      <c r="TKV66" s="130"/>
      <c r="TKW66" s="147"/>
      <c r="TKX66" s="147"/>
      <c r="TKY66" s="147"/>
      <c r="TKZ66" s="147"/>
      <c r="TLA66" s="147"/>
      <c r="TLB66" s="147"/>
      <c r="TLC66" s="133" t="s">
        <v>82</v>
      </c>
      <c r="TLD66" s="133" t="s">
        <v>83</v>
      </c>
      <c r="TLE66" s="133" t="s">
        <v>84</v>
      </c>
      <c r="TLF66" s="133" t="s">
        <v>85</v>
      </c>
      <c r="TLG66" s="133" t="s">
        <v>86</v>
      </c>
      <c r="TLH66" s="133" t="s">
        <v>69</v>
      </c>
      <c r="TLI66" s="133" t="s">
        <v>103</v>
      </c>
      <c r="TLJ66" s="133" t="s">
        <v>130</v>
      </c>
      <c r="TLK66" s="133" t="s">
        <v>106</v>
      </c>
      <c r="TLL66" s="130"/>
      <c r="TLM66" s="147"/>
      <c r="TLN66" s="147"/>
      <c r="TLO66" s="147"/>
      <c r="TLP66" s="147"/>
      <c r="TLQ66" s="147"/>
      <c r="TLR66" s="147"/>
      <c r="TLS66" s="133" t="s">
        <v>82</v>
      </c>
      <c r="TLT66" s="133" t="s">
        <v>83</v>
      </c>
      <c r="TLU66" s="133" t="s">
        <v>84</v>
      </c>
      <c r="TLV66" s="133" t="s">
        <v>85</v>
      </c>
      <c r="TLW66" s="133" t="s">
        <v>86</v>
      </c>
      <c r="TLX66" s="133" t="s">
        <v>69</v>
      </c>
      <c r="TLY66" s="133" t="s">
        <v>103</v>
      </c>
      <c r="TLZ66" s="133" t="s">
        <v>130</v>
      </c>
      <c r="TMA66" s="133" t="s">
        <v>106</v>
      </c>
      <c r="TMB66" s="130"/>
      <c r="TMC66" s="147"/>
      <c r="TMD66" s="147"/>
      <c r="TME66" s="147"/>
      <c r="TMF66" s="147"/>
      <c r="TMG66" s="147"/>
      <c r="TMH66" s="147"/>
      <c r="TMI66" s="133" t="s">
        <v>82</v>
      </c>
      <c r="TMJ66" s="133" t="s">
        <v>83</v>
      </c>
      <c r="TMK66" s="133" t="s">
        <v>84</v>
      </c>
      <c r="TML66" s="133" t="s">
        <v>85</v>
      </c>
      <c r="TMM66" s="133" t="s">
        <v>86</v>
      </c>
      <c r="TMN66" s="133" t="s">
        <v>69</v>
      </c>
      <c r="TMO66" s="133" t="s">
        <v>103</v>
      </c>
      <c r="TMP66" s="133" t="s">
        <v>130</v>
      </c>
      <c r="TMQ66" s="133" t="s">
        <v>106</v>
      </c>
      <c r="TMR66" s="130"/>
      <c r="TMS66" s="147"/>
      <c r="TMT66" s="147"/>
      <c r="TMU66" s="147"/>
      <c r="TMV66" s="147"/>
      <c r="TMW66" s="147"/>
      <c r="TMX66" s="147"/>
      <c r="TMY66" s="133" t="s">
        <v>82</v>
      </c>
      <c r="TMZ66" s="133" t="s">
        <v>83</v>
      </c>
      <c r="TNA66" s="133" t="s">
        <v>84</v>
      </c>
      <c r="TNB66" s="133" t="s">
        <v>85</v>
      </c>
      <c r="TNC66" s="133" t="s">
        <v>86</v>
      </c>
      <c r="TND66" s="133" t="s">
        <v>69</v>
      </c>
      <c r="TNE66" s="133" t="s">
        <v>103</v>
      </c>
      <c r="TNF66" s="133" t="s">
        <v>130</v>
      </c>
      <c r="TNG66" s="133" t="s">
        <v>106</v>
      </c>
      <c r="TNH66" s="130"/>
      <c r="TNI66" s="147"/>
      <c r="TNJ66" s="147"/>
      <c r="TNK66" s="147"/>
      <c r="TNL66" s="147"/>
      <c r="TNM66" s="147"/>
      <c r="TNN66" s="147"/>
      <c r="TNO66" s="133" t="s">
        <v>82</v>
      </c>
      <c r="TNP66" s="133" t="s">
        <v>83</v>
      </c>
      <c r="TNQ66" s="133" t="s">
        <v>84</v>
      </c>
      <c r="TNR66" s="133" t="s">
        <v>85</v>
      </c>
      <c r="TNS66" s="133" t="s">
        <v>86</v>
      </c>
      <c r="TNT66" s="133" t="s">
        <v>69</v>
      </c>
      <c r="TNU66" s="133" t="s">
        <v>103</v>
      </c>
      <c r="TNV66" s="133" t="s">
        <v>130</v>
      </c>
      <c r="TNW66" s="133" t="s">
        <v>106</v>
      </c>
      <c r="TNX66" s="130"/>
      <c r="TNY66" s="147"/>
      <c r="TNZ66" s="147"/>
      <c r="TOA66" s="147"/>
      <c r="TOB66" s="147"/>
      <c r="TOC66" s="147"/>
      <c r="TOD66" s="147"/>
      <c r="TOE66" s="133" t="s">
        <v>82</v>
      </c>
      <c r="TOF66" s="133" t="s">
        <v>83</v>
      </c>
      <c r="TOG66" s="133" t="s">
        <v>84</v>
      </c>
      <c r="TOH66" s="133" t="s">
        <v>85</v>
      </c>
      <c r="TOI66" s="133" t="s">
        <v>86</v>
      </c>
      <c r="TOJ66" s="133" t="s">
        <v>69</v>
      </c>
      <c r="TOK66" s="133" t="s">
        <v>103</v>
      </c>
      <c r="TOL66" s="133" t="s">
        <v>130</v>
      </c>
      <c r="TOM66" s="133" t="s">
        <v>106</v>
      </c>
      <c r="TON66" s="130"/>
      <c r="TOO66" s="147"/>
      <c r="TOP66" s="147"/>
      <c r="TOQ66" s="147"/>
      <c r="TOR66" s="147"/>
      <c r="TOS66" s="147"/>
      <c r="TOT66" s="147"/>
      <c r="TOU66" s="133" t="s">
        <v>82</v>
      </c>
      <c r="TOV66" s="133" t="s">
        <v>83</v>
      </c>
      <c r="TOW66" s="133" t="s">
        <v>84</v>
      </c>
      <c r="TOX66" s="133" t="s">
        <v>85</v>
      </c>
      <c r="TOY66" s="133" t="s">
        <v>86</v>
      </c>
      <c r="TOZ66" s="133" t="s">
        <v>69</v>
      </c>
      <c r="TPA66" s="133" t="s">
        <v>103</v>
      </c>
      <c r="TPB66" s="133" t="s">
        <v>130</v>
      </c>
      <c r="TPC66" s="133" t="s">
        <v>106</v>
      </c>
      <c r="TPD66" s="130"/>
      <c r="TPE66" s="147"/>
      <c r="TPF66" s="147"/>
      <c r="TPG66" s="147"/>
      <c r="TPH66" s="147"/>
      <c r="TPI66" s="147"/>
      <c r="TPJ66" s="147"/>
      <c r="TPK66" s="133" t="s">
        <v>82</v>
      </c>
      <c r="TPL66" s="133" t="s">
        <v>83</v>
      </c>
      <c r="TPM66" s="133" t="s">
        <v>84</v>
      </c>
      <c r="TPN66" s="133" t="s">
        <v>85</v>
      </c>
      <c r="TPO66" s="133" t="s">
        <v>86</v>
      </c>
      <c r="TPP66" s="133" t="s">
        <v>69</v>
      </c>
      <c r="TPQ66" s="133" t="s">
        <v>103</v>
      </c>
      <c r="TPR66" s="133" t="s">
        <v>130</v>
      </c>
      <c r="TPS66" s="133" t="s">
        <v>106</v>
      </c>
      <c r="TPT66" s="130"/>
      <c r="TPU66" s="147"/>
      <c r="TPV66" s="147"/>
      <c r="TPW66" s="147"/>
      <c r="TPX66" s="147"/>
      <c r="TPY66" s="147"/>
      <c r="TPZ66" s="147"/>
      <c r="TQA66" s="133" t="s">
        <v>82</v>
      </c>
      <c r="TQB66" s="133" t="s">
        <v>83</v>
      </c>
      <c r="TQC66" s="133" t="s">
        <v>84</v>
      </c>
      <c r="TQD66" s="133" t="s">
        <v>85</v>
      </c>
      <c r="TQE66" s="133" t="s">
        <v>86</v>
      </c>
      <c r="TQF66" s="133" t="s">
        <v>69</v>
      </c>
      <c r="TQG66" s="133" t="s">
        <v>103</v>
      </c>
      <c r="TQH66" s="133" t="s">
        <v>130</v>
      </c>
      <c r="TQI66" s="133" t="s">
        <v>106</v>
      </c>
      <c r="TQJ66" s="130"/>
      <c r="TQK66" s="147"/>
      <c r="TQL66" s="147"/>
      <c r="TQM66" s="147"/>
      <c r="TQN66" s="147"/>
      <c r="TQO66" s="147"/>
      <c r="TQP66" s="147"/>
      <c r="TQQ66" s="133" t="s">
        <v>82</v>
      </c>
      <c r="TQR66" s="133" t="s">
        <v>83</v>
      </c>
      <c r="TQS66" s="133" t="s">
        <v>84</v>
      </c>
      <c r="TQT66" s="133" t="s">
        <v>85</v>
      </c>
      <c r="TQU66" s="133" t="s">
        <v>86</v>
      </c>
      <c r="TQV66" s="133" t="s">
        <v>69</v>
      </c>
      <c r="TQW66" s="133" t="s">
        <v>103</v>
      </c>
      <c r="TQX66" s="133" t="s">
        <v>130</v>
      </c>
      <c r="TQY66" s="133" t="s">
        <v>106</v>
      </c>
      <c r="TQZ66" s="130"/>
      <c r="TRA66" s="147"/>
      <c r="TRB66" s="147"/>
      <c r="TRC66" s="147"/>
      <c r="TRD66" s="147"/>
      <c r="TRE66" s="147"/>
      <c r="TRF66" s="147"/>
      <c r="TRG66" s="133" t="s">
        <v>82</v>
      </c>
      <c r="TRH66" s="133" t="s">
        <v>83</v>
      </c>
      <c r="TRI66" s="133" t="s">
        <v>84</v>
      </c>
      <c r="TRJ66" s="133" t="s">
        <v>85</v>
      </c>
      <c r="TRK66" s="133" t="s">
        <v>86</v>
      </c>
      <c r="TRL66" s="133" t="s">
        <v>69</v>
      </c>
      <c r="TRM66" s="133" t="s">
        <v>103</v>
      </c>
      <c r="TRN66" s="133" t="s">
        <v>130</v>
      </c>
      <c r="TRO66" s="133" t="s">
        <v>106</v>
      </c>
      <c r="TRP66" s="130"/>
      <c r="TRQ66" s="147"/>
      <c r="TRR66" s="147"/>
      <c r="TRS66" s="147"/>
      <c r="TRT66" s="147"/>
      <c r="TRU66" s="147"/>
      <c r="TRV66" s="147"/>
      <c r="TRW66" s="133" t="s">
        <v>82</v>
      </c>
      <c r="TRX66" s="133" t="s">
        <v>83</v>
      </c>
      <c r="TRY66" s="133" t="s">
        <v>84</v>
      </c>
      <c r="TRZ66" s="133" t="s">
        <v>85</v>
      </c>
      <c r="TSA66" s="133" t="s">
        <v>86</v>
      </c>
      <c r="TSB66" s="133" t="s">
        <v>69</v>
      </c>
      <c r="TSC66" s="133" t="s">
        <v>103</v>
      </c>
      <c r="TSD66" s="133" t="s">
        <v>130</v>
      </c>
      <c r="TSE66" s="133" t="s">
        <v>106</v>
      </c>
      <c r="TSF66" s="130"/>
      <c r="TSG66" s="147"/>
      <c r="TSH66" s="147"/>
      <c r="TSI66" s="147"/>
      <c r="TSJ66" s="147"/>
      <c r="TSK66" s="147"/>
      <c r="TSL66" s="147"/>
      <c r="TSM66" s="133" t="s">
        <v>82</v>
      </c>
      <c r="TSN66" s="133" t="s">
        <v>83</v>
      </c>
      <c r="TSO66" s="133" t="s">
        <v>84</v>
      </c>
      <c r="TSP66" s="133" t="s">
        <v>85</v>
      </c>
      <c r="TSQ66" s="133" t="s">
        <v>86</v>
      </c>
      <c r="TSR66" s="133" t="s">
        <v>69</v>
      </c>
      <c r="TSS66" s="133" t="s">
        <v>103</v>
      </c>
      <c r="TST66" s="133" t="s">
        <v>130</v>
      </c>
      <c r="TSU66" s="133" t="s">
        <v>106</v>
      </c>
      <c r="TSV66" s="130"/>
      <c r="TSW66" s="147"/>
      <c r="TSX66" s="147"/>
      <c r="TSY66" s="147"/>
      <c r="TSZ66" s="147"/>
      <c r="TTA66" s="147"/>
      <c r="TTB66" s="147"/>
      <c r="TTC66" s="133" t="s">
        <v>82</v>
      </c>
      <c r="TTD66" s="133" t="s">
        <v>83</v>
      </c>
      <c r="TTE66" s="133" t="s">
        <v>84</v>
      </c>
      <c r="TTF66" s="133" t="s">
        <v>85</v>
      </c>
      <c r="TTG66" s="133" t="s">
        <v>86</v>
      </c>
      <c r="TTH66" s="133" t="s">
        <v>69</v>
      </c>
      <c r="TTI66" s="133" t="s">
        <v>103</v>
      </c>
      <c r="TTJ66" s="133" t="s">
        <v>130</v>
      </c>
      <c r="TTK66" s="133" t="s">
        <v>106</v>
      </c>
      <c r="TTL66" s="130"/>
      <c r="TTM66" s="147"/>
      <c r="TTN66" s="147"/>
      <c r="TTO66" s="147"/>
      <c r="TTP66" s="147"/>
      <c r="TTQ66" s="147"/>
      <c r="TTR66" s="147"/>
      <c r="TTS66" s="133" t="s">
        <v>82</v>
      </c>
      <c r="TTT66" s="133" t="s">
        <v>83</v>
      </c>
      <c r="TTU66" s="133" t="s">
        <v>84</v>
      </c>
      <c r="TTV66" s="133" t="s">
        <v>85</v>
      </c>
      <c r="TTW66" s="133" t="s">
        <v>86</v>
      </c>
      <c r="TTX66" s="133" t="s">
        <v>69</v>
      </c>
      <c r="TTY66" s="133" t="s">
        <v>103</v>
      </c>
      <c r="TTZ66" s="133" t="s">
        <v>130</v>
      </c>
      <c r="TUA66" s="133" t="s">
        <v>106</v>
      </c>
      <c r="TUB66" s="130"/>
      <c r="TUC66" s="147"/>
      <c r="TUD66" s="147"/>
      <c r="TUE66" s="147"/>
      <c r="TUF66" s="147"/>
      <c r="TUG66" s="147"/>
      <c r="TUH66" s="147"/>
      <c r="TUI66" s="133" t="s">
        <v>82</v>
      </c>
      <c r="TUJ66" s="133" t="s">
        <v>83</v>
      </c>
      <c r="TUK66" s="133" t="s">
        <v>84</v>
      </c>
      <c r="TUL66" s="133" t="s">
        <v>85</v>
      </c>
      <c r="TUM66" s="133" t="s">
        <v>86</v>
      </c>
      <c r="TUN66" s="133" t="s">
        <v>69</v>
      </c>
      <c r="TUO66" s="133" t="s">
        <v>103</v>
      </c>
      <c r="TUP66" s="133" t="s">
        <v>130</v>
      </c>
      <c r="TUQ66" s="133" t="s">
        <v>106</v>
      </c>
      <c r="TUR66" s="130"/>
      <c r="TUS66" s="147"/>
      <c r="TUT66" s="147"/>
      <c r="TUU66" s="147"/>
      <c r="TUV66" s="147"/>
      <c r="TUW66" s="147"/>
      <c r="TUX66" s="147"/>
      <c r="TUY66" s="133" t="s">
        <v>82</v>
      </c>
      <c r="TUZ66" s="133" t="s">
        <v>83</v>
      </c>
      <c r="TVA66" s="133" t="s">
        <v>84</v>
      </c>
      <c r="TVB66" s="133" t="s">
        <v>85</v>
      </c>
      <c r="TVC66" s="133" t="s">
        <v>86</v>
      </c>
      <c r="TVD66" s="133" t="s">
        <v>69</v>
      </c>
      <c r="TVE66" s="133" t="s">
        <v>103</v>
      </c>
      <c r="TVF66" s="133" t="s">
        <v>130</v>
      </c>
      <c r="TVG66" s="133" t="s">
        <v>106</v>
      </c>
      <c r="TVH66" s="130"/>
      <c r="TVI66" s="147"/>
      <c r="TVJ66" s="147"/>
      <c r="TVK66" s="147"/>
      <c r="TVL66" s="147"/>
      <c r="TVM66" s="147"/>
      <c r="TVN66" s="147"/>
      <c r="TVO66" s="133" t="s">
        <v>82</v>
      </c>
      <c r="TVP66" s="133" t="s">
        <v>83</v>
      </c>
      <c r="TVQ66" s="133" t="s">
        <v>84</v>
      </c>
      <c r="TVR66" s="133" t="s">
        <v>85</v>
      </c>
      <c r="TVS66" s="133" t="s">
        <v>86</v>
      </c>
      <c r="TVT66" s="133" t="s">
        <v>69</v>
      </c>
      <c r="TVU66" s="133" t="s">
        <v>103</v>
      </c>
      <c r="TVV66" s="133" t="s">
        <v>130</v>
      </c>
      <c r="TVW66" s="133" t="s">
        <v>106</v>
      </c>
      <c r="TVX66" s="130"/>
      <c r="TVY66" s="147"/>
      <c r="TVZ66" s="147"/>
      <c r="TWA66" s="147"/>
      <c r="TWB66" s="147"/>
      <c r="TWC66" s="147"/>
      <c r="TWD66" s="147"/>
      <c r="TWE66" s="133" t="s">
        <v>82</v>
      </c>
      <c r="TWF66" s="133" t="s">
        <v>83</v>
      </c>
      <c r="TWG66" s="133" t="s">
        <v>84</v>
      </c>
      <c r="TWH66" s="133" t="s">
        <v>85</v>
      </c>
      <c r="TWI66" s="133" t="s">
        <v>86</v>
      </c>
      <c r="TWJ66" s="133" t="s">
        <v>69</v>
      </c>
      <c r="TWK66" s="133" t="s">
        <v>103</v>
      </c>
      <c r="TWL66" s="133" t="s">
        <v>130</v>
      </c>
      <c r="TWM66" s="133" t="s">
        <v>106</v>
      </c>
      <c r="TWN66" s="130"/>
      <c r="TWO66" s="147"/>
      <c r="TWP66" s="147"/>
      <c r="TWQ66" s="147"/>
      <c r="TWR66" s="147"/>
      <c r="TWS66" s="147"/>
      <c r="TWT66" s="147"/>
      <c r="TWU66" s="133" t="s">
        <v>82</v>
      </c>
      <c r="TWV66" s="133" t="s">
        <v>83</v>
      </c>
      <c r="TWW66" s="133" t="s">
        <v>84</v>
      </c>
      <c r="TWX66" s="133" t="s">
        <v>85</v>
      </c>
      <c r="TWY66" s="133" t="s">
        <v>86</v>
      </c>
      <c r="TWZ66" s="133" t="s">
        <v>69</v>
      </c>
      <c r="TXA66" s="133" t="s">
        <v>103</v>
      </c>
      <c r="TXB66" s="133" t="s">
        <v>130</v>
      </c>
      <c r="TXC66" s="133" t="s">
        <v>106</v>
      </c>
      <c r="TXD66" s="130"/>
      <c r="TXE66" s="147"/>
      <c r="TXF66" s="147"/>
      <c r="TXG66" s="147"/>
      <c r="TXH66" s="147"/>
      <c r="TXI66" s="147"/>
      <c r="TXJ66" s="147"/>
      <c r="TXK66" s="133" t="s">
        <v>82</v>
      </c>
      <c r="TXL66" s="133" t="s">
        <v>83</v>
      </c>
      <c r="TXM66" s="133" t="s">
        <v>84</v>
      </c>
      <c r="TXN66" s="133" t="s">
        <v>85</v>
      </c>
      <c r="TXO66" s="133" t="s">
        <v>86</v>
      </c>
      <c r="TXP66" s="133" t="s">
        <v>69</v>
      </c>
      <c r="TXQ66" s="133" t="s">
        <v>103</v>
      </c>
      <c r="TXR66" s="133" t="s">
        <v>130</v>
      </c>
      <c r="TXS66" s="133" t="s">
        <v>106</v>
      </c>
      <c r="TXT66" s="130"/>
      <c r="TXU66" s="147"/>
      <c r="TXV66" s="147"/>
      <c r="TXW66" s="147"/>
      <c r="TXX66" s="147"/>
      <c r="TXY66" s="147"/>
      <c r="TXZ66" s="147"/>
      <c r="TYA66" s="133" t="s">
        <v>82</v>
      </c>
      <c r="TYB66" s="133" t="s">
        <v>83</v>
      </c>
      <c r="TYC66" s="133" t="s">
        <v>84</v>
      </c>
      <c r="TYD66" s="133" t="s">
        <v>85</v>
      </c>
      <c r="TYE66" s="133" t="s">
        <v>86</v>
      </c>
      <c r="TYF66" s="133" t="s">
        <v>69</v>
      </c>
      <c r="TYG66" s="133" t="s">
        <v>103</v>
      </c>
      <c r="TYH66" s="133" t="s">
        <v>130</v>
      </c>
      <c r="TYI66" s="133" t="s">
        <v>106</v>
      </c>
      <c r="TYJ66" s="130"/>
      <c r="TYK66" s="147"/>
      <c r="TYL66" s="147"/>
      <c r="TYM66" s="147"/>
      <c r="TYN66" s="147"/>
      <c r="TYO66" s="147"/>
      <c r="TYP66" s="147"/>
      <c r="TYQ66" s="133" t="s">
        <v>82</v>
      </c>
      <c r="TYR66" s="133" t="s">
        <v>83</v>
      </c>
      <c r="TYS66" s="133" t="s">
        <v>84</v>
      </c>
      <c r="TYT66" s="133" t="s">
        <v>85</v>
      </c>
      <c r="TYU66" s="133" t="s">
        <v>86</v>
      </c>
      <c r="TYV66" s="133" t="s">
        <v>69</v>
      </c>
      <c r="TYW66" s="133" t="s">
        <v>103</v>
      </c>
      <c r="TYX66" s="133" t="s">
        <v>130</v>
      </c>
      <c r="TYY66" s="133" t="s">
        <v>106</v>
      </c>
      <c r="TYZ66" s="130"/>
      <c r="TZA66" s="147"/>
      <c r="TZB66" s="147"/>
      <c r="TZC66" s="147"/>
      <c r="TZD66" s="147"/>
      <c r="TZE66" s="147"/>
      <c r="TZF66" s="147"/>
      <c r="TZG66" s="133" t="s">
        <v>82</v>
      </c>
      <c r="TZH66" s="133" t="s">
        <v>83</v>
      </c>
      <c r="TZI66" s="133" t="s">
        <v>84</v>
      </c>
      <c r="TZJ66" s="133" t="s">
        <v>85</v>
      </c>
      <c r="TZK66" s="133" t="s">
        <v>86</v>
      </c>
      <c r="TZL66" s="133" t="s">
        <v>69</v>
      </c>
      <c r="TZM66" s="133" t="s">
        <v>103</v>
      </c>
      <c r="TZN66" s="133" t="s">
        <v>130</v>
      </c>
      <c r="TZO66" s="133" t="s">
        <v>106</v>
      </c>
      <c r="TZP66" s="130"/>
      <c r="TZQ66" s="147"/>
      <c r="TZR66" s="147"/>
      <c r="TZS66" s="147"/>
      <c r="TZT66" s="147"/>
      <c r="TZU66" s="147"/>
      <c r="TZV66" s="147"/>
      <c r="TZW66" s="133" t="s">
        <v>82</v>
      </c>
      <c r="TZX66" s="133" t="s">
        <v>83</v>
      </c>
      <c r="TZY66" s="133" t="s">
        <v>84</v>
      </c>
      <c r="TZZ66" s="133" t="s">
        <v>85</v>
      </c>
      <c r="UAA66" s="133" t="s">
        <v>86</v>
      </c>
      <c r="UAB66" s="133" t="s">
        <v>69</v>
      </c>
      <c r="UAC66" s="133" t="s">
        <v>103</v>
      </c>
      <c r="UAD66" s="133" t="s">
        <v>130</v>
      </c>
      <c r="UAE66" s="133" t="s">
        <v>106</v>
      </c>
      <c r="UAF66" s="130"/>
      <c r="UAG66" s="147"/>
      <c r="UAH66" s="147"/>
      <c r="UAI66" s="147"/>
      <c r="UAJ66" s="147"/>
      <c r="UAK66" s="147"/>
      <c r="UAL66" s="147"/>
      <c r="UAM66" s="133" t="s">
        <v>82</v>
      </c>
      <c r="UAN66" s="133" t="s">
        <v>83</v>
      </c>
      <c r="UAO66" s="133" t="s">
        <v>84</v>
      </c>
      <c r="UAP66" s="133" t="s">
        <v>85</v>
      </c>
      <c r="UAQ66" s="133" t="s">
        <v>86</v>
      </c>
      <c r="UAR66" s="133" t="s">
        <v>69</v>
      </c>
      <c r="UAS66" s="133" t="s">
        <v>103</v>
      </c>
      <c r="UAT66" s="133" t="s">
        <v>130</v>
      </c>
      <c r="UAU66" s="133" t="s">
        <v>106</v>
      </c>
      <c r="UAV66" s="130"/>
      <c r="UAW66" s="147"/>
      <c r="UAX66" s="147"/>
      <c r="UAY66" s="147"/>
      <c r="UAZ66" s="147"/>
      <c r="UBA66" s="147"/>
      <c r="UBB66" s="147"/>
      <c r="UBC66" s="133" t="s">
        <v>82</v>
      </c>
      <c r="UBD66" s="133" t="s">
        <v>83</v>
      </c>
      <c r="UBE66" s="133" t="s">
        <v>84</v>
      </c>
      <c r="UBF66" s="133" t="s">
        <v>85</v>
      </c>
      <c r="UBG66" s="133" t="s">
        <v>86</v>
      </c>
      <c r="UBH66" s="133" t="s">
        <v>69</v>
      </c>
      <c r="UBI66" s="133" t="s">
        <v>103</v>
      </c>
      <c r="UBJ66" s="133" t="s">
        <v>130</v>
      </c>
      <c r="UBK66" s="133" t="s">
        <v>106</v>
      </c>
      <c r="UBL66" s="130"/>
      <c r="UBM66" s="147"/>
      <c r="UBN66" s="147"/>
      <c r="UBO66" s="147"/>
      <c r="UBP66" s="147"/>
      <c r="UBQ66" s="147"/>
      <c r="UBR66" s="147"/>
      <c r="UBS66" s="133" t="s">
        <v>82</v>
      </c>
      <c r="UBT66" s="133" t="s">
        <v>83</v>
      </c>
      <c r="UBU66" s="133" t="s">
        <v>84</v>
      </c>
      <c r="UBV66" s="133" t="s">
        <v>85</v>
      </c>
      <c r="UBW66" s="133" t="s">
        <v>86</v>
      </c>
      <c r="UBX66" s="133" t="s">
        <v>69</v>
      </c>
      <c r="UBY66" s="133" t="s">
        <v>103</v>
      </c>
      <c r="UBZ66" s="133" t="s">
        <v>130</v>
      </c>
      <c r="UCA66" s="133" t="s">
        <v>106</v>
      </c>
      <c r="UCB66" s="130"/>
      <c r="UCC66" s="147"/>
      <c r="UCD66" s="147"/>
      <c r="UCE66" s="147"/>
      <c r="UCF66" s="147"/>
      <c r="UCG66" s="147"/>
      <c r="UCH66" s="147"/>
      <c r="UCI66" s="133" t="s">
        <v>82</v>
      </c>
      <c r="UCJ66" s="133" t="s">
        <v>83</v>
      </c>
      <c r="UCK66" s="133" t="s">
        <v>84</v>
      </c>
      <c r="UCL66" s="133" t="s">
        <v>85</v>
      </c>
      <c r="UCM66" s="133" t="s">
        <v>86</v>
      </c>
      <c r="UCN66" s="133" t="s">
        <v>69</v>
      </c>
      <c r="UCO66" s="133" t="s">
        <v>103</v>
      </c>
      <c r="UCP66" s="133" t="s">
        <v>130</v>
      </c>
      <c r="UCQ66" s="133" t="s">
        <v>106</v>
      </c>
      <c r="UCR66" s="130"/>
      <c r="UCS66" s="147"/>
      <c r="UCT66" s="147"/>
      <c r="UCU66" s="147"/>
      <c r="UCV66" s="147"/>
      <c r="UCW66" s="147"/>
      <c r="UCX66" s="147"/>
      <c r="UCY66" s="133" t="s">
        <v>82</v>
      </c>
      <c r="UCZ66" s="133" t="s">
        <v>83</v>
      </c>
      <c r="UDA66" s="133" t="s">
        <v>84</v>
      </c>
      <c r="UDB66" s="133" t="s">
        <v>85</v>
      </c>
      <c r="UDC66" s="133" t="s">
        <v>86</v>
      </c>
      <c r="UDD66" s="133" t="s">
        <v>69</v>
      </c>
      <c r="UDE66" s="133" t="s">
        <v>103</v>
      </c>
      <c r="UDF66" s="133" t="s">
        <v>130</v>
      </c>
      <c r="UDG66" s="133" t="s">
        <v>106</v>
      </c>
      <c r="UDH66" s="130"/>
      <c r="UDI66" s="147"/>
      <c r="UDJ66" s="147"/>
      <c r="UDK66" s="147"/>
      <c r="UDL66" s="147"/>
      <c r="UDM66" s="147"/>
      <c r="UDN66" s="147"/>
      <c r="UDO66" s="133" t="s">
        <v>82</v>
      </c>
      <c r="UDP66" s="133" t="s">
        <v>83</v>
      </c>
      <c r="UDQ66" s="133" t="s">
        <v>84</v>
      </c>
      <c r="UDR66" s="133" t="s">
        <v>85</v>
      </c>
      <c r="UDS66" s="133" t="s">
        <v>86</v>
      </c>
      <c r="UDT66" s="133" t="s">
        <v>69</v>
      </c>
      <c r="UDU66" s="133" t="s">
        <v>103</v>
      </c>
      <c r="UDV66" s="133" t="s">
        <v>130</v>
      </c>
      <c r="UDW66" s="133" t="s">
        <v>106</v>
      </c>
      <c r="UDX66" s="130"/>
      <c r="UDY66" s="147"/>
      <c r="UDZ66" s="147"/>
      <c r="UEA66" s="147"/>
      <c r="UEB66" s="147"/>
      <c r="UEC66" s="147"/>
      <c r="UED66" s="147"/>
      <c r="UEE66" s="133" t="s">
        <v>82</v>
      </c>
      <c r="UEF66" s="133" t="s">
        <v>83</v>
      </c>
      <c r="UEG66" s="133" t="s">
        <v>84</v>
      </c>
      <c r="UEH66" s="133" t="s">
        <v>85</v>
      </c>
      <c r="UEI66" s="133" t="s">
        <v>86</v>
      </c>
      <c r="UEJ66" s="133" t="s">
        <v>69</v>
      </c>
      <c r="UEK66" s="133" t="s">
        <v>103</v>
      </c>
      <c r="UEL66" s="133" t="s">
        <v>130</v>
      </c>
      <c r="UEM66" s="133" t="s">
        <v>106</v>
      </c>
      <c r="UEN66" s="130"/>
      <c r="UEO66" s="147"/>
      <c r="UEP66" s="147"/>
      <c r="UEQ66" s="147"/>
      <c r="UER66" s="147"/>
      <c r="UES66" s="147"/>
      <c r="UET66" s="147"/>
      <c r="UEU66" s="133" t="s">
        <v>82</v>
      </c>
      <c r="UEV66" s="133" t="s">
        <v>83</v>
      </c>
      <c r="UEW66" s="133" t="s">
        <v>84</v>
      </c>
      <c r="UEX66" s="133" t="s">
        <v>85</v>
      </c>
      <c r="UEY66" s="133" t="s">
        <v>86</v>
      </c>
      <c r="UEZ66" s="133" t="s">
        <v>69</v>
      </c>
      <c r="UFA66" s="133" t="s">
        <v>103</v>
      </c>
      <c r="UFB66" s="133" t="s">
        <v>130</v>
      </c>
      <c r="UFC66" s="133" t="s">
        <v>106</v>
      </c>
      <c r="UFD66" s="130"/>
      <c r="UFE66" s="147"/>
      <c r="UFF66" s="147"/>
      <c r="UFG66" s="147"/>
      <c r="UFH66" s="147"/>
      <c r="UFI66" s="147"/>
      <c r="UFJ66" s="147"/>
      <c r="UFK66" s="133" t="s">
        <v>82</v>
      </c>
      <c r="UFL66" s="133" t="s">
        <v>83</v>
      </c>
      <c r="UFM66" s="133" t="s">
        <v>84</v>
      </c>
      <c r="UFN66" s="133" t="s">
        <v>85</v>
      </c>
      <c r="UFO66" s="133" t="s">
        <v>86</v>
      </c>
      <c r="UFP66" s="133" t="s">
        <v>69</v>
      </c>
      <c r="UFQ66" s="133" t="s">
        <v>103</v>
      </c>
      <c r="UFR66" s="133" t="s">
        <v>130</v>
      </c>
      <c r="UFS66" s="133" t="s">
        <v>106</v>
      </c>
      <c r="UFT66" s="130"/>
      <c r="UFU66" s="147"/>
      <c r="UFV66" s="147"/>
      <c r="UFW66" s="147"/>
      <c r="UFX66" s="147"/>
      <c r="UFY66" s="147"/>
      <c r="UFZ66" s="147"/>
      <c r="UGA66" s="133" t="s">
        <v>82</v>
      </c>
      <c r="UGB66" s="133" t="s">
        <v>83</v>
      </c>
      <c r="UGC66" s="133" t="s">
        <v>84</v>
      </c>
      <c r="UGD66" s="133" t="s">
        <v>85</v>
      </c>
      <c r="UGE66" s="133" t="s">
        <v>86</v>
      </c>
      <c r="UGF66" s="133" t="s">
        <v>69</v>
      </c>
      <c r="UGG66" s="133" t="s">
        <v>103</v>
      </c>
      <c r="UGH66" s="133" t="s">
        <v>130</v>
      </c>
      <c r="UGI66" s="133" t="s">
        <v>106</v>
      </c>
      <c r="UGJ66" s="130"/>
      <c r="UGK66" s="147"/>
      <c r="UGL66" s="147"/>
      <c r="UGM66" s="147"/>
      <c r="UGN66" s="147"/>
      <c r="UGO66" s="147"/>
      <c r="UGP66" s="147"/>
      <c r="UGQ66" s="133" t="s">
        <v>82</v>
      </c>
      <c r="UGR66" s="133" t="s">
        <v>83</v>
      </c>
      <c r="UGS66" s="133" t="s">
        <v>84</v>
      </c>
      <c r="UGT66" s="133" t="s">
        <v>85</v>
      </c>
      <c r="UGU66" s="133" t="s">
        <v>86</v>
      </c>
      <c r="UGV66" s="133" t="s">
        <v>69</v>
      </c>
      <c r="UGW66" s="133" t="s">
        <v>103</v>
      </c>
      <c r="UGX66" s="133" t="s">
        <v>130</v>
      </c>
      <c r="UGY66" s="133" t="s">
        <v>106</v>
      </c>
      <c r="UGZ66" s="130"/>
      <c r="UHA66" s="147"/>
      <c r="UHB66" s="147"/>
      <c r="UHC66" s="147"/>
      <c r="UHD66" s="147"/>
      <c r="UHE66" s="147"/>
      <c r="UHF66" s="147"/>
      <c r="UHG66" s="133" t="s">
        <v>82</v>
      </c>
      <c r="UHH66" s="133" t="s">
        <v>83</v>
      </c>
      <c r="UHI66" s="133" t="s">
        <v>84</v>
      </c>
      <c r="UHJ66" s="133" t="s">
        <v>85</v>
      </c>
      <c r="UHK66" s="133" t="s">
        <v>86</v>
      </c>
      <c r="UHL66" s="133" t="s">
        <v>69</v>
      </c>
      <c r="UHM66" s="133" t="s">
        <v>103</v>
      </c>
      <c r="UHN66" s="133" t="s">
        <v>130</v>
      </c>
      <c r="UHO66" s="133" t="s">
        <v>106</v>
      </c>
      <c r="UHP66" s="130"/>
      <c r="UHQ66" s="147"/>
      <c r="UHR66" s="147"/>
      <c r="UHS66" s="147"/>
      <c r="UHT66" s="147"/>
      <c r="UHU66" s="147"/>
      <c r="UHV66" s="147"/>
      <c r="UHW66" s="133" t="s">
        <v>82</v>
      </c>
      <c r="UHX66" s="133" t="s">
        <v>83</v>
      </c>
      <c r="UHY66" s="133" t="s">
        <v>84</v>
      </c>
      <c r="UHZ66" s="133" t="s">
        <v>85</v>
      </c>
      <c r="UIA66" s="133" t="s">
        <v>86</v>
      </c>
      <c r="UIB66" s="133" t="s">
        <v>69</v>
      </c>
      <c r="UIC66" s="133" t="s">
        <v>103</v>
      </c>
      <c r="UID66" s="133" t="s">
        <v>130</v>
      </c>
      <c r="UIE66" s="133" t="s">
        <v>106</v>
      </c>
      <c r="UIF66" s="130"/>
      <c r="UIG66" s="147"/>
      <c r="UIH66" s="147"/>
      <c r="UII66" s="147"/>
      <c r="UIJ66" s="147"/>
      <c r="UIK66" s="147"/>
      <c r="UIL66" s="147"/>
      <c r="UIM66" s="133" t="s">
        <v>82</v>
      </c>
      <c r="UIN66" s="133" t="s">
        <v>83</v>
      </c>
      <c r="UIO66" s="133" t="s">
        <v>84</v>
      </c>
      <c r="UIP66" s="133" t="s">
        <v>85</v>
      </c>
      <c r="UIQ66" s="133" t="s">
        <v>86</v>
      </c>
      <c r="UIR66" s="133" t="s">
        <v>69</v>
      </c>
      <c r="UIS66" s="133" t="s">
        <v>103</v>
      </c>
      <c r="UIT66" s="133" t="s">
        <v>130</v>
      </c>
      <c r="UIU66" s="133" t="s">
        <v>106</v>
      </c>
      <c r="UIV66" s="130"/>
      <c r="UIW66" s="147"/>
      <c r="UIX66" s="147"/>
      <c r="UIY66" s="147"/>
      <c r="UIZ66" s="147"/>
      <c r="UJA66" s="147"/>
      <c r="UJB66" s="147"/>
      <c r="UJC66" s="133" t="s">
        <v>82</v>
      </c>
      <c r="UJD66" s="133" t="s">
        <v>83</v>
      </c>
      <c r="UJE66" s="133" t="s">
        <v>84</v>
      </c>
      <c r="UJF66" s="133" t="s">
        <v>85</v>
      </c>
      <c r="UJG66" s="133" t="s">
        <v>86</v>
      </c>
      <c r="UJH66" s="133" t="s">
        <v>69</v>
      </c>
      <c r="UJI66" s="133" t="s">
        <v>103</v>
      </c>
      <c r="UJJ66" s="133" t="s">
        <v>130</v>
      </c>
      <c r="UJK66" s="133" t="s">
        <v>106</v>
      </c>
      <c r="UJL66" s="130"/>
      <c r="UJM66" s="147"/>
      <c r="UJN66" s="147"/>
      <c r="UJO66" s="147"/>
      <c r="UJP66" s="147"/>
      <c r="UJQ66" s="147"/>
      <c r="UJR66" s="147"/>
      <c r="UJS66" s="133" t="s">
        <v>82</v>
      </c>
      <c r="UJT66" s="133" t="s">
        <v>83</v>
      </c>
      <c r="UJU66" s="133" t="s">
        <v>84</v>
      </c>
      <c r="UJV66" s="133" t="s">
        <v>85</v>
      </c>
      <c r="UJW66" s="133" t="s">
        <v>86</v>
      </c>
      <c r="UJX66" s="133" t="s">
        <v>69</v>
      </c>
      <c r="UJY66" s="133" t="s">
        <v>103</v>
      </c>
      <c r="UJZ66" s="133" t="s">
        <v>130</v>
      </c>
      <c r="UKA66" s="133" t="s">
        <v>106</v>
      </c>
      <c r="UKB66" s="130"/>
      <c r="UKC66" s="147"/>
      <c r="UKD66" s="147"/>
      <c r="UKE66" s="147"/>
      <c r="UKF66" s="147"/>
      <c r="UKG66" s="147"/>
      <c r="UKH66" s="147"/>
      <c r="UKI66" s="133" t="s">
        <v>82</v>
      </c>
      <c r="UKJ66" s="133" t="s">
        <v>83</v>
      </c>
      <c r="UKK66" s="133" t="s">
        <v>84</v>
      </c>
      <c r="UKL66" s="133" t="s">
        <v>85</v>
      </c>
      <c r="UKM66" s="133" t="s">
        <v>86</v>
      </c>
      <c r="UKN66" s="133" t="s">
        <v>69</v>
      </c>
      <c r="UKO66" s="133" t="s">
        <v>103</v>
      </c>
      <c r="UKP66" s="133" t="s">
        <v>130</v>
      </c>
      <c r="UKQ66" s="133" t="s">
        <v>106</v>
      </c>
      <c r="UKR66" s="130"/>
      <c r="UKS66" s="147"/>
      <c r="UKT66" s="147"/>
      <c r="UKU66" s="147"/>
      <c r="UKV66" s="147"/>
      <c r="UKW66" s="147"/>
      <c r="UKX66" s="147"/>
      <c r="UKY66" s="133" t="s">
        <v>82</v>
      </c>
      <c r="UKZ66" s="133" t="s">
        <v>83</v>
      </c>
      <c r="ULA66" s="133" t="s">
        <v>84</v>
      </c>
      <c r="ULB66" s="133" t="s">
        <v>85</v>
      </c>
      <c r="ULC66" s="133" t="s">
        <v>86</v>
      </c>
      <c r="ULD66" s="133" t="s">
        <v>69</v>
      </c>
      <c r="ULE66" s="133" t="s">
        <v>103</v>
      </c>
      <c r="ULF66" s="133" t="s">
        <v>130</v>
      </c>
      <c r="ULG66" s="133" t="s">
        <v>106</v>
      </c>
      <c r="ULH66" s="130"/>
      <c r="ULI66" s="147"/>
      <c r="ULJ66" s="147"/>
      <c r="ULK66" s="147"/>
      <c r="ULL66" s="147"/>
      <c r="ULM66" s="147"/>
      <c r="ULN66" s="147"/>
      <c r="ULO66" s="133" t="s">
        <v>82</v>
      </c>
      <c r="ULP66" s="133" t="s">
        <v>83</v>
      </c>
      <c r="ULQ66" s="133" t="s">
        <v>84</v>
      </c>
      <c r="ULR66" s="133" t="s">
        <v>85</v>
      </c>
      <c r="ULS66" s="133" t="s">
        <v>86</v>
      </c>
      <c r="ULT66" s="133" t="s">
        <v>69</v>
      </c>
      <c r="ULU66" s="133" t="s">
        <v>103</v>
      </c>
      <c r="ULV66" s="133" t="s">
        <v>130</v>
      </c>
      <c r="ULW66" s="133" t="s">
        <v>106</v>
      </c>
      <c r="ULX66" s="130"/>
      <c r="ULY66" s="147"/>
      <c r="ULZ66" s="147"/>
      <c r="UMA66" s="147"/>
      <c r="UMB66" s="147"/>
      <c r="UMC66" s="147"/>
      <c r="UMD66" s="147"/>
      <c r="UME66" s="133" t="s">
        <v>82</v>
      </c>
      <c r="UMF66" s="133" t="s">
        <v>83</v>
      </c>
      <c r="UMG66" s="133" t="s">
        <v>84</v>
      </c>
      <c r="UMH66" s="133" t="s">
        <v>85</v>
      </c>
      <c r="UMI66" s="133" t="s">
        <v>86</v>
      </c>
      <c r="UMJ66" s="133" t="s">
        <v>69</v>
      </c>
      <c r="UMK66" s="133" t="s">
        <v>103</v>
      </c>
      <c r="UML66" s="133" t="s">
        <v>130</v>
      </c>
      <c r="UMM66" s="133" t="s">
        <v>106</v>
      </c>
      <c r="UMN66" s="130"/>
      <c r="UMO66" s="147"/>
      <c r="UMP66" s="147"/>
      <c r="UMQ66" s="147"/>
      <c r="UMR66" s="147"/>
      <c r="UMS66" s="147"/>
      <c r="UMT66" s="147"/>
      <c r="UMU66" s="133" t="s">
        <v>82</v>
      </c>
      <c r="UMV66" s="133" t="s">
        <v>83</v>
      </c>
      <c r="UMW66" s="133" t="s">
        <v>84</v>
      </c>
      <c r="UMX66" s="133" t="s">
        <v>85</v>
      </c>
      <c r="UMY66" s="133" t="s">
        <v>86</v>
      </c>
      <c r="UMZ66" s="133" t="s">
        <v>69</v>
      </c>
      <c r="UNA66" s="133" t="s">
        <v>103</v>
      </c>
      <c r="UNB66" s="133" t="s">
        <v>130</v>
      </c>
      <c r="UNC66" s="133" t="s">
        <v>106</v>
      </c>
      <c r="UND66" s="130"/>
      <c r="UNE66" s="147"/>
      <c r="UNF66" s="147"/>
      <c r="UNG66" s="147"/>
      <c r="UNH66" s="147"/>
      <c r="UNI66" s="147"/>
      <c r="UNJ66" s="147"/>
      <c r="UNK66" s="133" t="s">
        <v>82</v>
      </c>
      <c r="UNL66" s="133" t="s">
        <v>83</v>
      </c>
      <c r="UNM66" s="133" t="s">
        <v>84</v>
      </c>
      <c r="UNN66" s="133" t="s">
        <v>85</v>
      </c>
      <c r="UNO66" s="133" t="s">
        <v>86</v>
      </c>
      <c r="UNP66" s="133" t="s">
        <v>69</v>
      </c>
      <c r="UNQ66" s="133" t="s">
        <v>103</v>
      </c>
      <c r="UNR66" s="133" t="s">
        <v>130</v>
      </c>
      <c r="UNS66" s="133" t="s">
        <v>106</v>
      </c>
      <c r="UNT66" s="130"/>
      <c r="UNU66" s="147"/>
      <c r="UNV66" s="147"/>
      <c r="UNW66" s="147"/>
      <c r="UNX66" s="147"/>
      <c r="UNY66" s="147"/>
      <c r="UNZ66" s="147"/>
      <c r="UOA66" s="133" t="s">
        <v>82</v>
      </c>
      <c r="UOB66" s="133" t="s">
        <v>83</v>
      </c>
      <c r="UOC66" s="133" t="s">
        <v>84</v>
      </c>
      <c r="UOD66" s="133" t="s">
        <v>85</v>
      </c>
      <c r="UOE66" s="133" t="s">
        <v>86</v>
      </c>
      <c r="UOF66" s="133" t="s">
        <v>69</v>
      </c>
      <c r="UOG66" s="133" t="s">
        <v>103</v>
      </c>
      <c r="UOH66" s="133" t="s">
        <v>130</v>
      </c>
      <c r="UOI66" s="133" t="s">
        <v>106</v>
      </c>
      <c r="UOJ66" s="130"/>
      <c r="UOK66" s="147"/>
      <c r="UOL66" s="147"/>
      <c r="UOM66" s="147"/>
      <c r="UON66" s="147"/>
      <c r="UOO66" s="147"/>
      <c r="UOP66" s="147"/>
      <c r="UOQ66" s="133" t="s">
        <v>82</v>
      </c>
      <c r="UOR66" s="133" t="s">
        <v>83</v>
      </c>
      <c r="UOS66" s="133" t="s">
        <v>84</v>
      </c>
      <c r="UOT66" s="133" t="s">
        <v>85</v>
      </c>
      <c r="UOU66" s="133" t="s">
        <v>86</v>
      </c>
      <c r="UOV66" s="133" t="s">
        <v>69</v>
      </c>
      <c r="UOW66" s="133" t="s">
        <v>103</v>
      </c>
      <c r="UOX66" s="133" t="s">
        <v>130</v>
      </c>
      <c r="UOY66" s="133" t="s">
        <v>106</v>
      </c>
      <c r="UOZ66" s="130"/>
      <c r="UPA66" s="147"/>
      <c r="UPB66" s="147"/>
      <c r="UPC66" s="147"/>
      <c r="UPD66" s="147"/>
      <c r="UPE66" s="147"/>
      <c r="UPF66" s="147"/>
      <c r="UPG66" s="133" t="s">
        <v>82</v>
      </c>
      <c r="UPH66" s="133" t="s">
        <v>83</v>
      </c>
      <c r="UPI66" s="133" t="s">
        <v>84</v>
      </c>
      <c r="UPJ66" s="133" t="s">
        <v>85</v>
      </c>
      <c r="UPK66" s="133" t="s">
        <v>86</v>
      </c>
      <c r="UPL66" s="133" t="s">
        <v>69</v>
      </c>
      <c r="UPM66" s="133" t="s">
        <v>103</v>
      </c>
      <c r="UPN66" s="133" t="s">
        <v>130</v>
      </c>
      <c r="UPO66" s="133" t="s">
        <v>106</v>
      </c>
      <c r="UPP66" s="130"/>
      <c r="UPQ66" s="147"/>
      <c r="UPR66" s="147"/>
      <c r="UPS66" s="147"/>
      <c r="UPT66" s="147"/>
      <c r="UPU66" s="147"/>
      <c r="UPV66" s="147"/>
      <c r="UPW66" s="133" t="s">
        <v>82</v>
      </c>
      <c r="UPX66" s="133" t="s">
        <v>83</v>
      </c>
      <c r="UPY66" s="133" t="s">
        <v>84</v>
      </c>
      <c r="UPZ66" s="133" t="s">
        <v>85</v>
      </c>
      <c r="UQA66" s="133" t="s">
        <v>86</v>
      </c>
      <c r="UQB66" s="133" t="s">
        <v>69</v>
      </c>
      <c r="UQC66" s="133" t="s">
        <v>103</v>
      </c>
      <c r="UQD66" s="133" t="s">
        <v>130</v>
      </c>
      <c r="UQE66" s="133" t="s">
        <v>106</v>
      </c>
      <c r="UQF66" s="130"/>
      <c r="UQG66" s="147"/>
      <c r="UQH66" s="147"/>
      <c r="UQI66" s="147"/>
      <c r="UQJ66" s="147"/>
      <c r="UQK66" s="147"/>
      <c r="UQL66" s="147"/>
      <c r="UQM66" s="133" t="s">
        <v>82</v>
      </c>
      <c r="UQN66" s="133" t="s">
        <v>83</v>
      </c>
      <c r="UQO66" s="133" t="s">
        <v>84</v>
      </c>
      <c r="UQP66" s="133" t="s">
        <v>85</v>
      </c>
      <c r="UQQ66" s="133" t="s">
        <v>86</v>
      </c>
      <c r="UQR66" s="133" t="s">
        <v>69</v>
      </c>
      <c r="UQS66" s="133" t="s">
        <v>103</v>
      </c>
      <c r="UQT66" s="133" t="s">
        <v>130</v>
      </c>
      <c r="UQU66" s="133" t="s">
        <v>106</v>
      </c>
      <c r="UQV66" s="130"/>
      <c r="UQW66" s="147"/>
      <c r="UQX66" s="147"/>
      <c r="UQY66" s="147"/>
      <c r="UQZ66" s="147"/>
      <c r="URA66" s="147"/>
      <c r="URB66" s="147"/>
      <c r="URC66" s="133" t="s">
        <v>82</v>
      </c>
      <c r="URD66" s="133" t="s">
        <v>83</v>
      </c>
      <c r="URE66" s="133" t="s">
        <v>84</v>
      </c>
      <c r="URF66" s="133" t="s">
        <v>85</v>
      </c>
      <c r="URG66" s="133" t="s">
        <v>86</v>
      </c>
      <c r="URH66" s="133" t="s">
        <v>69</v>
      </c>
      <c r="URI66" s="133" t="s">
        <v>103</v>
      </c>
      <c r="URJ66" s="133" t="s">
        <v>130</v>
      </c>
      <c r="URK66" s="133" t="s">
        <v>106</v>
      </c>
      <c r="URL66" s="130"/>
      <c r="URM66" s="147"/>
      <c r="URN66" s="147"/>
      <c r="URO66" s="147"/>
      <c r="URP66" s="147"/>
      <c r="URQ66" s="147"/>
      <c r="URR66" s="147"/>
      <c r="URS66" s="133" t="s">
        <v>82</v>
      </c>
      <c r="URT66" s="133" t="s">
        <v>83</v>
      </c>
      <c r="URU66" s="133" t="s">
        <v>84</v>
      </c>
      <c r="URV66" s="133" t="s">
        <v>85</v>
      </c>
      <c r="URW66" s="133" t="s">
        <v>86</v>
      </c>
      <c r="URX66" s="133" t="s">
        <v>69</v>
      </c>
      <c r="URY66" s="133" t="s">
        <v>103</v>
      </c>
      <c r="URZ66" s="133" t="s">
        <v>130</v>
      </c>
      <c r="USA66" s="133" t="s">
        <v>106</v>
      </c>
      <c r="USB66" s="130"/>
      <c r="USC66" s="147"/>
      <c r="USD66" s="147"/>
      <c r="USE66" s="147"/>
      <c r="USF66" s="147"/>
      <c r="USG66" s="147"/>
      <c r="USH66" s="147"/>
      <c r="USI66" s="133" t="s">
        <v>82</v>
      </c>
      <c r="USJ66" s="133" t="s">
        <v>83</v>
      </c>
      <c r="USK66" s="133" t="s">
        <v>84</v>
      </c>
      <c r="USL66" s="133" t="s">
        <v>85</v>
      </c>
      <c r="USM66" s="133" t="s">
        <v>86</v>
      </c>
      <c r="USN66" s="133" t="s">
        <v>69</v>
      </c>
      <c r="USO66" s="133" t="s">
        <v>103</v>
      </c>
      <c r="USP66" s="133" t="s">
        <v>130</v>
      </c>
      <c r="USQ66" s="133" t="s">
        <v>106</v>
      </c>
      <c r="USR66" s="130"/>
      <c r="USS66" s="147"/>
      <c r="UST66" s="147"/>
      <c r="USU66" s="147"/>
      <c r="USV66" s="147"/>
      <c r="USW66" s="147"/>
      <c r="USX66" s="147"/>
      <c r="USY66" s="133" t="s">
        <v>82</v>
      </c>
      <c r="USZ66" s="133" t="s">
        <v>83</v>
      </c>
      <c r="UTA66" s="133" t="s">
        <v>84</v>
      </c>
      <c r="UTB66" s="133" t="s">
        <v>85</v>
      </c>
      <c r="UTC66" s="133" t="s">
        <v>86</v>
      </c>
      <c r="UTD66" s="133" t="s">
        <v>69</v>
      </c>
      <c r="UTE66" s="133" t="s">
        <v>103</v>
      </c>
      <c r="UTF66" s="133" t="s">
        <v>130</v>
      </c>
      <c r="UTG66" s="133" t="s">
        <v>106</v>
      </c>
      <c r="UTH66" s="130"/>
      <c r="UTI66" s="147"/>
      <c r="UTJ66" s="147"/>
      <c r="UTK66" s="147"/>
      <c r="UTL66" s="147"/>
      <c r="UTM66" s="147"/>
      <c r="UTN66" s="147"/>
      <c r="UTO66" s="133" t="s">
        <v>82</v>
      </c>
      <c r="UTP66" s="133" t="s">
        <v>83</v>
      </c>
      <c r="UTQ66" s="133" t="s">
        <v>84</v>
      </c>
      <c r="UTR66" s="133" t="s">
        <v>85</v>
      </c>
      <c r="UTS66" s="133" t="s">
        <v>86</v>
      </c>
      <c r="UTT66" s="133" t="s">
        <v>69</v>
      </c>
      <c r="UTU66" s="133" t="s">
        <v>103</v>
      </c>
      <c r="UTV66" s="133" t="s">
        <v>130</v>
      </c>
      <c r="UTW66" s="133" t="s">
        <v>106</v>
      </c>
      <c r="UTX66" s="130"/>
      <c r="UTY66" s="147"/>
      <c r="UTZ66" s="147"/>
      <c r="UUA66" s="147"/>
      <c r="UUB66" s="147"/>
      <c r="UUC66" s="147"/>
      <c r="UUD66" s="147"/>
      <c r="UUE66" s="133" t="s">
        <v>82</v>
      </c>
      <c r="UUF66" s="133" t="s">
        <v>83</v>
      </c>
      <c r="UUG66" s="133" t="s">
        <v>84</v>
      </c>
      <c r="UUH66" s="133" t="s">
        <v>85</v>
      </c>
      <c r="UUI66" s="133" t="s">
        <v>86</v>
      </c>
      <c r="UUJ66" s="133" t="s">
        <v>69</v>
      </c>
      <c r="UUK66" s="133" t="s">
        <v>103</v>
      </c>
      <c r="UUL66" s="133" t="s">
        <v>130</v>
      </c>
      <c r="UUM66" s="133" t="s">
        <v>106</v>
      </c>
      <c r="UUN66" s="130"/>
      <c r="UUO66" s="147"/>
      <c r="UUP66" s="147"/>
      <c r="UUQ66" s="147"/>
      <c r="UUR66" s="147"/>
      <c r="UUS66" s="147"/>
      <c r="UUT66" s="147"/>
      <c r="UUU66" s="133" t="s">
        <v>82</v>
      </c>
      <c r="UUV66" s="133" t="s">
        <v>83</v>
      </c>
      <c r="UUW66" s="133" t="s">
        <v>84</v>
      </c>
      <c r="UUX66" s="133" t="s">
        <v>85</v>
      </c>
      <c r="UUY66" s="133" t="s">
        <v>86</v>
      </c>
      <c r="UUZ66" s="133" t="s">
        <v>69</v>
      </c>
      <c r="UVA66" s="133" t="s">
        <v>103</v>
      </c>
      <c r="UVB66" s="133" t="s">
        <v>130</v>
      </c>
      <c r="UVC66" s="133" t="s">
        <v>106</v>
      </c>
      <c r="UVD66" s="130"/>
      <c r="UVE66" s="147"/>
      <c r="UVF66" s="147"/>
      <c r="UVG66" s="147"/>
      <c r="UVH66" s="147"/>
      <c r="UVI66" s="147"/>
      <c r="UVJ66" s="147"/>
      <c r="UVK66" s="133" t="s">
        <v>82</v>
      </c>
      <c r="UVL66" s="133" t="s">
        <v>83</v>
      </c>
      <c r="UVM66" s="133" t="s">
        <v>84</v>
      </c>
      <c r="UVN66" s="133" t="s">
        <v>85</v>
      </c>
      <c r="UVO66" s="133" t="s">
        <v>86</v>
      </c>
      <c r="UVP66" s="133" t="s">
        <v>69</v>
      </c>
      <c r="UVQ66" s="133" t="s">
        <v>103</v>
      </c>
      <c r="UVR66" s="133" t="s">
        <v>130</v>
      </c>
      <c r="UVS66" s="133" t="s">
        <v>106</v>
      </c>
      <c r="UVT66" s="130"/>
      <c r="UVU66" s="147"/>
      <c r="UVV66" s="147"/>
      <c r="UVW66" s="147"/>
      <c r="UVX66" s="147"/>
      <c r="UVY66" s="147"/>
      <c r="UVZ66" s="147"/>
      <c r="UWA66" s="133" t="s">
        <v>82</v>
      </c>
      <c r="UWB66" s="133" t="s">
        <v>83</v>
      </c>
      <c r="UWC66" s="133" t="s">
        <v>84</v>
      </c>
      <c r="UWD66" s="133" t="s">
        <v>85</v>
      </c>
      <c r="UWE66" s="133" t="s">
        <v>86</v>
      </c>
      <c r="UWF66" s="133" t="s">
        <v>69</v>
      </c>
      <c r="UWG66" s="133" t="s">
        <v>103</v>
      </c>
      <c r="UWH66" s="133" t="s">
        <v>130</v>
      </c>
      <c r="UWI66" s="133" t="s">
        <v>106</v>
      </c>
      <c r="UWJ66" s="130"/>
      <c r="UWK66" s="147"/>
      <c r="UWL66" s="147"/>
      <c r="UWM66" s="147"/>
      <c r="UWN66" s="147"/>
      <c r="UWO66" s="147"/>
      <c r="UWP66" s="147"/>
      <c r="UWQ66" s="133" t="s">
        <v>82</v>
      </c>
      <c r="UWR66" s="133" t="s">
        <v>83</v>
      </c>
      <c r="UWS66" s="133" t="s">
        <v>84</v>
      </c>
      <c r="UWT66" s="133" t="s">
        <v>85</v>
      </c>
      <c r="UWU66" s="133" t="s">
        <v>86</v>
      </c>
      <c r="UWV66" s="133" t="s">
        <v>69</v>
      </c>
      <c r="UWW66" s="133" t="s">
        <v>103</v>
      </c>
      <c r="UWX66" s="133" t="s">
        <v>130</v>
      </c>
      <c r="UWY66" s="133" t="s">
        <v>106</v>
      </c>
      <c r="UWZ66" s="130"/>
      <c r="UXA66" s="147"/>
      <c r="UXB66" s="147"/>
      <c r="UXC66" s="147"/>
      <c r="UXD66" s="147"/>
      <c r="UXE66" s="147"/>
      <c r="UXF66" s="147"/>
      <c r="UXG66" s="133" t="s">
        <v>82</v>
      </c>
      <c r="UXH66" s="133" t="s">
        <v>83</v>
      </c>
      <c r="UXI66" s="133" t="s">
        <v>84</v>
      </c>
      <c r="UXJ66" s="133" t="s">
        <v>85</v>
      </c>
      <c r="UXK66" s="133" t="s">
        <v>86</v>
      </c>
      <c r="UXL66" s="133" t="s">
        <v>69</v>
      </c>
      <c r="UXM66" s="133" t="s">
        <v>103</v>
      </c>
      <c r="UXN66" s="133" t="s">
        <v>130</v>
      </c>
      <c r="UXO66" s="133" t="s">
        <v>106</v>
      </c>
      <c r="UXP66" s="130"/>
      <c r="UXQ66" s="147"/>
      <c r="UXR66" s="147"/>
      <c r="UXS66" s="147"/>
      <c r="UXT66" s="147"/>
      <c r="UXU66" s="147"/>
      <c r="UXV66" s="147"/>
      <c r="UXW66" s="133" t="s">
        <v>82</v>
      </c>
      <c r="UXX66" s="133" t="s">
        <v>83</v>
      </c>
      <c r="UXY66" s="133" t="s">
        <v>84</v>
      </c>
      <c r="UXZ66" s="133" t="s">
        <v>85</v>
      </c>
      <c r="UYA66" s="133" t="s">
        <v>86</v>
      </c>
      <c r="UYB66" s="133" t="s">
        <v>69</v>
      </c>
      <c r="UYC66" s="133" t="s">
        <v>103</v>
      </c>
      <c r="UYD66" s="133" t="s">
        <v>130</v>
      </c>
      <c r="UYE66" s="133" t="s">
        <v>106</v>
      </c>
      <c r="UYF66" s="130"/>
      <c r="UYG66" s="147"/>
      <c r="UYH66" s="147"/>
      <c r="UYI66" s="147"/>
      <c r="UYJ66" s="147"/>
      <c r="UYK66" s="147"/>
      <c r="UYL66" s="147"/>
      <c r="UYM66" s="133" t="s">
        <v>82</v>
      </c>
      <c r="UYN66" s="133" t="s">
        <v>83</v>
      </c>
      <c r="UYO66" s="133" t="s">
        <v>84</v>
      </c>
      <c r="UYP66" s="133" t="s">
        <v>85</v>
      </c>
      <c r="UYQ66" s="133" t="s">
        <v>86</v>
      </c>
      <c r="UYR66" s="133" t="s">
        <v>69</v>
      </c>
      <c r="UYS66" s="133" t="s">
        <v>103</v>
      </c>
      <c r="UYT66" s="133" t="s">
        <v>130</v>
      </c>
      <c r="UYU66" s="133" t="s">
        <v>106</v>
      </c>
      <c r="UYV66" s="130"/>
      <c r="UYW66" s="147"/>
      <c r="UYX66" s="147"/>
      <c r="UYY66" s="147"/>
      <c r="UYZ66" s="147"/>
      <c r="UZA66" s="147"/>
      <c r="UZB66" s="147"/>
      <c r="UZC66" s="133" t="s">
        <v>82</v>
      </c>
      <c r="UZD66" s="133" t="s">
        <v>83</v>
      </c>
      <c r="UZE66" s="133" t="s">
        <v>84</v>
      </c>
      <c r="UZF66" s="133" t="s">
        <v>85</v>
      </c>
      <c r="UZG66" s="133" t="s">
        <v>86</v>
      </c>
      <c r="UZH66" s="133" t="s">
        <v>69</v>
      </c>
      <c r="UZI66" s="133" t="s">
        <v>103</v>
      </c>
      <c r="UZJ66" s="133" t="s">
        <v>130</v>
      </c>
      <c r="UZK66" s="133" t="s">
        <v>106</v>
      </c>
      <c r="UZL66" s="130"/>
      <c r="UZM66" s="147"/>
      <c r="UZN66" s="147"/>
      <c r="UZO66" s="147"/>
      <c r="UZP66" s="147"/>
      <c r="UZQ66" s="147"/>
      <c r="UZR66" s="147"/>
      <c r="UZS66" s="133" t="s">
        <v>82</v>
      </c>
      <c r="UZT66" s="133" t="s">
        <v>83</v>
      </c>
      <c r="UZU66" s="133" t="s">
        <v>84</v>
      </c>
      <c r="UZV66" s="133" t="s">
        <v>85</v>
      </c>
      <c r="UZW66" s="133" t="s">
        <v>86</v>
      </c>
      <c r="UZX66" s="133" t="s">
        <v>69</v>
      </c>
      <c r="UZY66" s="133" t="s">
        <v>103</v>
      </c>
      <c r="UZZ66" s="133" t="s">
        <v>130</v>
      </c>
      <c r="VAA66" s="133" t="s">
        <v>106</v>
      </c>
      <c r="VAB66" s="130"/>
      <c r="VAC66" s="147"/>
      <c r="VAD66" s="147"/>
      <c r="VAE66" s="147"/>
      <c r="VAF66" s="147"/>
      <c r="VAG66" s="147"/>
      <c r="VAH66" s="147"/>
      <c r="VAI66" s="133" t="s">
        <v>82</v>
      </c>
      <c r="VAJ66" s="133" t="s">
        <v>83</v>
      </c>
      <c r="VAK66" s="133" t="s">
        <v>84</v>
      </c>
      <c r="VAL66" s="133" t="s">
        <v>85</v>
      </c>
      <c r="VAM66" s="133" t="s">
        <v>86</v>
      </c>
      <c r="VAN66" s="133" t="s">
        <v>69</v>
      </c>
      <c r="VAO66" s="133" t="s">
        <v>103</v>
      </c>
      <c r="VAP66" s="133" t="s">
        <v>130</v>
      </c>
      <c r="VAQ66" s="133" t="s">
        <v>106</v>
      </c>
      <c r="VAR66" s="130"/>
      <c r="VAS66" s="147"/>
      <c r="VAT66" s="147"/>
      <c r="VAU66" s="147"/>
      <c r="VAV66" s="147"/>
      <c r="VAW66" s="147"/>
      <c r="VAX66" s="147"/>
      <c r="VAY66" s="133" t="s">
        <v>82</v>
      </c>
      <c r="VAZ66" s="133" t="s">
        <v>83</v>
      </c>
      <c r="VBA66" s="133" t="s">
        <v>84</v>
      </c>
      <c r="VBB66" s="133" t="s">
        <v>85</v>
      </c>
      <c r="VBC66" s="133" t="s">
        <v>86</v>
      </c>
      <c r="VBD66" s="133" t="s">
        <v>69</v>
      </c>
      <c r="VBE66" s="133" t="s">
        <v>103</v>
      </c>
      <c r="VBF66" s="133" t="s">
        <v>130</v>
      </c>
      <c r="VBG66" s="133" t="s">
        <v>106</v>
      </c>
      <c r="VBH66" s="130"/>
      <c r="VBI66" s="147"/>
      <c r="VBJ66" s="147"/>
      <c r="VBK66" s="147"/>
      <c r="VBL66" s="147"/>
      <c r="VBM66" s="147"/>
      <c r="VBN66" s="147"/>
      <c r="VBO66" s="133" t="s">
        <v>82</v>
      </c>
      <c r="VBP66" s="133" t="s">
        <v>83</v>
      </c>
      <c r="VBQ66" s="133" t="s">
        <v>84</v>
      </c>
      <c r="VBR66" s="133" t="s">
        <v>85</v>
      </c>
      <c r="VBS66" s="133" t="s">
        <v>86</v>
      </c>
      <c r="VBT66" s="133" t="s">
        <v>69</v>
      </c>
      <c r="VBU66" s="133" t="s">
        <v>103</v>
      </c>
      <c r="VBV66" s="133" t="s">
        <v>130</v>
      </c>
      <c r="VBW66" s="133" t="s">
        <v>106</v>
      </c>
      <c r="VBX66" s="130"/>
      <c r="VBY66" s="147"/>
      <c r="VBZ66" s="147"/>
      <c r="VCA66" s="147"/>
      <c r="VCB66" s="147"/>
      <c r="VCC66" s="147"/>
      <c r="VCD66" s="147"/>
      <c r="VCE66" s="133" t="s">
        <v>82</v>
      </c>
      <c r="VCF66" s="133" t="s">
        <v>83</v>
      </c>
      <c r="VCG66" s="133" t="s">
        <v>84</v>
      </c>
      <c r="VCH66" s="133" t="s">
        <v>85</v>
      </c>
      <c r="VCI66" s="133" t="s">
        <v>86</v>
      </c>
      <c r="VCJ66" s="133" t="s">
        <v>69</v>
      </c>
      <c r="VCK66" s="133" t="s">
        <v>103</v>
      </c>
      <c r="VCL66" s="133" t="s">
        <v>130</v>
      </c>
      <c r="VCM66" s="133" t="s">
        <v>106</v>
      </c>
      <c r="VCN66" s="130"/>
      <c r="VCO66" s="147"/>
      <c r="VCP66" s="147"/>
      <c r="VCQ66" s="147"/>
      <c r="VCR66" s="147"/>
      <c r="VCS66" s="147"/>
      <c r="VCT66" s="147"/>
      <c r="VCU66" s="133" t="s">
        <v>82</v>
      </c>
      <c r="VCV66" s="133" t="s">
        <v>83</v>
      </c>
      <c r="VCW66" s="133" t="s">
        <v>84</v>
      </c>
      <c r="VCX66" s="133" t="s">
        <v>85</v>
      </c>
      <c r="VCY66" s="133" t="s">
        <v>86</v>
      </c>
      <c r="VCZ66" s="133" t="s">
        <v>69</v>
      </c>
      <c r="VDA66" s="133" t="s">
        <v>103</v>
      </c>
      <c r="VDB66" s="133" t="s">
        <v>130</v>
      </c>
      <c r="VDC66" s="133" t="s">
        <v>106</v>
      </c>
      <c r="VDD66" s="130"/>
      <c r="VDE66" s="147"/>
      <c r="VDF66" s="147"/>
      <c r="VDG66" s="147"/>
      <c r="VDH66" s="147"/>
      <c r="VDI66" s="147"/>
      <c r="VDJ66" s="147"/>
      <c r="VDK66" s="133" t="s">
        <v>82</v>
      </c>
      <c r="VDL66" s="133" t="s">
        <v>83</v>
      </c>
      <c r="VDM66" s="133" t="s">
        <v>84</v>
      </c>
      <c r="VDN66" s="133" t="s">
        <v>85</v>
      </c>
      <c r="VDO66" s="133" t="s">
        <v>86</v>
      </c>
      <c r="VDP66" s="133" t="s">
        <v>69</v>
      </c>
      <c r="VDQ66" s="133" t="s">
        <v>103</v>
      </c>
      <c r="VDR66" s="133" t="s">
        <v>130</v>
      </c>
      <c r="VDS66" s="133" t="s">
        <v>106</v>
      </c>
      <c r="VDT66" s="130"/>
      <c r="VDU66" s="147"/>
      <c r="VDV66" s="147"/>
      <c r="VDW66" s="147"/>
      <c r="VDX66" s="147"/>
      <c r="VDY66" s="147"/>
      <c r="VDZ66" s="147"/>
      <c r="VEA66" s="133" t="s">
        <v>82</v>
      </c>
      <c r="VEB66" s="133" t="s">
        <v>83</v>
      </c>
      <c r="VEC66" s="133" t="s">
        <v>84</v>
      </c>
      <c r="VED66" s="133" t="s">
        <v>85</v>
      </c>
      <c r="VEE66" s="133" t="s">
        <v>86</v>
      </c>
      <c r="VEF66" s="133" t="s">
        <v>69</v>
      </c>
      <c r="VEG66" s="133" t="s">
        <v>103</v>
      </c>
      <c r="VEH66" s="133" t="s">
        <v>130</v>
      </c>
      <c r="VEI66" s="133" t="s">
        <v>106</v>
      </c>
      <c r="VEJ66" s="130"/>
      <c r="VEK66" s="147"/>
      <c r="VEL66" s="147"/>
      <c r="VEM66" s="147"/>
      <c r="VEN66" s="147"/>
      <c r="VEO66" s="147"/>
      <c r="VEP66" s="147"/>
      <c r="VEQ66" s="133" t="s">
        <v>82</v>
      </c>
      <c r="VER66" s="133" t="s">
        <v>83</v>
      </c>
      <c r="VES66" s="133" t="s">
        <v>84</v>
      </c>
      <c r="VET66" s="133" t="s">
        <v>85</v>
      </c>
      <c r="VEU66" s="133" t="s">
        <v>86</v>
      </c>
      <c r="VEV66" s="133" t="s">
        <v>69</v>
      </c>
      <c r="VEW66" s="133" t="s">
        <v>103</v>
      </c>
      <c r="VEX66" s="133" t="s">
        <v>130</v>
      </c>
      <c r="VEY66" s="133" t="s">
        <v>106</v>
      </c>
      <c r="VEZ66" s="130"/>
      <c r="VFA66" s="147"/>
      <c r="VFB66" s="147"/>
      <c r="VFC66" s="147"/>
      <c r="VFD66" s="147"/>
      <c r="VFE66" s="147"/>
      <c r="VFF66" s="147"/>
      <c r="VFG66" s="133" t="s">
        <v>82</v>
      </c>
      <c r="VFH66" s="133" t="s">
        <v>83</v>
      </c>
      <c r="VFI66" s="133" t="s">
        <v>84</v>
      </c>
      <c r="VFJ66" s="133" t="s">
        <v>85</v>
      </c>
      <c r="VFK66" s="133" t="s">
        <v>86</v>
      </c>
      <c r="VFL66" s="133" t="s">
        <v>69</v>
      </c>
      <c r="VFM66" s="133" t="s">
        <v>103</v>
      </c>
      <c r="VFN66" s="133" t="s">
        <v>130</v>
      </c>
      <c r="VFO66" s="133" t="s">
        <v>106</v>
      </c>
      <c r="VFP66" s="130"/>
      <c r="VFQ66" s="147"/>
      <c r="VFR66" s="147"/>
      <c r="VFS66" s="147"/>
      <c r="VFT66" s="147"/>
      <c r="VFU66" s="147"/>
      <c r="VFV66" s="147"/>
      <c r="VFW66" s="133" t="s">
        <v>82</v>
      </c>
      <c r="VFX66" s="133" t="s">
        <v>83</v>
      </c>
      <c r="VFY66" s="133" t="s">
        <v>84</v>
      </c>
      <c r="VFZ66" s="133" t="s">
        <v>85</v>
      </c>
      <c r="VGA66" s="133" t="s">
        <v>86</v>
      </c>
      <c r="VGB66" s="133" t="s">
        <v>69</v>
      </c>
      <c r="VGC66" s="133" t="s">
        <v>103</v>
      </c>
      <c r="VGD66" s="133" t="s">
        <v>130</v>
      </c>
      <c r="VGE66" s="133" t="s">
        <v>106</v>
      </c>
      <c r="VGF66" s="130"/>
      <c r="VGG66" s="147"/>
      <c r="VGH66" s="147"/>
      <c r="VGI66" s="147"/>
      <c r="VGJ66" s="147"/>
      <c r="VGK66" s="147"/>
      <c r="VGL66" s="147"/>
      <c r="VGM66" s="133" t="s">
        <v>82</v>
      </c>
      <c r="VGN66" s="133" t="s">
        <v>83</v>
      </c>
      <c r="VGO66" s="133" t="s">
        <v>84</v>
      </c>
      <c r="VGP66" s="133" t="s">
        <v>85</v>
      </c>
      <c r="VGQ66" s="133" t="s">
        <v>86</v>
      </c>
      <c r="VGR66" s="133" t="s">
        <v>69</v>
      </c>
      <c r="VGS66" s="133" t="s">
        <v>103</v>
      </c>
      <c r="VGT66" s="133" t="s">
        <v>130</v>
      </c>
      <c r="VGU66" s="133" t="s">
        <v>106</v>
      </c>
      <c r="VGV66" s="130"/>
      <c r="VGW66" s="147"/>
      <c r="VGX66" s="147"/>
      <c r="VGY66" s="147"/>
      <c r="VGZ66" s="147"/>
      <c r="VHA66" s="147"/>
      <c r="VHB66" s="147"/>
      <c r="VHC66" s="133" t="s">
        <v>82</v>
      </c>
      <c r="VHD66" s="133" t="s">
        <v>83</v>
      </c>
      <c r="VHE66" s="133" t="s">
        <v>84</v>
      </c>
      <c r="VHF66" s="133" t="s">
        <v>85</v>
      </c>
      <c r="VHG66" s="133" t="s">
        <v>86</v>
      </c>
      <c r="VHH66" s="133" t="s">
        <v>69</v>
      </c>
      <c r="VHI66" s="133" t="s">
        <v>103</v>
      </c>
      <c r="VHJ66" s="133" t="s">
        <v>130</v>
      </c>
      <c r="VHK66" s="133" t="s">
        <v>106</v>
      </c>
      <c r="VHL66" s="130"/>
      <c r="VHM66" s="147"/>
      <c r="VHN66" s="147"/>
      <c r="VHO66" s="147"/>
      <c r="VHP66" s="147"/>
      <c r="VHQ66" s="147"/>
      <c r="VHR66" s="147"/>
      <c r="VHS66" s="133" t="s">
        <v>82</v>
      </c>
      <c r="VHT66" s="133" t="s">
        <v>83</v>
      </c>
      <c r="VHU66" s="133" t="s">
        <v>84</v>
      </c>
      <c r="VHV66" s="133" t="s">
        <v>85</v>
      </c>
      <c r="VHW66" s="133" t="s">
        <v>86</v>
      </c>
      <c r="VHX66" s="133" t="s">
        <v>69</v>
      </c>
      <c r="VHY66" s="133" t="s">
        <v>103</v>
      </c>
      <c r="VHZ66" s="133" t="s">
        <v>130</v>
      </c>
      <c r="VIA66" s="133" t="s">
        <v>106</v>
      </c>
      <c r="VIB66" s="130"/>
      <c r="VIC66" s="147"/>
      <c r="VID66" s="147"/>
      <c r="VIE66" s="147"/>
      <c r="VIF66" s="147"/>
      <c r="VIG66" s="147"/>
      <c r="VIH66" s="147"/>
      <c r="VII66" s="133" t="s">
        <v>82</v>
      </c>
      <c r="VIJ66" s="133" t="s">
        <v>83</v>
      </c>
      <c r="VIK66" s="133" t="s">
        <v>84</v>
      </c>
      <c r="VIL66" s="133" t="s">
        <v>85</v>
      </c>
      <c r="VIM66" s="133" t="s">
        <v>86</v>
      </c>
      <c r="VIN66" s="133" t="s">
        <v>69</v>
      </c>
      <c r="VIO66" s="133" t="s">
        <v>103</v>
      </c>
      <c r="VIP66" s="133" t="s">
        <v>130</v>
      </c>
      <c r="VIQ66" s="133" t="s">
        <v>106</v>
      </c>
      <c r="VIR66" s="130"/>
      <c r="VIS66" s="147"/>
      <c r="VIT66" s="147"/>
      <c r="VIU66" s="147"/>
      <c r="VIV66" s="147"/>
      <c r="VIW66" s="147"/>
      <c r="VIX66" s="147"/>
      <c r="VIY66" s="133" t="s">
        <v>82</v>
      </c>
      <c r="VIZ66" s="133" t="s">
        <v>83</v>
      </c>
      <c r="VJA66" s="133" t="s">
        <v>84</v>
      </c>
      <c r="VJB66" s="133" t="s">
        <v>85</v>
      </c>
      <c r="VJC66" s="133" t="s">
        <v>86</v>
      </c>
      <c r="VJD66" s="133" t="s">
        <v>69</v>
      </c>
      <c r="VJE66" s="133" t="s">
        <v>103</v>
      </c>
      <c r="VJF66" s="133" t="s">
        <v>130</v>
      </c>
      <c r="VJG66" s="133" t="s">
        <v>106</v>
      </c>
      <c r="VJH66" s="130"/>
      <c r="VJI66" s="147"/>
      <c r="VJJ66" s="147"/>
      <c r="VJK66" s="147"/>
      <c r="VJL66" s="147"/>
      <c r="VJM66" s="147"/>
      <c r="VJN66" s="147"/>
      <c r="VJO66" s="133" t="s">
        <v>82</v>
      </c>
      <c r="VJP66" s="133" t="s">
        <v>83</v>
      </c>
      <c r="VJQ66" s="133" t="s">
        <v>84</v>
      </c>
      <c r="VJR66" s="133" t="s">
        <v>85</v>
      </c>
      <c r="VJS66" s="133" t="s">
        <v>86</v>
      </c>
      <c r="VJT66" s="133" t="s">
        <v>69</v>
      </c>
      <c r="VJU66" s="133" t="s">
        <v>103</v>
      </c>
      <c r="VJV66" s="133" t="s">
        <v>130</v>
      </c>
      <c r="VJW66" s="133" t="s">
        <v>106</v>
      </c>
      <c r="VJX66" s="130"/>
      <c r="VJY66" s="147"/>
      <c r="VJZ66" s="147"/>
      <c r="VKA66" s="147"/>
      <c r="VKB66" s="147"/>
      <c r="VKC66" s="147"/>
      <c r="VKD66" s="147"/>
      <c r="VKE66" s="133" t="s">
        <v>82</v>
      </c>
      <c r="VKF66" s="133" t="s">
        <v>83</v>
      </c>
      <c r="VKG66" s="133" t="s">
        <v>84</v>
      </c>
      <c r="VKH66" s="133" t="s">
        <v>85</v>
      </c>
      <c r="VKI66" s="133" t="s">
        <v>86</v>
      </c>
      <c r="VKJ66" s="133" t="s">
        <v>69</v>
      </c>
      <c r="VKK66" s="133" t="s">
        <v>103</v>
      </c>
      <c r="VKL66" s="133" t="s">
        <v>130</v>
      </c>
      <c r="VKM66" s="133" t="s">
        <v>106</v>
      </c>
      <c r="VKN66" s="130"/>
      <c r="VKO66" s="147"/>
      <c r="VKP66" s="147"/>
      <c r="VKQ66" s="147"/>
      <c r="VKR66" s="147"/>
      <c r="VKS66" s="147"/>
      <c r="VKT66" s="147"/>
      <c r="VKU66" s="133" t="s">
        <v>82</v>
      </c>
      <c r="VKV66" s="133" t="s">
        <v>83</v>
      </c>
      <c r="VKW66" s="133" t="s">
        <v>84</v>
      </c>
      <c r="VKX66" s="133" t="s">
        <v>85</v>
      </c>
      <c r="VKY66" s="133" t="s">
        <v>86</v>
      </c>
      <c r="VKZ66" s="133" t="s">
        <v>69</v>
      </c>
      <c r="VLA66" s="133" t="s">
        <v>103</v>
      </c>
      <c r="VLB66" s="133" t="s">
        <v>130</v>
      </c>
      <c r="VLC66" s="133" t="s">
        <v>106</v>
      </c>
      <c r="VLD66" s="130"/>
      <c r="VLE66" s="147"/>
      <c r="VLF66" s="147"/>
      <c r="VLG66" s="147"/>
      <c r="VLH66" s="147"/>
      <c r="VLI66" s="147"/>
      <c r="VLJ66" s="147"/>
      <c r="VLK66" s="133" t="s">
        <v>82</v>
      </c>
      <c r="VLL66" s="133" t="s">
        <v>83</v>
      </c>
      <c r="VLM66" s="133" t="s">
        <v>84</v>
      </c>
      <c r="VLN66" s="133" t="s">
        <v>85</v>
      </c>
      <c r="VLO66" s="133" t="s">
        <v>86</v>
      </c>
      <c r="VLP66" s="133" t="s">
        <v>69</v>
      </c>
      <c r="VLQ66" s="133" t="s">
        <v>103</v>
      </c>
      <c r="VLR66" s="133" t="s">
        <v>130</v>
      </c>
      <c r="VLS66" s="133" t="s">
        <v>106</v>
      </c>
      <c r="VLT66" s="130"/>
      <c r="VLU66" s="147"/>
      <c r="VLV66" s="147"/>
      <c r="VLW66" s="147"/>
      <c r="VLX66" s="147"/>
      <c r="VLY66" s="147"/>
      <c r="VLZ66" s="147"/>
      <c r="VMA66" s="133" t="s">
        <v>82</v>
      </c>
      <c r="VMB66" s="133" t="s">
        <v>83</v>
      </c>
      <c r="VMC66" s="133" t="s">
        <v>84</v>
      </c>
      <c r="VMD66" s="133" t="s">
        <v>85</v>
      </c>
      <c r="VME66" s="133" t="s">
        <v>86</v>
      </c>
      <c r="VMF66" s="133" t="s">
        <v>69</v>
      </c>
      <c r="VMG66" s="133" t="s">
        <v>103</v>
      </c>
      <c r="VMH66" s="133" t="s">
        <v>130</v>
      </c>
      <c r="VMI66" s="133" t="s">
        <v>106</v>
      </c>
      <c r="VMJ66" s="130"/>
      <c r="VMK66" s="147"/>
      <c r="VML66" s="147"/>
      <c r="VMM66" s="147"/>
      <c r="VMN66" s="147"/>
      <c r="VMO66" s="147"/>
      <c r="VMP66" s="147"/>
      <c r="VMQ66" s="133" t="s">
        <v>82</v>
      </c>
      <c r="VMR66" s="133" t="s">
        <v>83</v>
      </c>
      <c r="VMS66" s="133" t="s">
        <v>84</v>
      </c>
      <c r="VMT66" s="133" t="s">
        <v>85</v>
      </c>
      <c r="VMU66" s="133" t="s">
        <v>86</v>
      </c>
      <c r="VMV66" s="133" t="s">
        <v>69</v>
      </c>
      <c r="VMW66" s="133" t="s">
        <v>103</v>
      </c>
      <c r="VMX66" s="133" t="s">
        <v>130</v>
      </c>
      <c r="VMY66" s="133" t="s">
        <v>106</v>
      </c>
      <c r="VMZ66" s="130"/>
      <c r="VNA66" s="147"/>
      <c r="VNB66" s="147"/>
      <c r="VNC66" s="147"/>
      <c r="VND66" s="147"/>
      <c r="VNE66" s="147"/>
      <c r="VNF66" s="147"/>
      <c r="VNG66" s="133" t="s">
        <v>82</v>
      </c>
      <c r="VNH66" s="133" t="s">
        <v>83</v>
      </c>
      <c r="VNI66" s="133" t="s">
        <v>84</v>
      </c>
      <c r="VNJ66" s="133" t="s">
        <v>85</v>
      </c>
      <c r="VNK66" s="133" t="s">
        <v>86</v>
      </c>
      <c r="VNL66" s="133" t="s">
        <v>69</v>
      </c>
      <c r="VNM66" s="133" t="s">
        <v>103</v>
      </c>
      <c r="VNN66" s="133" t="s">
        <v>130</v>
      </c>
      <c r="VNO66" s="133" t="s">
        <v>106</v>
      </c>
      <c r="VNP66" s="130"/>
      <c r="VNQ66" s="147"/>
      <c r="VNR66" s="147"/>
      <c r="VNS66" s="147"/>
      <c r="VNT66" s="147"/>
      <c r="VNU66" s="147"/>
      <c r="VNV66" s="147"/>
      <c r="VNW66" s="133" t="s">
        <v>82</v>
      </c>
      <c r="VNX66" s="133" t="s">
        <v>83</v>
      </c>
      <c r="VNY66" s="133" t="s">
        <v>84</v>
      </c>
      <c r="VNZ66" s="133" t="s">
        <v>85</v>
      </c>
      <c r="VOA66" s="133" t="s">
        <v>86</v>
      </c>
      <c r="VOB66" s="133" t="s">
        <v>69</v>
      </c>
      <c r="VOC66" s="133" t="s">
        <v>103</v>
      </c>
      <c r="VOD66" s="133" t="s">
        <v>130</v>
      </c>
      <c r="VOE66" s="133" t="s">
        <v>106</v>
      </c>
      <c r="VOF66" s="130"/>
      <c r="VOG66" s="147"/>
      <c r="VOH66" s="147"/>
      <c r="VOI66" s="147"/>
      <c r="VOJ66" s="147"/>
      <c r="VOK66" s="147"/>
      <c r="VOL66" s="147"/>
      <c r="VOM66" s="133" t="s">
        <v>82</v>
      </c>
      <c r="VON66" s="133" t="s">
        <v>83</v>
      </c>
      <c r="VOO66" s="133" t="s">
        <v>84</v>
      </c>
      <c r="VOP66" s="133" t="s">
        <v>85</v>
      </c>
      <c r="VOQ66" s="133" t="s">
        <v>86</v>
      </c>
      <c r="VOR66" s="133" t="s">
        <v>69</v>
      </c>
      <c r="VOS66" s="133" t="s">
        <v>103</v>
      </c>
      <c r="VOT66" s="133" t="s">
        <v>130</v>
      </c>
      <c r="VOU66" s="133" t="s">
        <v>106</v>
      </c>
      <c r="VOV66" s="130"/>
      <c r="VOW66" s="147"/>
      <c r="VOX66" s="147"/>
      <c r="VOY66" s="147"/>
      <c r="VOZ66" s="147"/>
      <c r="VPA66" s="147"/>
      <c r="VPB66" s="147"/>
      <c r="VPC66" s="133" t="s">
        <v>82</v>
      </c>
      <c r="VPD66" s="133" t="s">
        <v>83</v>
      </c>
      <c r="VPE66" s="133" t="s">
        <v>84</v>
      </c>
      <c r="VPF66" s="133" t="s">
        <v>85</v>
      </c>
      <c r="VPG66" s="133" t="s">
        <v>86</v>
      </c>
      <c r="VPH66" s="133" t="s">
        <v>69</v>
      </c>
      <c r="VPI66" s="133" t="s">
        <v>103</v>
      </c>
      <c r="VPJ66" s="133" t="s">
        <v>130</v>
      </c>
      <c r="VPK66" s="133" t="s">
        <v>106</v>
      </c>
      <c r="VPL66" s="130"/>
      <c r="VPM66" s="147"/>
      <c r="VPN66" s="147"/>
      <c r="VPO66" s="147"/>
      <c r="VPP66" s="147"/>
      <c r="VPQ66" s="147"/>
      <c r="VPR66" s="147"/>
      <c r="VPS66" s="133" t="s">
        <v>82</v>
      </c>
      <c r="VPT66" s="133" t="s">
        <v>83</v>
      </c>
      <c r="VPU66" s="133" t="s">
        <v>84</v>
      </c>
      <c r="VPV66" s="133" t="s">
        <v>85</v>
      </c>
      <c r="VPW66" s="133" t="s">
        <v>86</v>
      </c>
      <c r="VPX66" s="133" t="s">
        <v>69</v>
      </c>
      <c r="VPY66" s="133" t="s">
        <v>103</v>
      </c>
      <c r="VPZ66" s="133" t="s">
        <v>130</v>
      </c>
      <c r="VQA66" s="133" t="s">
        <v>106</v>
      </c>
      <c r="VQB66" s="130"/>
      <c r="VQC66" s="147"/>
      <c r="VQD66" s="147"/>
      <c r="VQE66" s="147"/>
      <c r="VQF66" s="147"/>
      <c r="VQG66" s="147"/>
      <c r="VQH66" s="147"/>
      <c r="VQI66" s="133" t="s">
        <v>82</v>
      </c>
      <c r="VQJ66" s="133" t="s">
        <v>83</v>
      </c>
      <c r="VQK66" s="133" t="s">
        <v>84</v>
      </c>
      <c r="VQL66" s="133" t="s">
        <v>85</v>
      </c>
      <c r="VQM66" s="133" t="s">
        <v>86</v>
      </c>
      <c r="VQN66" s="133" t="s">
        <v>69</v>
      </c>
      <c r="VQO66" s="133" t="s">
        <v>103</v>
      </c>
      <c r="VQP66" s="133" t="s">
        <v>130</v>
      </c>
      <c r="VQQ66" s="133" t="s">
        <v>106</v>
      </c>
      <c r="VQR66" s="130"/>
      <c r="VQS66" s="147"/>
      <c r="VQT66" s="147"/>
      <c r="VQU66" s="147"/>
      <c r="VQV66" s="147"/>
      <c r="VQW66" s="147"/>
      <c r="VQX66" s="147"/>
      <c r="VQY66" s="133" t="s">
        <v>82</v>
      </c>
      <c r="VQZ66" s="133" t="s">
        <v>83</v>
      </c>
      <c r="VRA66" s="133" t="s">
        <v>84</v>
      </c>
      <c r="VRB66" s="133" t="s">
        <v>85</v>
      </c>
      <c r="VRC66" s="133" t="s">
        <v>86</v>
      </c>
      <c r="VRD66" s="133" t="s">
        <v>69</v>
      </c>
      <c r="VRE66" s="133" t="s">
        <v>103</v>
      </c>
      <c r="VRF66" s="133" t="s">
        <v>130</v>
      </c>
      <c r="VRG66" s="133" t="s">
        <v>106</v>
      </c>
      <c r="VRH66" s="130"/>
      <c r="VRI66" s="147"/>
      <c r="VRJ66" s="147"/>
      <c r="VRK66" s="147"/>
      <c r="VRL66" s="147"/>
      <c r="VRM66" s="147"/>
      <c r="VRN66" s="147"/>
      <c r="VRO66" s="133" t="s">
        <v>82</v>
      </c>
      <c r="VRP66" s="133" t="s">
        <v>83</v>
      </c>
      <c r="VRQ66" s="133" t="s">
        <v>84</v>
      </c>
      <c r="VRR66" s="133" t="s">
        <v>85</v>
      </c>
      <c r="VRS66" s="133" t="s">
        <v>86</v>
      </c>
      <c r="VRT66" s="133" t="s">
        <v>69</v>
      </c>
      <c r="VRU66" s="133" t="s">
        <v>103</v>
      </c>
      <c r="VRV66" s="133" t="s">
        <v>130</v>
      </c>
      <c r="VRW66" s="133" t="s">
        <v>106</v>
      </c>
      <c r="VRX66" s="130"/>
      <c r="VRY66" s="147"/>
      <c r="VRZ66" s="147"/>
      <c r="VSA66" s="147"/>
      <c r="VSB66" s="147"/>
      <c r="VSC66" s="147"/>
      <c r="VSD66" s="147"/>
      <c r="VSE66" s="133" t="s">
        <v>82</v>
      </c>
      <c r="VSF66" s="133" t="s">
        <v>83</v>
      </c>
      <c r="VSG66" s="133" t="s">
        <v>84</v>
      </c>
      <c r="VSH66" s="133" t="s">
        <v>85</v>
      </c>
      <c r="VSI66" s="133" t="s">
        <v>86</v>
      </c>
      <c r="VSJ66" s="133" t="s">
        <v>69</v>
      </c>
      <c r="VSK66" s="133" t="s">
        <v>103</v>
      </c>
      <c r="VSL66" s="133" t="s">
        <v>130</v>
      </c>
      <c r="VSM66" s="133" t="s">
        <v>106</v>
      </c>
      <c r="VSN66" s="130"/>
      <c r="VSO66" s="147"/>
      <c r="VSP66" s="147"/>
      <c r="VSQ66" s="147"/>
      <c r="VSR66" s="147"/>
      <c r="VSS66" s="147"/>
      <c r="VST66" s="147"/>
      <c r="VSU66" s="133" t="s">
        <v>82</v>
      </c>
      <c r="VSV66" s="133" t="s">
        <v>83</v>
      </c>
      <c r="VSW66" s="133" t="s">
        <v>84</v>
      </c>
      <c r="VSX66" s="133" t="s">
        <v>85</v>
      </c>
      <c r="VSY66" s="133" t="s">
        <v>86</v>
      </c>
      <c r="VSZ66" s="133" t="s">
        <v>69</v>
      </c>
      <c r="VTA66" s="133" t="s">
        <v>103</v>
      </c>
      <c r="VTB66" s="133" t="s">
        <v>130</v>
      </c>
      <c r="VTC66" s="133" t="s">
        <v>106</v>
      </c>
      <c r="VTD66" s="130"/>
      <c r="VTE66" s="147"/>
      <c r="VTF66" s="147"/>
      <c r="VTG66" s="147"/>
      <c r="VTH66" s="147"/>
      <c r="VTI66" s="147"/>
      <c r="VTJ66" s="147"/>
      <c r="VTK66" s="133" t="s">
        <v>82</v>
      </c>
      <c r="VTL66" s="133" t="s">
        <v>83</v>
      </c>
      <c r="VTM66" s="133" t="s">
        <v>84</v>
      </c>
      <c r="VTN66" s="133" t="s">
        <v>85</v>
      </c>
      <c r="VTO66" s="133" t="s">
        <v>86</v>
      </c>
      <c r="VTP66" s="133" t="s">
        <v>69</v>
      </c>
      <c r="VTQ66" s="133" t="s">
        <v>103</v>
      </c>
      <c r="VTR66" s="133" t="s">
        <v>130</v>
      </c>
      <c r="VTS66" s="133" t="s">
        <v>106</v>
      </c>
      <c r="VTT66" s="130"/>
      <c r="VTU66" s="147"/>
      <c r="VTV66" s="147"/>
      <c r="VTW66" s="147"/>
      <c r="VTX66" s="147"/>
      <c r="VTY66" s="147"/>
      <c r="VTZ66" s="147"/>
      <c r="VUA66" s="133" t="s">
        <v>82</v>
      </c>
      <c r="VUB66" s="133" t="s">
        <v>83</v>
      </c>
      <c r="VUC66" s="133" t="s">
        <v>84</v>
      </c>
      <c r="VUD66" s="133" t="s">
        <v>85</v>
      </c>
      <c r="VUE66" s="133" t="s">
        <v>86</v>
      </c>
      <c r="VUF66" s="133" t="s">
        <v>69</v>
      </c>
      <c r="VUG66" s="133" t="s">
        <v>103</v>
      </c>
      <c r="VUH66" s="133" t="s">
        <v>130</v>
      </c>
      <c r="VUI66" s="133" t="s">
        <v>106</v>
      </c>
      <c r="VUJ66" s="130"/>
      <c r="VUK66" s="147"/>
      <c r="VUL66" s="147"/>
      <c r="VUM66" s="147"/>
      <c r="VUN66" s="147"/>
      <c r="VUO66" s="147"/>
      <c r="VUP66" s="147"/>
      <c r="VUQ66" s="133" t="s">
        <v>82</v>
      </c>
      <c r="VUR66" s="133" t="s">
        <v>83</v>
      </c>
      <c r="VUS66" s="133" t="s">
        <v>84</v>
      </c>
      <c r="VUT66" s="133" t="s">
        <v>85</v>
      </c>
      <c r="VUU66" s="133" t="s">
        <v>86</v>
      </c>
      <c r="VUV66" s="133" t="s">
        <v>69</v>
      </c>
      <c r="VUW66" s="133" t="s">
        <v>103</v>
      </c>
      <c r="VUX66" s="133" t="s">
        <v>130</v>
      </c>
      <c r="VUY66" s="133" t="s">
        <v>106</v>
      </c>
      <c r="VUZ66" s="130"/>
      <c r="VVA66" s="147"/>
      <c r="VVB66" s="147"/>
      <c r="VVC66" s="147"/>
      <c r="VVD66" s="147"/>
      <c r="VVE66" s="147"/>
      <c r="VVF66" s="147"/>
      <c r="VVG66" s="133" t="s">
        <v>82</v>
      </c>
      <c r="VVH66" s="133" t="s">
        <v>83</v>
      </c>
      <c r="VVI66" s="133" t="s">
        <v>84</v>
      </c>
      <c r="VVJ66" s="133" t="s">
        <v>85</v>
      </c>
      <c r="VVK66" s="133" t="s">
        <v>86</v>
      </c>
      <c r="VVL66" s="133" t="s">
        <v>69</v>
      </c>
      <c r="VVM66" s="133" t="s">
        <v>103</v>
      </c>
      <c r="VVN66" s="133" t="s">
        <v>130</v>
      </c>
      <c r="VVO66" s="133" t="s">
        <v>106</v>
      </c>
      <c r="VVP66" s="130"/>
      <c r="VVQ66" s="147"/>
      <c r="VVR66" s="147"/>
      <c r="VVS66" s="147"/>
      <c r="VVT66" s="147"/>
      <c r="VVU66" s="147"/>
      <c r="VVV66" s="147"/>
      <c r="VVW66" s="133" t="s">
        <v>82</v>
      </c>
      <c r="VVX66" s="133" t="s">
        <v>83</v>
      </c>
      <c r="VVY66" s="133" t="s">
        <v>84</v>
      </c>
      <c r="VVZ66" s="133" t="s">
        <v>85</v>
      </c>
      <c r="VWA66" s="133" t="s">
        <v>86</v>
      </c>
      <c r="VWB66" s="133" t="s">
        <v>69</v>
      </c>
      <c r="VWC66" s="133" t="s">
        <v>103</v>
      </c>
      <c r="VWD66" s="133" t="s">
        <v>130</v>
      </c>
      <c r="VWE66" s="133" t="s">
        <v>106</v>
      </c>
      <c r="VWF66" s="130"/>
      <c r="VWG66" s="147"/>
      <c r="VWH66" s="147"/>
      <c r="VWI66" s="147"/>
      <c r="VWJ66" s="147"/>
      <c r="VWK66" s="147"/>
      <c r="VWL66" s="147"/>
      <c r="VWM66" s="133" t="s">
        <v>82</v>
      </c>
      <c r="VWN66" s="133" t="s">
        <v>83</v>
      </c>
      <c r="VWO66" s="133" t="s">
        <v>84</v>
      </c>
      <c r="VWP66" s="133" t="s">
        <v>85</v>
      </c>
      <c r="VWQ66" s="133" t="s">
        <v>86</v>
      </c>
      <c r="VWR66" s="133" t="s">
        <v>69</v>
      </c>
      <c r="VWS66" s="133" t="s">
        <v>103</v>
      </c>
      <c r="VWT66" s="133" t="s">
        <v>130</v>
      </c>
      <c r="VWU66" s="133" t="s">
        <v>106</v>
      </c>
      <c r="VWV66" s="130"/>
      <c r="VWW66" s="147"/>
      <c r="VWX66" s="147"/>
      <c r="VWY66" s="147"/>
      <c r="VWZ66" s="147"/>
      <c r="VXA66" s="147"/>
      <c r="VXB66" s="147"/>
      <c r="VXC66" s="133" t="s">
        <v>82</v>
      </c>
      <c r="VXD66" s="133" t="s">
        <v>83</v>
      </c>
      <c r="VXE66" s="133" t="s">
        <v>84</v>
      </c>
      <c r="VXF66" s="133" t="s">
        <v>85</v>
      </c>
      <c r="VXG66" s="133" t="s">
        <v>86</v>
      </c>
      <c r="VXH66" s="133" t="s">
        <v>69</v>
      </c>
      <c r="VXI66" s="133" t="s">
        <v>103</v>
      </c>
      <c r="VXJ66" s="133" t="s">
        <v>130</v>
      </c>
      <c r="VXK66" s="133" t="s">
        <v>106</v>
      </c>
      <c r="VXL66" s="130"/>
      <c r="VXM66" s="147"/>
      <c r="VXN66" s="147"/>
      <c r="VXO66" s="147"/>
      <c r="VXP66" s="147"/>
      <c r="VXQ66" s="147"/>
      <c r="VXR66" s="147"/>
      <c r="VXS66" s="133" t="s">
        <v>82</v>
      </c>
      <c r="VXT66" s="133" t="s">
        <v>83</v>
      </c>
      <c r="VXU66" s="133" t="s">
        <v>84</v>
      </c>
      <c r="VXV66" s="133" t="s">
        <v>85</v>
      </c>
      <c r="VXW66" s="133" t="s">
        <v>86</v>
      </c>
      <c r="VXX66" s="133" t="s">
        <v>69</v>
      </c>
      <c r="VXY66" s="133" t="s">
        <v>103</v>
      </c>
      <c r="VXZ66" s="133" t="s">
        <v>130</v>
      </c>
      <c r="VYA66" s="133" t="s">
        <v>106</v>
      </c>
      <c r="VYB66" s="130"/>
      <c r="VYC66" s="147"/>
      <c r="VYD66" s="147"/>
      <c r="VYE66" s="147"/>
      <c r="VYF66" s="147"/>
      <c r="VYG66" s="147"/>
      <c r="VYH66" s="147"/>
      <c r="VYI66" s="133" t="s">
        <v>82</v>
      </c>
      <c r="VYJ66" s="133" t="s">
        <v>83</v>
      </c>
      <c r="VYK66" s="133" t="s">
        <v>84</v>
      </c>
      <c r="VYL66" s="133" t="s">
        <v>85</v>
      </c>
      <c r="VYM66" s="133" t="s">
        <v>86</v>
      </c>
      <c r="VYN66" s="133" t="s">
        <v>69</v>
      </c>
      <c r="VYO66" s="133" t="s">
        <v>103</v>
      </c>
      <c r="VYP66" s="133" t="s">
        <v>130</v>
      </c>
      <c r="VYQ66" s="133" t="s">
        <v>106</v>
      </c>
      <c r="VYR66" s="130"/>
      <c r="VYS66" s="147"/>
      <c r="VYT66" s="147"/>
      <c r="VYU66" s="147"/>
      <c r="VYV66" s="147"/>
      <c r="VYW66" s="147"/>
      <c r="VYX66" s="147"/>
      <c r="VYY66" s="133" t="s">
        <v>82</v>
      </c>
      <c r="VYZ66" s="133" t="s">
        <v>83</v>
      </c>
      <c r="VZA66" s="133" t="s">
        <v>84</v>
      </c>
      <c r="VZB66" s="133" t="s">
        <v>85</v>
      </c>
      <c r="VZC66" s="133" t="s">
        <v>86</v>
      </c>
      <c r="VZD66" s="133" t="s">
        <v>69</v>
      </c>
      <c r="VZE66" s="133" t="s">
        <v>103</v>
      </c>
      <c r="VZF66" s="133" t="s">
        <v>130</v>
      </c>
      <c r="VZG66" s="133" t="s">
        <v>106</v>
      </c>
      <c r="VZH66" s="130"/>
      <c r="VZI66" s="147"/>
      <c r="VZJ66" s="147"/>
      <c r="VZK66" s="147"/>
      <c r="VZL66" s="147"/>
      <c r="VZM66" s="147"/>
      <c r="VZN66" s="147"/>
      <c r="VZO66" s="133" t="s">
        <v>82</v>
      </c>
      <c r="VZP66" s="133" t="s">
        <v>83</v>
      </c>
      <c r="VZQ66" s="133" t="s">
        <v>84</v>
      </c>
      <c r="VZR66" s="133" t="s">
        <v>85</v>
      </c>
      <c r="VZS66" s="133" t="s">
        <v>86</v>
      </c>
      <c r="VZT66" s="133" t="s">
        <v>69</v>
      </c>
      <c r="VZU66" s="133" t="s">
        <v>103</v>
      </c>
      <c r="VZV66" s="133" t="s">
        <v>130</v>
      </c>
      <c r="VZW66" s="133" t="s">
        <v>106</v>
      </c>
      <c r="VZX66" s="130"/>
      <c r="VZY66" s="147"/>
      <c r="VZZ66" s="147"/>
      <c r="WAA66" s="147"/>
      <c r="WAB66" s="147"/>
      <c r="WAC66" s="147"/>
      <c r="WAD66" s="147"/>
      <c r="WAE66" s="133" t="s">
        <v>82</v>
      </c>
      <c r="WAF66" s="133" t="s">
        <v>83</v>
      </c>
      <c r="WAG66" s="133" t="s">
        <v>84</v>
      </c>
      <c r="WAH66" s="133" t="s">
        <v>85</v>
      </c>
      <c r="WAI66" s="133" t="s">
        <v>86</v>
      </c>
      <c r="WAJ66" s="133" t="s">
        <v>69</v>
      </c>
      <c r="WAK66" s="133" t="s">
        <v>103</v>
      </c>
      <c r="WAL66" s="133" t="s">
        <v>130</v>
      </c>
      <c r="WAM66" s="133" t="s">
        <v>106</v>
      </c>
      <c r="WAN66" s="130"/>
      <c r="WAO66" s="147"/>
      <c r="WAP66" s="147"/>
      <c r="WAQ66" s="147"/>
      <c r="WAR66" s="147"/>
      <c r="WAS66" s="147"/>
      <c r="WAT66" s="147"/>
      <c r="WAU66" s="133" t="s">
        <v>82</v>
      </c>
      <c r="WAV66" s="133" t="s">
        <v>83</v>
      </c>
      <c r="WAW66" s="133" t="s">
        <v>84</v>
      </c>
      <c r="WAX66" s="133" t="s">
        <v>85</v>
      </c>
      <c r="WAY66" s="133" t="s">
        <v>86</v>
      </c>
      <c r="WAZ66" s="133" t="s">
        <v>69</v>
      </c>
      <c r="WBA66" s="133" t="s">
        <v>103</v>
      </c>
      <c r="WBB66" s="133" t="s">
        <v>130</v>
      </c>
      <c r="WBC66" s="133" t="s">
        <v>106</v>
      </c>
      <c r="WBD66" s="130"/>
      <c r="WBE66" s="147"/>
      <c r="WBF66" s="147"/>
      <c r="WBG66" s="147"/>
      <c r="WBH66" s="147"/>
      <c r="WBI66" s="147"/>
      <c r="WBJ66" s="147"/>
      <c r="WBK66" s="133" t="s">
        <v>82</v>
      </c>
      <c r="WBL66" s="133" t="s">
        <v>83</v>
      </c>
      <c r="WBM66" s="133" t="s">
        <v>84</v>
      </c>
      <c r="WBN66" s="133" t="s">
        <v>85</v>
      </c>
      <c r="WBO66" s="133" t="s">
        <v>86</v>
      </c>
      <c r="WBP66" s="133" t="s">
        <v>69</v>
      </c>
      <c r="WBQ66" s="133" t="s">
        <v>103</v>
      </c>
      <c r="WBR66" s="133" t="s">
        <v>130</v>
      </c>
      <c r="WBS66" s="133" t="s">
        <v>106</v>
      </c>
      <c r="WBT66" s="130"/>
      <c r="WBU66" s="147"/>
      <c r="WBV66" s="147"/>
      <c r="WBW66" s="147"/>
      <c r="WBX66" s="147"/>
      <c r="WBY66" s="147"/>
      <c r="WBZ66" s="147"/>
      <c r="WCA66" s="133" t="s">
        <v>82</v>
      </c>
      <c r="WCB66" s="133" t="s">
        <v>83</v>
      </c>
      <c r="WCC66" s="133" t="s">
        <v>84</v>
      </c>
      <c r="WCD66" s="133" t="s">
        <v>85</v>
      </c>
      <c r="WCE66" s="133" t="s">
        <v>86</v>
      </c>
      <c r="WCF66" s="133" t="s">
        <v>69</v>
      </c>
      <c r="WCG66" s="133" t="s">
        <v>103</v>
      </c>
      <c r="WCH66" s="133" t="s">
        <v>130</v>
      </c>
      <c r="WCI66" s="133" t="s">
        <v>106</v>
      </c>
      <c r="WCJ66" s="130"/>
      <c r="WCK66" s="147"/>
      <c r="WCL66" s="147"/>
      <c r="WCM66" s="147"/>
      <c r="WCN66" s="147"/>
      <c r="WCO66" s="147"/>
      <c r="WCP66" s="147"/>
      <c r="WCQ66" s="133" t="s">
        <v>82</v>
      </c>
      <c r="WCR66" s="133" t="s">
        <v>83</v>
      </c>
      <c r="WCS66" s="133" t="s">
        <v>84</v>
      </c>
      <c r="WCT66" s="133" t="s">
        <v>85</v>
      </c>
      <c r="WCU66" s="133" t="s">
        <v>86</v>
      </c>
      <c r="WCV66" s="133" t="s">
        <v>69</v>
      </c>
      <c r="WCW66" s="133" t="s">
        <v>103</v>
      </c>
      <c r="WCX66" s="133" t="s">
        <v>130</v>
      </c>
      <c r="WCY66" s="133" t="s">
        <v>106</v>
      </c>
      <c r="WCZ66" s="130"/>
      <c r="WDA66" s="147"/>
      <c r="WDB66" s="147"/>
      <c r="WDC66" s="147"/>
      <c r="WDD66" s="147"/>
      <c r="WDE66" s="147"/>
      <c r="WDF66" s="147"/>
      <c r="WDG66" s="133" t="s">
        <v>82</v>
      </c>
      <c r="WDH66" s="133" t="s">
        <v>83</v>
      </c>
      <c r="WDI66" s="133" t="s">
        <v>84</v>
      </c>
      <c r="WDJ66" s="133" t="s">
        <v>85</v>
      </c>
      <c r="WDK66" s="133" t="s">
        <v>86</v>
      </c>
      <c r="WDL66" s="133" t="s">
        <v>69</v>
      </c>
      <c r="WDM66" s="133" t="s">
        <v>103</v>
      </c>
      <c r="WDN66" s="133" t="s">
        <v>130</v>
      </c>
      <c r="WDO66" s="133" t="s">
        <v>106</v>
      </c>
      <c r="WDP66" s="130"/>
      <c r="WDQ66" s="147"/>
      <c r="WDR66" s="147"/>
      <c r="WDS66" s="147"/>
      <c r="WDT66" s="147"/>
      <c r="WDU66" s="147"/>
      <c r="WDV66" s="147"/>
      <c r="WDW66" s="133" t="s">
        <v>82</v>
      </c>
      <c r="WDX66" s="133" t="s">
        <v>83</v>
      </c>
      <c r="WDY66" s="133" t="s">
        <v>84</v>
      </c>
      <c r="WDZ66" s="133" t="s">
        <v>85</v>
      </c>
      <c r="WEA66" s="133" t="s">
        <v>86</v>
      </c>
      <c r="WEB66" s="133" t="s">
        <v>69</v>
      </c>
      <c r="WEC66" s="133" t="s">
        <v>103</v>
      </c>
      <c r="WED66" s="133" t="s">
        <v>130</v>
      </c>
      <c r="WEE66" s="133" t="s">
        <v>106</v>
      </c>
      <c r="WEF66" s="130"/>
      <c r="WEG66" s="147"/>
      <c r="WEH66" s="147"/>
      <c r="WEI66" s="147"/>
      <c r="WEJ66" s="147"/>
      <c r="WEK66" s="147"/>
      <c r="WEL66" s="147"/>
      <c r="WEM66" s="133" t="s">
        <v>82</v>
      </c>
      <c r="WEN66" s="133" t="s">
        <v>83</v>
      </c>
      <c r="WEO66" s="133" t="s">
        <v>84</v>
      </c>
      <c r="WEP66" s="133" t="s">
        <v>85</v>
      </c>
      <c r="WEQ66" s="133" t="s">
        <v>86</v>
      </c>
      <c r="WER66" s="133" t="s">
        <v>69</v>
      </c>
      <c r="WES66" s="133" t="s">
        <v>103</v>
      </c>
      <c r="WET66" s="133" t="s">
        <v>130</v>
      </c>
      <c r="WEU66" s="133" t="s">
        <v>106</v>
      </c>
      <c r="WEV66" s="130"/>
      <c r="WEW66" s="147"/>
      <c r="WEX66" s="147"/>
      <c r="WEY66" s="147"/>
      <c r="WEZ66" s="147"/>
      <c r="WFA66" s="147"/>
      <c r="WFB66" s="147"/>
      <c r="WFC66" s="133" t="s">
        <v>82</v>
      </c>
      <c r="WFD66" s="133" t="s">
        <v>83</v>
      </c>
      <c r="WFE66" s="133" t="s">
        <v>84</v>
      </c>
      <c r="WFF66" s="133" t="s">
        <v>85</v>
      </c>
      <c r="WFG66" s="133" t="s">
        <v>86</v>
      </c>
      <c r="WFH66" s="133" t="s">
        <v>69</v>
      </c>
      <c r="WFI66" s="133" t="s">
        <v>103</v>
      </c>
      <c r="WFJ66" s="133" t="s">
        <v>130</v>
      </c>
      <c r="WFK66" s="133" t="s">
        <v>106</v>
      </c>
      <c r="WFL66" s="130"/>
      <c r="WFM66" s="147"/>
      <c r="WFN66" s="147"/>
      <c r="WFO66" s="147"/>
      <c r="WFP66" s="147"/>
      <c r="WFQ66" s="147"/>
      <c r="WFR66" s="147"/>
      <c r="WFS66" s="133" t="s">
        <v>82</v>
      </c>
      <c r="WFT66" s="133" t="s">
        <v>83</v>
      </c>
      <c r="WFU66" s="133" t="s">
        <v>84</v>
      </c>
      <c r="WFV66" s="133" t="s">
        <v>85</v>
      </c>
      <c r="WFW66" s="133" t="s">
        <v>86</v>
      </c>
      <c r="WFX66" s="133" t="s">
        <v>69</v>
      </c>
      <c r="WFY66" s="133" t="s">
        <v>103</v>
      </c>
      <c r="WFZ66" s="133" t="s">
        <v>130</v>
      </c>
      <c r="WGA66" s="133" t="s">
        <v>106</v>
      </c>
      <c r="WGB66" s="130"/>
      <c r="WGC66" s="147"/>
      <c r="WGD66" s="147"/>
      <c r="WGE66" s="147"/>
      <c r="WGF66" s="147"/>
      <c r="WGG66" s="147"/>
      <c r="WGH66" s="147"/>
      <c r="WGI66" s="133" t="s">
        <v>82</v>
      </c>
      <c r="WGJ66" s="133" t="s">
        <v>83</v>
      </c>
      <c r="WGK66" s="133" t="s">
        <v>84</v>
      </c>
      <c r="WGL66" s="133" t="s">
        <v>85</v>
      </c>
      <c r="WGM66" s="133" t="s">
        <v>86</v>
      </c>
      <c r="WGN66" s="133" t="s">
        <v>69</v>
      </c>
      <c r="WGO66" s="133" t="s">
        <v>103</v>
      </c>
      <c r="WGP66" s="133" t="s">
        <v>130</v>
      </c>
      <c r="WGQ66" s="133" t="s">
        <v>106</v>
      </c>
      <c r="WGR66" s="130"/>
      <c r="WGS66" s="147"/>
      <c r="WGT66" s="147"/>
      <c r="WGU66" s="147"/>
      <c r="WGV66" s="147"/>
      <c r="WGW66" s="147"/>
      <c r="WGX66" s="147"/>
      <c r="WGY66" s="133" t="s">
        <v>82</v>
      </c>
      <c r="WGZ66" s="133" t="s">
        <v>83</v>
      </c>
      <c r="WHA66" s="133" t="s">
        <v>84</v>
      </c>
      <c r="WHB66" s="133" t="s">
        <v>85</v>
      </c>
      <c r="WHC66" s="133" t="s">
        <v>86</v>
      </c>
      <c r="WHD66" s="133" t="s">
        <v>69</v>
      </c>
      <c r="WHE66" s="133" t="s">
        <v>103</v>
      </c>
      <c r="WHF66" s="133" t="s">
        <v>130</v>
      </c>
      <c r="WHG66" s="133" t="s">
        <v>106</v>
      </c>
      <c r="WHH66" s="130"/>
      <c r="WHI66" s="147"/>
      <c r="WHJ66" s="147"/>
      <c r="WHK66" s="147"/>
      <c r="WHL66" s="147"/>
      <c r="WHM66" s="147"/>
      <c r="WHN66" s="147"/>
      <c r="WHO66" s="133" t="s">
        <v>82</v>
      </c>
      <c r="WHP66" s="133" t="s">
        <v>83</v>
      </c>
      <c r="WHQ66" s="133" t="s">
        <v>84</v>
      </c>
      <c r="WHR66" s="133" t="s">
        <v>85</v>
      </c>
      <c r="WHS66" s="133" t="s">
        <v>86</v>
      </c>
      <c r="WHT66" s="133" t="s">
        <v>69</v>
      </c>
      <c r="WHU66" s="133" t="s">
        <v>103</v>
      </c>
      <c r="WHV66" s="133" t="s">
        <v>130</v>
      </c>
      <c r="WHW66" s="133" t="s">
        <v>106</v>
      </c>
      <c r="WHX66" s="130"/>
      <c r="WHY66" s="147"/>
      <c r="WHZ66" s="147"/>
      <c r="WIA66" s="147"/>
      <c r="WIB66" s="147"/>
      <c r="WIC66" s="147"/>
      <c r="WID66" s="147"/>
      <c r="WIE66" s="133" t="s">
        <v>82</v>
      </c>
      <c r="WIF66" s="133" t="s">
        <v>83</v>
      </c>
      <c r="WIG66" s="133" t="s">
        <v>84</v>
      </c>
      <c r="WIH66" s="133" t="s">
        <v>85</v>
      </c>
      <c r="WII66" s="133" t="s">
        <v>86</v>
      </c>
      <c r="WIJ66" s="133" t="s">
        <v>69</v>
      </c>
      <c r="WIK66" s="133" t="s">
        <v>103</v>
      </c>
      <c r="WIL66" s="133" t="s">
        <v>130</v>
      </c>
      <c r="WIM66" s="133" t="s">
        <v>106</v>
      </c>
      <c r="WIN66" s="130"/>
      <c r="WIO66" s="147"/>
      <c r="WIP66" s="147"/>
      <c r="WIQ66" s="147"/>
      <c r="WIR66" s="147"/>
      <c r="WIS66" s="147"/>
      <c r="WIT66" s="147"/>
      <c r="WIU66" s="133" t="s">
        <v>82</v>
      </c>
      <c r="WIV66" s="133" t="s">
        <v>83</v>
      </c>
      <c r="WIW66" s="133" t="s">
        <v>84</v>
      </c>
      <c r="WIX66" s="133" t="s">
        <v>85</v>
      </c>
      <c r="WIY66" s="133" t="s">
        <v>86</v>
      </c>
      <c r="WIZ66" s="133" t="s">
        <v>69</v>
      </c>
      <c r="WJA66" s="133" t="s">
        <v>103</v>
      </c>
      <c r="WJB66" s="133" t="s">
        <v>130</v>
      </c>
      <c r="WJC66" s="133" t="s">
        <v>106</v>
      </c>
      <c r="WJD66" s="130"/>
      <c r="WJE66" s="147"/>
      <c r="WJF66" s="147"/>
      <c r="WJG66" s="147"/>
      <c r="WJH66" s="147"/>
      <c r="WJI66" s="147"/>
      <c r="WJJ66" s="147"/>
      <c r="WJK66" s="133" t="s">
        <v>82</v>
      </c>
      <c r="WJL66" s="133" t="s">
        <v>83</v>
      </c>
      <c r="WJM66" s="133" t="s">
        <v>84</v>
      </c>
      <c r="WJN66" s="133" t="s">
        <v>85</v>
      </c>
      <c r="WJO66" s="133" t="s">
        <v>86</v>
      </c>
      <c r="WJP66" s="133" t="s">
        <v>69</v>
      </c>
      <c r="WJQ66" s="133" t="s">
        <v>103</v>
      </c>
      <c r="WJR66" s="133" t="s">
        <v>130</v>
      </c>
      <c r="WJS66" s="133" t="s">
        <v>106</v>
      </c>
      <c r="WJT66" s="130"/>
      <c r="WJU66" s="147"/>
      <c r="WJV66" s="147"/>
      <c r="WJW66" s="147"/>
      <c r="WJX66" s="147"/>
      <c r="WJY66" s="147"/>
      <c r="WJZ66" s="147"/>
      <c r="WKA66" s="133" t="s">
        <v>82</v>
      </c>
      <c r="WKB66" s="133" t="s">
        <v>83</v>
      </c>
      <c r="WKC66" s="133" t="s">
        <v>84</v>
      </c>
      <c r="WKD66" s="133" t="s">
        <v>85</v>
      </c>
      <c r="WKE66" s="133" t="s">
        <v>86</v>
      </c>
      <c r="WKF66" s="133" t="s">
        <v>69</v>
      </c>
      <c r="WKG66" s="133" t="s">
        <v>103</v>
      </c>
      <c r="WKH66" s="133" t="s">
        <v>130</v>
      </c>
      <c r="WKI66" s="133" t="s">
        <v>106</v>
      </c>
      <c r="WKJ66" s="130"/>
      <c r="WKK66" s="147"/>
      <c r="WKL66" s="147"/>
      <c r="WKM66" s="147"/>
      <c r="WKN66" s="147"/>
      <c r="WKO66" s="147"/>
      <c r="WKP66" s="147"/>
      <c r="WKQ66" s="133" t="s">
        <v>82</v>
      </c>
      <c r="WKR66" s="133" t="s">
        <v>83</v>
      </c>
      <c r="WKS66" s="133" t="s">
        <v>84</v>
      </c>
      <c r="WKT66" s="133" t="s">
        <v>85</v>
      </c>
      <c r="WKU66" s="133" t="s">
        <v>86</v>
      </c>
      <c r="WKV66" s="133" t="s">
        <v>69</v>
      </c>
      <c r="WKW66" s="133" t="s">
        <v>103</v>
      </c>
      <c r="WKX66" s="133" t="s">
        <v>130</v>
      </c>
      <c r="WKY66" s="133" t="s">
        <v>106</v>
      </c>
      <c r="WKZ66" s="130"/>
      <c r="WLA66" s="147"/>
      <c r="WLB66" s="147"/>
      <c r="WLC66" s="147"/>
      <c r="WLD66" s="147"/>
      <c r="WLE66" s="147"/>
      <c r="WLF66" s="147"/>
      <c r="WLG66" s="133" t="s">
        <v>82</v>
      </c>
      <c r="WLH66" s="133" t="s">
        <v>83</v>
      </c>
      <c r="WLI66" s="133" t="s">
        <v>84</v>
      </c>
      <c r="WLJ66" s="133" t="s">
        <v>85</v>
      </c>
      <c r="WLK66" s="133" t="s">
        <v>86</v>
      </c>
      <c r="WLL66" s="133" t="s">
        <v>69</v>
      </c>
      <c r="WLM66" s="133" t="s">
        <v>103</v>
      </c>
      <c r="WLN66" s="133" t="s">
        <v>130</v>
      </c>
      <c r="WLO66" s="133" t="s">
        <v>106</v>
      </c>
      <c r="WLP66" s="130"/>
      <c r="WLQ66" s="147"/>
      <c r="WLR66" s="147"/>
      <c r="WLS66" s="147"/>
      <c r="WLT66" s="147"/>
      <c r="WLU66" s="147"/>
      <c r="WLV66" s="147"/>
      <c r="WLW66" s="133" t="s">
        <v>82</v>
      </c>
      <c r="WLX66" s="133" t="s">
        <v>83</v>
      </c>
      <c r="WLY66" s="133" t="s">
        <v>84</v>
      </c>
      <c r="WLZ66" s="133" t="s">
        <v>85</v>
      </c>
      <c r="WMA66" s="133" t="s">
        <v>86</v>
      </c>
      <c r="WMB66" s="133" t="s">
        <v>69</v>
      </c>
      <c r="WMC66" s="133" t="s">
        <v>103</v>
      </c>
      <c r="WMD66" s="133" t="s">
        <v>130</v>
      </c>
      <c r="WME66" s="133" t="s">
        <v>106</v>
      </c>
      <c r="WMF66" s="130"/>
      <c r="WMG66" s="147"/>
      <c r="WMH66" s="147"/>
      <c r="WMI66" s="147"/>
      <c r="WMJ66" s="147"/>
      <c r="WMK66" s="147"/>
      <c r="WML66" s="147"/>
      <c r="WMM66" s="133" t="s">
        <v>82</v>
      </c>
      <c r="WMN66" s="133" t="s">
        <v>83</v>
      </c>
      <c r="WMO66" s="133" t="s">
        <v>84</v>
      </c>
      <c r="WMP66" s="133" t="s">
        <v>85</v>
      </c>
      <c r="WMQ66" s="133" t="s">
        <v>86</v>
      </c>
      <c r="WMR66" s="133" t="s">
        <v>69</v>
      </c>
      <c r="WMS66" s="133" t="s">
        <v>103</v>
      </c>
      <c r="WMT66" s="133" t="s">
        <v>130</v>
      </c>
      <c r="WMU66" s="133" t="s">
        <v>106</v>
      </c>
      <c r="WMV66" s="130"/>
      <c r="WMW66" s="147"/>
      <c r="WMX66" s="147"/>
      <c r="WMY66" s="147"/>
      <c r="WMZ66" s="147"/>
      <c r="WNA66" s="147"/>
      <c r="WNB66" s="147"/>
      <c r="WNC66" s="133" t="s">
        <v>82</v>
      </c>
      <c r="WND66" s="133" t="s">
        <v>83</v>
      </c>
      <c r="WNE66" s="133" t="s">
        <v>84</v>
      </c>
      <c r="WNF66" s="133" t="s">
        <v>85</v>
      </c>
      <c r="WNG66" s="133" t="s">
        <v>86</v>
      </c>
      <c r="WNH66" s="133" t="s">
        <v>69</v>
      </c>
      <c r="WNI66" s="133" t="s">
        <v>103</v>
      </c>
      <c r="WNJ66" s="133" t="s">
        <v>130</v>
      </c>
      <c r="WNK66" s="133" t="s">
        <v>106</v>
      </c>
      <c r="WNL66" s="130"/>
      <c r="WNM66" s="147"/>
      <c r="WNN66" s="147"/>
      <c r="WNO66" s="147"/>
      <c r="WNP66" s="147"/>
      <c r="WNQ66" s="147"/>
      <c r="WNR66" s="147"/>
      <c r="WNS66" s="133" t="s">
        <v>82</v>
      </c>
      <c r="WNT66" s="133" t="s">
        <v>83</v>
      </c>
      <c r="WNU66" s="133" t="s">
        <v>84</v>
      </c>
      <c r="WNV66" s="133" t="s">
        <v>85</v>
      </c>
      <c r="WNW66" s="133" t="s">
        <v>86</v>
      </c>
      <c r="WNX66" s="133" t="s">
        <v>69</v>
      </c>
      <c r="WNY66" s="133" t="s">
        <v>103</v>
      </c>
      <c r="WNZ66" s="133" t="s">
        <v>130</v>
      </c>
      <c r="WOA66" s="133" t="s">
        <v>106</v>
      </c>
      <c r="WOB66" s="130"/>
      <c r="WOC66" s="147"/>
      <c r="WOD66" s="147"/>
      <c r="WOE66" s="147"/>
      <c r="WOF66" s="147"/>
      <c r="WOG66" s="147"/>
      <c r="WOH66" s="147"/>
      <c r="WOI66" s="133" t="s">
        <v>82</v>
      </c>
      <c r="WOJ66" s="133" t="s">
        <v>83</v>
      </c>
      <c r="WOK66" s="133" t="s">
        <v>84</v>
      </c>
      <c r="WOL66" s="133" t="s">
        <v>85</v>
      </c>
      <c r="WOM66" s="133" t="s">
        <v>86</v>
      </c>
      <c r="WON66" s="133" t="s">
        <v>69</v>
      </c>
      <c r="WOO66" s="133" t="s">
        <v>103</v>
      </c>
      <c r="WOP66" s="133" t="s">
        <v>130</v>
      </c>
      <c r="WOQ66" s="133" t="s">
        <v>106</v>
      </c>
      <c r="WOR66" s="130"/>
      <c r="WOS66" s="147"/>
      <c r="WOT66" s="147"/>
      <c r="WOU66" s="147"/>
      <c r="WOV66" s="147"/>
      <c r="WOW66" s="147"/>
      <c r="WOX66" s="147"/>
      <c r="WOY66" s="133" t="s">
        <v>82</v>
      </c>
      <c r="WOZ66" s="133" t="s">
        <v>83</v>
      </c>
      <c r="WPA66" s="133" t="s">
        <v>84</v>
      </c>
      <c r="WPB66" s="133" t="s">
        <v>85</v>
      </c>
      <c r="WPC66" s="133" t="s">
        <v>86</v>
      </c>
      <c r="WPD66" s="133" t="s">
        <v>69</v>
      </c>
      <c r="WPE66" s="133" t="s">
        <v>103</v>
      </c>
      <c r="WPF66" s="133" t="s">
        <v>130</v>
      </c>
      <c r="WPG66" s="133" t="s">
        <v>106</v>
      </c>
      <c r="WPH66" s="130"/>
      <c r="WPI66" s="147"/>
      <c r="WPJ66" s="147"/>
      <c r="WPK66" s="147"/>
      <c r="WPL66" s="147"/>
      <c r="WPM66" s="147"/>
      <c r="WPN66" s="147"/>
      <c r="WPO66" s="133" t="s">
        <v>82</v>
      </c>
      <c r="WPP66" s="133" t="s">
        <v>83</v>
      </c>
      <c r="WPQ66" s="133" t="s">
        <v>84</v>
      </c>
      <c r="WPR66" s="133" t="s">
        <v>85</v>
      </c>
      <c r="WPS66" s="133" t="s">
        <v>86</v>
      </c>
      <c r="WPT66" s="133" t="s">
        <v>69</v>
      </c>
      <c r="WPU66" s="133" t="s">
        <v>103</v>
      </c>
      <c r="WPV66" s="133" t="s">
        <v>130</v>
      </c>
      <c r="WPW66" s="133" t="s">
        <v>106</v>
      </c>
      <c r="WPX66" s="130"/>
      <c r="WPY66" s="147"/>
      <c r="WPZ66" s="147"/>
      <c r="WQA66" s="147"/>
      <c r="WQB66" s="147"/>
      <c r="WQC66" s="147"/>
      <c r="WQD66" s="147"/>
      <c r="WQE66" s="133" t="s">
        <v>82</v>
      </c>
      <c r="WQF66" s="133" t="s">
        <v>83</v>
      </c>
      <c r="WQG66" s="133" t="s">
        <v>84</v>
      </c>
      <c r="WQH66" s="133" t="s">
        <v>85</v>
      </c>
      <c r="WQI66" s="133" t="s">
        <v>86</v>
      </c>
      <c r="WQJ66" s="133" t="s">
        <v>69</v>
      </c>
      <c r="WQK66" s="133" t="s">
        <v>103</v>
      </c>
      <c r="WQL66" s="133" t="s">
        <v>130</v>
      </c>
      <c r="WQM66" s="133" t="s">
        <v>106</v>
      </c>
      <c r="WQN66" s="130"/>
      <c r="WQO66" s="147"/>
      <c r="WQP66" s="147"/>
      <c r="WQQ66" s="147"/>
      <c r="WQR66" s="147"/>
      <c r="WQS66" s="147"/>
      <c r="WQT66" s="147"/>
      <c r="WQU66" s="133" t="s">
        <v>82</v>
      </c>
      <c r="WQV66" s="133" t="s">
        <v>83</v>
      </c>
      <c r="WQW66" s="133" t="s">
        <v>84</v>
      </c>
      <c r="WQX66" s="133" t="s">
        <v>85</v>
      </c>
      <c r="WQY66" s="133" t="s">
        <v>86</v>
      </c>
      <c r="WQZ66" s="133" t="s">
        <v>69</v>
      </c>
      <c r="WRA66" s="133" t="s">
        <v>103</v>
      </c>
      <c r="WRB66" s="133" t="s">
        <v>130</v>
      </c>
      <c r="WRC66" s="133" t="s">
        <v>106</v>
      </c>
      <c r="WRD66" s="130"/>
      <c r="WRE66" s="147"/>
      <c r="WRF66" s="147"/>
      <c r="WRG66" s="147"/>
      <c r="WRH66" s="147"/>
      <c r="WRI66" s="147"/>
      <c r="WRJ66" s="147"/>
      <c r="WRK66" s="133" t="s">
        <v>82</v>
      </c>
      <c r="WRL66" s="133" t="s">
        <v>83</v>
      </c>
      <c r="WRM66" s="133" t="s">
        <v>84</v>
      </c>
      <c r="WRN66" s="133" t="s">
        <v>85</v>
      </c>
      <c r="WRO66" s="133" t="s">
        <v>86</v>
      </c>
      <c r="WRP66" s="133" t="s">
        <v>69</v>
      </c>
      <c r="WRQ66" s="133" t="s">
        <v>103</v>
      </c>
      <c r="WRR66" s="133" t="s">
        <v>130</v>
      </c>
      <c r="WRS66" s="133" t="s">
        <v>106</v>
      </c>
      <c r="WRT66" s="130"/>
      <c r="WRU66" s="147"/>
      <c r="WRV66" s="147"/>
      <c r="WRW66" s="147"/>
      <c r="WRX66" s="147"/>
      <c r="WRY66" s="147"/>
      <c r="WRZ66" s="147"/>
      <c r="WSA66" s="133" t="s">
        <v>82</v>
      </c>
      <c r="WSB66" s="133" t="s">
        <v>83</v>
      </c>
      <c r="WSC66" s="133" t="s">
        <v>84</v>
      </c>
      <c r="WSD66" s="133" t="s">
        <v>85</v>
      </c>
      <c r="WSE66" s="133" t="s">
        <v>86</v>
      </c>
      <c r="WSF66" s="133" t="s">
        <v>69</v>
      </c>
      <c r="WSG66" s="133" t="s">
        <v>103</v>
      </c>
      <c r="WSH66" s="133" t="s">
        <v>130</v>
      </c>
      <c r="WSI66" s="133" t="s">
        <v>106</v>
      </c>
      <c r="WSJ66" s="130"/>
      <c r="WSK66" s="147"/>
      <c r="WSL66" s="147"/>
      <c r="WSM66" s="147"/>
      <c r="WSN66" s="147"/>
      <c r="WSO66" s="147"/>
      <c r="WSP66" s="147"/>
      <c r="WSQ66" s="133" t="s">
        <v>82</v>
      </c>
      <c r="WSR66" s="133" t="s">
        <v>83</v>
      </c>
      <c r="WSS66" s="133" t="s">
        <v>84</v>
      </c>
      <c r="WST66" s="133" t="s">
        <v>85</v>
      </c>
      <c r="WSU66" s="133" t="s">
        <v>86</v>
      </c>
      <c r="WSV66" s="133" t="s">
        <v>69</v>
      </c>
      <c r="WSW66" s="133" t="s">
        <v>103</v>
      </c>
      <c r="WSX66" s="133" t="s">
        <v>130</v>
      </c>
      <c r="WSY66" s="133" t="s">
        <v>106</v>
      </c>
      <c r="WSZ66" s="130"/>
      <c r="WTA66" s="147"/>
      <c r="WTB66" s="147"/>
      <c r="WTC66" s="147"/>
      <c r="WTD66" s="147"/>
      <c r="WTE66" s="147"/>
      <c r="WTF66" s="147"/>
      <c r="WTG66" s="133" t="s">
        <v>82</v>
      </c>
      <c r="WTH66" s="133" t="s">
        <v>83</v>
      </c>
      <c r="WTI66" s="133" t="s">
        <v>84</v>
      </c>
      <c r="WTJ66" s="133" t="s">
        <v>85</v>
      </c>
      <c r="WTK66" s="133" t="s">
        <v>86</v>
      </c>
      <c r="WTL66" s="133" t="s">
        <v>69</v>
      </c>
      <c r="WTM66" s="133" t="s">
        <v>103</v>
      </c>
      <c r="WTN66" s="133" t="s">
        <v>130</v>
      </c>
      <c r="WTO66" s="133" t="s">
        <v>106</v>
      </c>
      <c r="WTP66" s="130"/>
      <c r="WTQ66" s="147"/>
      <c r="WTR66" s="147"/>
      <c r="WTS66" s="147"/>
      <c r="WTT66" s="147"/>
      <c r="WTU66" s="147"/>
      <c r="WTV66" s="147"/>
      <c r="WTW66" s="133" t="s">
        <v>82</v>
      </c>
      <c r="WTX66" s="133" t="s">
        <v>83</v>
      </c>
      <c r="WTY66" s="133" t="s">
        <v>84</v>
      </c>
      <c r="WTZ66" s="133" t="s">
        <v>85</v>
      </c>
      <c r="WUA66" s="133" t="s">
        <v>86</v>
      </c>
      <c r="WUB66" s="133" t="s">
        <v>69</v>
      </c>
      <c r="WUC66" s="133" t="s">
        <v>103</v>
      </c>
      <c r="WUD66" s="133" t="s">
        <v>130</v>
      </c>
      <c r="WUE66" s="133" t="s">
        <v>106</v>
      </c>
      <c r="WUF66" s="130"/>
      <c r="WUG66" s="147"/>
      <c r="WUH66" s="147"/>
      <c r="WUI66" s="147"/>
      <c r="WUJ66" s="147"/>
      <c r="WUK66" s="147"/>
      <c r="WUL66" s="147"/>
      <c r="WUM66" s="133" t="s">
        <v>82</v>
      </c>
      <c r="WUN66" s="133" t="s">
        <v>83</v>
      </c>
      <c r="WUO66" s="133" t="s">
        <v>84</v>
      </c>
      <c r="WUP66" s="133" t="s">
        <v>85</v>
      </c>
      <c r="WUQ66" s="133" t="s">
        <v>86</v>
      </c>
      <c r="WUR66" s="133" t="s">
        <v>69</v>
      </c>
      <c r="WUS66" s="133" t="s">
        <v>103</v>
      </c>
      <c r="WUT66" s="133" t="s">
        <v>130</v>
      </c>
      <c r="WUU66" s="133" t="s">
        <v>106</v>
      </c>
      <c r="WUV66" s="130"/>
      <c r="WUW66" s="147"/>
      <c r="WUX66" s="147"/>
      <c r="WUY66" s="147"/>
      <c r="WUZ66" s="147"/>
      <c r="WVA66" s="147"/>
      <c r="WVB66" s="147"/>
      <c r="WVC66" s="133" t="s">
        <v>82</v>
      </c>
      <c r="WVD66" s="133" t="s">
        <v>83</v>
      </c>
      <c r="WVE66" s="133" t="s">
        <v>84</v>
      </c>
      <c r="WVF66" s="133" t="s">
        <v>85</v>
      </c>
      <c r="WVG66" s="133" t="s">
        <v>86</v>
      </c>
      <c r="WVH66" s="133" t="s">
        <v>69</v>
      </c>
      <c r="WVI66" s="133" t="s">
        <v>103</v>
      </c>
      <c r="WVJ66" s="133" t="s">
        <v>130</v>
      </c>
      <c r="WVK66" s="133" t="s">
        <v>106</v>
      </c>
      <c r="WVL66" s="130"/>
      <c r="WVM66" s="147"/>
      <c r="WVN66" s="147"/>
      <c r="WVO66" s="147"/>
      <c r="WVP66" s="147"/>
      <c r="WVQ66" s="147"/>
      <c r="WVR66" s="147"/>
      <c r="WVS66" s="133" t="s">
        <v>82</v>
      </c>
      <c r="WVT66" s="133" t="s">
        <v>83</v>
      </c>
      <c r="WVU66" s="133" t="s">
        <v>84</v>
      </c>
      <c r="WVV66" s="133" t="s">
        <v>85</v>
      </c>
      <c r="WVW66" s="133" t="s">
        <v>86</v>
      </c>
      <c r="WVX66" s="133" t="s">
        <v>69</v>
      </c>
      <c r="WVY66" s="133" t="s">
        <v>103</v>
      </c>
      <c r="WVZ66" s="133" t="s">
        <v>130</v>
      </c>
      <c r="WWA66" s="133" t="s">
        <v>106</v>
      </c>
      <c r="WWB66" s="130"/>
      <c r="WWC66" s="147"/>
      <c r="WWD66" s="147"/>
      <c r="WWE66" s="147"/>
      <c r="WWF66" s="147"/>
      <c r="WWG66" s="147"/>
      <c r="WWH66" s="147"/>
      <c r="WWI66" s="133" t="s">
        <v>82</v>
      </c>
      <c r="WWJ66" s="133" t="s">
        <v>83</v>
      </c>
      <c r="WWK66" s="133" t="s">
        <v>84</v>
      </c>
      <c r="WWL66" s="133" t="s">
        <v>85</v>
      </c>
      <c r="WWM66" s="133" t="s">
        <v>86</v>
      </c>
      <c r="WWN66" s="133" t="s">
        <v>69</v>
      </c>
      <c r="WWO66" s="133" t="s">
        <v>103</v>
      </c>
      <c r="WWP66" s="133" t="s">
        <v>130</v>
      </c>
      <c r="WWQ66" s="133" t="s">
        <v>106</v>
      </c>
      <c r="WWR66" s="130"/>
      <c r="WWS66" s="147"/>
      <c r="WWT66" s="147"/>
      <c r="WWU66" s="147"/>
      <c r="WWV66" s="147"/>
      <c r="WWW66" s="147"/>
      <c r="WWX66" s="147"/>
      <c r="WWY66" s="133" t="s">
        <v>82</v>
      </c>
      <c r="WWZ66" s="133" t="s">
        <v>83</v>
      </c>
      <c r="WXA66" s="133" t="s">
        <v>84</v>
      </c>
      <c r="WXB66" s="133" t="s">
        <v>85</v>
      </c>
      <c r="WXC66" s="133" t="s">
        <v>86</v>
      </c>
      <c r="WXD66" s="133" t="s">
        <v>69</v>
      </c>
      <c r="WXE66" s="133" t="s">
        <v>103</v>
      </c>
      <c r="WXF66" s="133" t="s">
        <v>130</v>
      </c>
      <c r="WXG66" s="133" t="s">
        <v>106</v>
      </c>
      <c r="WXH66" s="130"/>
      <c r="WXI66" s="147"/>
      <c r="WXJ66" s="147"/>
      <c r="WXK66" s="147"/>
      <c r="WXL66" s="147"/>
      <c r="WXM66" s="147"/>
      <c r="WXN66" s="147"/>
      <c r="WXO66" s="133" t="s">
        <v>82</v>
      </c>
      <c r="WXP66" s="133" t="s">
        <v>83</v>
      </c>
      <c r="WXQ66" s="133" t="s">
        <v>84</v>
      </c>
      <c r="WXR66" s="133" t="s">
        <v>85</v>
      </c>
      <c r="WXS66" s="133" t="s">
        <v>86</v>
      </c>
      <c r="WXT66" s="133" t="s">
        <v>69</v>
      </c>
      <c r="WXU66" s="133" t="s">
        <v>103</v>
      </c>
      <c r="WXV66" s="133" t="s">
        <v>130</v>
      </c>
      <c r="WXW66" s="133" t="s">
        <v>106</v>
      </c>
      <c r="WXX66" s="130"/>
      <c r="WXY66" s="147"/>
      <c r="WXZ66" s="147"/>
      <c r="WYA66" s="147"/>
      <c r="WYB66" s="147"/>
      <c r="WYC66" s="147"/>
      <c r="WYD66" s="147"/>
      <c r="WYE66" s="133" t="s">
        <v>82</v>
      </c>
      <c r="WYF66" s="133" t="s">
        <v>83</v>
      </c>
      <c r="WYG66" s="133" t="s">
        <v>84</v>
      </c>
      <c r="WYH66" s="133" t="s">
        <v>85</v>
      </c>
      <c r="WYI66" s="133" t="s">
        <v>86</v>
      </c>
      <c r="WYJ66" s="133" t="s">
        <v>69</v>
      </c>
      <c r="WYK66" s="133" t="s">
        <v>103</v>
      </c>
      <c r="WYL66" s="133" t="s">
        <v>130</v>
      </c>
      <c r="WYM66" s="133" t="s">
        <v>106</v>
      </c>
      <c r="WYN66" s="130"/>
      <c r="WYO66" s="147"/>
      <c r="WYP66" s="147"/>
      <c r="WYQ66" s="147"/>
      <c r="WYR66" s="147"/>
      <c r="WYS66" s="147"/>
      <c r="WYT66" s="147"/>
      <c r="WYU66" s="133" t="s">
        <v>82</v>
      </c>
      <c r="WYV66" s="133" t="s">
        <v>83</v>
      </c>
      <c r="WYW66" s="133" t="s">
        <v>84</v>
      </c>
      <c r="WYX66" s="133" t="s">
        <v>85</v>
      </c>
      <c r="WYY66" s="133" t="s">
        <v>86</v>
      </c>
      <c r="WYZ66" s="133" t="s">
        <v>69</v>
      </c>
      <c r="WZA66" s="133" t="s">
        <v>103</v>
      </c>
      <c r="WZB66" s="133" t="s">
        <v>130</v>
      </c>
      <c r="WZC66" s="133" t="s">
        <v>106</v>
      </c>
      <c r="WZD66" s="130"/>
      <c r="WZE66" s="147"/>
      <c r="WZF66" s="147"/>
      <c r="WZG66" s="147"/>
      <c r="WZH66" s="147"/>
      <c r="WZI66" s="147"/>
      <c r="WZJ66" s="147"/>
      <c r="WZK66" s="133" t="s">
        <v>82</v>
      </c>
      <c r="WZL66" s="133" t="s">
        <v>83</v>
      </c>
      <c r="WZM66" s="133" t="s">
        <v>84</v>
      </c>
      <c r="WZN66" s="133" t="s">
        <v>85</v>
      </c>
      <c r="WZO66" s="133" t="s">
        <v>86</v>
      </c>
      <c r="WZP66" s="133" t="s">
        <v>69</v>
      </c>
      <c r="WZQ66" s="133" t="s">
        <v>103</v>
      </c>
      <c r="WZR66" s="133" t="s">
        <v>130</v>
      </c>
      <c r="WZS66" s="133" t="s">
        <v>106</v>
      </c>
      <c r="WZT66" s="130"/>
      <c r="WZU66" s="147"/>
      <c r="WZV66" s="147"/>
      <c r="WZW66" s="147"/>
      <c r="WZX66" s="147"/>
      <c r="WZY66" s="147"/>
      <c r="WZZ66" s="147"/>
      <c r="XAA66" s="133" t="s">
        <v>82</v>
      </c>
      <c r="XAB66" s="133" t="s">
        <v>83</v>
      </c>
      <c r="XAC66" s="133" t="s">
        <v>84</v>
      </c>
      <c r="XAD66" s="133" t="s">
        <v>85</v>
      </c>
      <c r="XAE66" s="133" t="s">
        <v>86</v>
      </c>
      <c r="XAF66" s="133" t="s">
        <v>69</v>
      </c>
      <c r="XAG66" s="133" t="s">
        <v>103</v>
      </c>
      <c r="XAH66" s="133" t="s">
        <v>130</v>
      </c>
      <c r="XAI66" s="133" t="s">
        <v>106</v>
      </c>
      <c r="XAJ66" s="130"/>
      <c r="XAK66" s="147"/>
      <c r="XAL66" s="147"/>
      <c r="XAM66" s="147"/>
      <c r="XAN66" s="147"/>
      <c r="XAO66" s="147"/>
      <c r="XAP66" s="147"/>
      <c r="XAQ66" s="133" t="s">
        <v>82</v>
      </c>
      <c r="XAR66" s="133" t="s">
        <v>83</v>
      </c>
      <c r="XAS66" s="133" t="s">
        <v>84</v>
      </c>
      <c r="XAT66" s="133" t="s">
        <v>85</v>
      </c>
      <c r="XAU66" s="133" t="s">
        <v>86</v>
      </c>
      <c r="XAV66" s="133" t="s">
        <v>69</v>
      </c>
      <c r="XAW66" s="133" t="s">
        <v>103</v>
      </c>
      <c r="XAX66" s="133" t="s">
        <v>130</v>
      </c>
      <c r="XAY66" s="133" t="s">
        <v>106</v>
      </c>
      <c r="XAZ66" s="130"/>
      <c r="XBA66" s="147"/>
      <c r="XBB66" s="147"/>
      <c r="XBC66" s="147"/>
      <c r="XBD66" s="147"/>
      <c r="XBE66" s="147"/>
      <c r="XBF66" s="147"/>
      <c r="XBG66" s="133" t="s">
        <v>82</v>
      </c>
      <c r="XBH66" s="133" t="s">
        <v>83</v>
      </c>
      <c r="XBI66" s="133" t="s">
        <v>84</v>
      </c>
      <c r="XBJ66" s="133" t="s">
        <v>85</v>
      </c>
      <c r="XBK66" s="133" t="s">
        <v>86</v>
      </c>
      <c r="XBL66" s="133" t="s">
        <v>69</v>
      </c>
      <c r="XBM66" s="133" t="s">
        <v>103</v>
      </c>
      <c r="XBN66" s="133" t="s">
        <v>130</v>
      </c>
      <c r="XBO66" s="133" t="s">
        <v>106</v>
      </c>
      <c r="XBP66" s="130"/>
      <c r="XBQ66" s="147"/>
      <c r="XBR66" s="147"/>
      <c r="XBS66" s="147"/>
      <c r="XBT66" s="147"/>
      <c r="XBU66" s="147"/>
      <c r="XBV66" s="147"/>
      <c r="XBW66" s="133" t="s">
        <v>82</v>
      </c>
      <c r="XBX66" s="133" t="s">
        <v>83</v>
      </c>
      <c r="XBY66" s="133" t="s">
        <v>84</v>
      </c>
      <c r="XBZ66" s="133" t="s">
        <v>85</v>
      </c>
      <c r="XCA66" s="133" t="s">
        <v>86</v>
      </c>
      <c r="XCB66" s="133" t="s">
        <v>69</v>
      </c>
      <c r="XCC66" s="133" t="s">
        <v>103</v>
      </c>
      <c r="XCD66" s="133" t="s">
        <v>130</v>
      </c>
      <c r="XCE66" s="133" t="s">
        <v>106</v>
      </c>
      <c r="XCF66" s="130"/>
      <c r="XCG66" s="147"/>
      <c r="XCH66" s="147"/>
      <c r="XCI66" s="147"/>
      <c r="XCJ66" s="147"/>
      <c r="XCK66" s="147"/>
      <c r="XCL66" s="147"/>
      <c r="XCM66" s="133" t="s">
        <v>82</v>
      </c>
      <c r="XCN66" s="133" t="s">
        <v>83</v>
      </c>
      <c r="XCO66" s="133" t="s">
        <v>84</v>
      </c>
      <c r="XCP66" s="133" t="s">
        <v>85</v>
      </c>
      <c r="XCQ66" s="133" t="s">
        <v>86</v>
      </c>
      <c r="XCR66" s="133" t="s">
        <v>69</v>
      </c>
      <c r="XCS66" s="133" t="s">
        <v>103</v>
      </c>
      <c r="XCT66" s="133" t="s">
        <v>130</v>
      </c>
      <c r="XCU66" s="133" t="s">
        <v>106</v>
      </c>
      <c r="XCV66" s="130"/>
      <c r="XCW66" s="147"/>
      <c r="XCX66" s="147"/>
      <c r="XCY66" s="147"/>
      <c r="XCZ66" s="147"/>
      <c r="XDA66" s="147"/>
      <c r="XDB66" s="147"/>
      <c r="XDC66" s="133" t="s">
        <v>82</v>
      </c>
      <c r="XDD66" s="133" t="s">
        <v>83</v>
      </c>
      <c r="XDE66" s="133" t="s">
        <v>84</v>
      </c>
      <c r="XDF66" s="133" t="s">
        <v>85</v>
      </c>
      <c r="XDG66" s="133" t="s">
        <v>86</v>
      </c>
      <c r="XDH66" s="133" t="s">
        <v>69</v>
      </c>
      <c r="XDI66" s="133" t="s">
        <v>103</v>
      </c>
      <c r="XDJ66" s="133" t="s">
        <v>130</v>
      </c>
      <c r="XDK66" s="133" t="s">
        <v>106</v>
      </c>
      <c r="XDL66" s="130"/>
      <c r="XDM66" s="147"/>
      <c r="XDN66" s="147"/>
      <c r="XDO66" s="147"/>
      <c r="XDP66" s="147"/>
      <c r="XDQ66" s="147"/>
      <c r="XDR66" s="147"/>
      <c r="XDS66" s="133" t="s">
        <v>82</v>
      </c>
      <c r="XDT66" s="133" t="s">
        <v>83</v>
      </c>
      <c r="XDU66" s="133" t="s">
        <v>84</v>
      </c>
      <c r="XDV66" s="133" t="s">
        <v>85</v>
      </c>
      <c r="XDW66" s="133" t="s">
        <v>86</v>
      </c>
      <c r="XDX66" s="133" t="s">
        <v>69</v>
      </c>
      <c r="XDY66" s="133" t="s">
        <v>103</v>
      </c>
      <c r="XDZ66" s="133" t="s">
        <v>130</v>
      </c>
      <c r="XEA66" s="133" t="s">
        <v>106</v>
      </c>
      <c r="XEB66" s="130"/>
      <c r="XEC66" s="147"/>
      <c r="XED66" s="147"/>
      <c r="XEE66" s="147"/>
      <c r="XEF66" s="147"/>
      <c r="XEG66" s="147"/>
      <c r="XEH66" s="147"/>
      <c r="XEI66" s="133" t="s">
        <v>82</v>
      </c>
      <c r="XEJ66" s="133" t="s">
        <v>83</v>
      </c>
      <c r="XEK66" s="133" t="s">
        <v>84</v>
      </c>
      <c r="XEL66" s="133" t="s">
        <v>85</v>
      </c>
      <c r="XEM66" s="133" t="s">
        <v>86</v>
      </c>
      <c r="XEN66" s="133" t="s">
        <v>69</v>
      </c>
      <c r="XEO66" s="133" t="s">
        <v>103</v>
      </c>
      <c r="XEP66" s="133" t="s">
        <v>130</v>
      </c>
      <c r="XEQ66" s="133" t="s">
        <v>106</v>
      </c>
      <c r="XER66" s="130"/>
      <c r="XES66" s="147"/>
      <c r="XET66" s="147"/>
      <c r="XEU66" s="147"/>
      <c r="XEV66" s="147"/>
      <c r="XEW66" s="147"/>
      <c r="XEX66" s="147"/>
      <c r="XEY66" s="133" t="s">
        <v>82</v>
      </c>
      <c r="XEZ66" s="133" t="s">
        <v>83</v>
      </c>
      <c r="XFA66" s="133" t="s">
        <v>84</v>
      </c>
      <c r="XFB66" s="133" t="s">
        <v>85</v>
      </c>
      <c r="XFC66" s="133" t="s">
        <v>86</v>
      </c>
      <c r="XFD66" s="133" t="s">
        <v>69</v>
      </c>
    </row>
    <row r="67" spans="2:16384" ht="15" customHeight="1">
      <c r="B67" s="556" t="s">
        <v>47</v>
      </c>
      <c r="C67" s="523" t="s">
        <v>174</v>
      </c>
      <c r="D67" s="523" t="s">
        <v>163</v>
      </c>
      <c r="E67" s="533">
        <v>0.11998740000000001</v>
      </c>
      <c r="F67" s="343">
        <f>50655.2006454+982.577</f>
        <v>51637.777645399998</v>
      </c>
      <c r="G67" s="343">
        <f>882</f>
        <v>882</v>
      </c>
      <c r="H67" s="343">
        <f>F67+G67</f>
        <v>52519.777645399998</v>
      </c>
      <c r="I67" s="343">
        <v>58238.192999999999</v>
      </c>
      <c r="J67" s="343">
        <f t="shared" ref="J67:J82" si="24">H67-I67</f>
        <v>-5718.4153546000016</v>
      </c>
      <c r="K67" s="345">
        <f t="shared" ref="K67:K152" si="25">I67/H67</f>
        <v>1.1088811798330387</v>
      </c>
      <c r="L67" s="527">
        <f>F67+F68</f>
        <v>54334.614447799999</v>
      </c>
      <c r="M67" s="527">
        <f>G67+G68+1737+6047+32+112</f>
        <v>8810</v>
      </c>
      <c r="N67" s="527">
        <f>L67+M67</f>
        <v>63144.614447799999</v>
      </c>
      <c r="O67" s="527">
        <v>63076.375999999997</v>
      </c>
      <c r="P67" s="528">
        <f>N67-O67</f>
        <v>68.238447800002177</v>
      </c>
      <c r="Q67" s="529">
        <f>O67/N67</f>
        <v>0.99891933067615113</v>
      </c>
    </row>
    <row r="68" spans="2:16384" ht="15" customHeight="1">
      <c r="B68" s="556"/>
      <c r="C68" s="524"/>
      <c r="D68" s="524"/>
      <c r="E68" s="534"/>
      <c r="F68" s="343">
        <v>2696.8368023999997</v>
      </c>
      <c r="G68" s="344"/>
      <c r="H68" s="343">
        <f>F68+G68+J67</f>
        <v>-3021.5785522000019</v>
      </c>
      <c r="I68" s="344"/>
      <c r="J68" s="343">
        <f t="shared" si="24"/>
        <v>-3021.5785522000019</v>
      </c>
      <c r="K68" s="345">
        <f t="shared" si="25"/>
        <v>0</v>
      </c>
      <c r="L68" s="527"/>
      <c r="M68" s="527"/>
      <c r="N68" s="527"/>
      <c r="O68" s="527"/>
      <c r="P68" s="528"/>
      <c r="Q68" s="529"/>
    </row>
    <row r="69" spans="2:16384" ht="15" customHeight="1">
      <c r="B69" s="556"/>
      <c r="C69" s="523" t="s">
        <v>182</v>
      </c>
      <c r="D69" s="523" t="s">
        <v>163</v>
      </c>
      <c r="E69" s="523">
        <v>1.0000000000000001E-5</v>
      </c>
      <c r="F69" s="343">
        <f>4.22171+0.082</f>
        <v>4.3037099999999997</v>
      </c>
      <c r="G69" s="343"/>
      <c r="H69" s="343">
        <f>F69+G69</f>
        <v>4.3037099999999997</v>
      </c>
      <c r="I69" s="344">
        <v>1.29</v>
      </c>
      <c r="J69" s="343">
        <f t="shared" si="24"/>
        <v>3.0137099999999997</v>
      </c>
      <c r="K69" s="345">
        <f t="shared" si="25"/>
        <v>0.29974138592051974</v>
      </c>
      <c r="L69" s="525">
        <f>F69+F70</f>
        <v>4.5284699999999996</v>
      </c>
      <c r="M69" s="525">
        <f>G69+G70</f>
        <v>0</v>
      </c>
      <c r="N69" s="527">
        <f t="shared" ref="N69" si="26">L69+M69</f>
        <v>4.5284699999999996</v>
      </c>
      <c r="O69" s="525">
        <v>3.9220000000000002</v>
      </c>
      <c r="P69" s="528">
        <f t="shared" ref="P69" si="27">N69-O69</f>
        <v>0.6064699999999994</v>
      </c>
      <c r="Q69" s="535">
        <f>O69/N69</f>
        <v>0.86607618025514144</v>
      </c>
    </row>
    <row r="70" spans="2:16384" ht="15" customHeight="1">
      <c r="B70" s="556"/>
      <c r="C70" s="524"/>
      <c r="D70" s="524"/>
      <c r="E70" s="524"/>
      <c r="F70" s="343">
        <v>0.22476000000000002</v>
      </c>
      <c r="G70" s="344"/>
      <c r="H70" s="343">
        <f>F70+G70+J69</f>
        <v>3.2384699999999995</v>
      </c>
      <c r="I70" s="344"/>
      <c r="J70" s="343">
        <f t="shared" si="24"/>
        <v>3.2384699999999995</v>
      </c>
      <c r="K70" s="345">
        <f t="shared" si="25"/>
        <v>0</v>
      </c>
      <c r="L70" s="526"/>
      <c r="M70" s="526"/>
      <c r="N70" s="527"/>
      <c r="O70" s="526"/>
      <c r="P70" s="528"/>
      <c r="Q70" s="536"/>
    </row>
    <row r="71" spans="2:16384" ht="15" customHeight="1">
      <c r="B71" s="556"/>
      <c r="C71" s="523" t="s">
        <v>177</v>
      </c>
      <c r="D71" s="523" t="s">
        <v>163</v>
      </c>
      <c r="E71" s="533">
        <v>0.2071402</v>
      </c>
      <c r="F71" s="343">
        <f>87448.5853742+1696.271</f>
        <v>89144.856374199997</v>
      </c>
      <c r="G71" s="343"/>
      <c r="H71" s="343">
        <f>F71+G71</f>
        <v>89144.856374199997</v>
      </c>
      <c r="I71" s="343">
        <v>93143.722999999998</v>
      </c>
      <c r="J71" s="343">
        <f t="shared" si="24"/>
        <v>-3998.8666258000012</v>
      </c>
      <c r="K71" s="345">
        <f t="shared" si="25"/>
        <v>1.0448580746937783</v>
      </c>
      <c r="L71" s="525">
        <v>93687.331000000006</v>
      </c>
      <c r="M71" s="525">
        <f>G71+G72+10000+300+2500+14.504+15.765</f>
        <v>12830.269</v>
      </c>
      <c r="N71" s="527">
        <f t="shared" ref="N71" si="28">L71+M71</f>
        <v>106517.6</v>
      </c>
      <c r="O71" s="525">
        <v>106011.223</v>
      </c>
      <c r="P71" s="528">
        <f t="shared" ref="P71" si="29">N71-O71</f>
        <v>506.37700000000768</v>
      </c>
      <c r="Q71" s="535">
        <f>O71/N71</f>
        <v>0.99524607201063475</v>
      </c>
    </row>
    <row r="72" spans="2:16384" ht="15" customHeight="1">
      <c r="B72" s="556"/>
      <c r="C72" s="524"/>
      <c r="D72" s="524"/>
      <c r="E72" s="534"/>
      <c r="F72" s="343">
        <v>4655.683135199999</v>
      </c>
      <c r="G72" s="344"/>
      <c r="H72" s="343">
        <f>F72+G72+J71</f>
        <v>656.81650939999781</v>
      </c>
      <c r="I72" s="344"/>
      <c r="J72" s="343">
        <f>H72-I72</f>
        <v>656.81650939999781</v>
      </c>
      <c r="K72" s="345">
        <f t="shared" si="25"/>
        <v>0</v>
      </c>
      <c r="L72" s="526"/>
      <c r="M72" s="526"/>
      <c r="N72" s="527"/>
      <c r="O72" s="526"/>
      <c r="P72" s="528"/>
      <c r="Q72" s="536"/>
    </row>
    <row r="73" spans="2:16384" ht="15" customHeight="1">
      <c r="B73" s="556"/>
      <c r="C73" s="524" t="s">
        <v>165</v>
      </c>
      <c r="D73" s="523" t="s">
        <v>163</v>
      </c>
      <c r="E73" s="533">
        <v>0.1728963</v>
      </c>
      <c r="F73" s="343">
        <f>72991.8038673+1415.848</f>
        <v>74407.651867299996</v>
      </c>
      <c r="G73" s="343">
        <f>8961.775+8546.715+1230</f>
        <v>18738.489999999998</v>
      </c>
      <c r="H73" s="343">
        <f>F73+G73</f>
        <v>93146.141867300001</v>
      </c>
      <c r="I73" s="344">
        <v>81963.482999999993</v>
      </c>
      <c r="J73" s="343">
        <f t="shared" si="24"/>
        <v>11182.658867300008</v>
      </c>
      <c r="K73" s="345">
        <f t="shared" si="25"/>
        <v>0.8799450128247791</v>
      </c>
      <c r="L73" s="525">
        <f>F73+F74</f>
        <v>78293.669106100002</v>
      </c>
      <c r="M73" s="525">
        <f>G73+G74+164.962+336.729+466.694-1000.765</f>
        <v>18706.109999999997</v>
      </c>
      <c r="N73" s="527">
        <f t="shared" ref="N73" si="30">L73+M73</f>
        <v>96999.779106100003</v>
      </c>
      <c r="O73" s="525">
        <v>96824.679000000004</v>
      </c>
      <c r="P73" s="528">
        <f t="shared" ref="P73" si="31">N73-O73</f>
        <v>175.10010609999881</v>
      </c>
      <c r="Q73" s="535">
        <f>O73/N73</f>
        <v>0.99819484015619797</v>
      </c>
    </row>
    <row r="74" spans="2:16384" ht="15" customHeight="1">
      <c r="B74" s="556"/>
      <c r="C74" s="544"/>
      <c r="D74" s="524"/>
      <c r="E74" s="534"/>
      <c r="F74" s="343">
        <v>3886.0172388000001</v>
      </c>
      <c r="G74" s="344"/>
      <c r="H74" s="343">
        <f>F74+G74+J73</f>
        <v>15068.676106100007</v>
      </c>
      <c r="I74" s="344"/>
      <c r="J74" s="343">
        <f>H74-I74</f>
        <v>15068.676106100007</v>
      </c>
      <c r="K74" s="345">
        <f t="shared" si="25"/>
        <v>0</v>
      </c>
      <c r="L74" s="526"/>
      <c r="M74" s="526"/>
      <c r="N74" s="527"/>
      <c r="O74" s="526"/>
      <c r="P74" s="528"/>
      <c r="Q74" s="536"/>
      <c r="T74" s="424"/>
    </row>
    <row r="75" spans="2:16384" ht="15" customHeight="1">
      <c r="B75" s="556"/>
      <c r="C75" s="524" t="s">
        <v>166</v>
      </c>
      <c r="D75" s="523" t="s">
        <v>163</v>
      </c>
      <c r="E75" s="533">
        <v>1.1728962999999999</v>
      </c>
      <c r="F75" s="343">
        <f>72991.8038673+1415.848</f>
        <v>74407.651867299996</v>
      </c>
      <c r="G75" s="343">
        <f>8961.775+8546.715+1230</f>
        <v>18738.489999999998</v>
      </c>
      <c r="H75" s="343">
        <f>F75+G75</f>
        <v>93146.141867300001</v>
      </c>
      <c r="I75" s="344">
        <v>81964.482999999993</v>
      </c>
      <c r="J75" s="343">
        <f t="shared" ref="J75" si="32">H75-I75</f>
        <v>11181.658867300008</v>
      </c>
      <c r="K75" s="345">
        <f t="shared" ref="K75:K76" si="33">I75/H75</f>
        <v>0.87995574864249471</v>
      </c>
      <c r="L75" s="525">
        <v>0</v>
      </c>
      <c r="M75" s="525">
        <f>1000.765-1000.765</f>
        <v>0</v>
      </c>
      <c r="N75" s="527">
        <f t="shared" ref="N75" si="34">L75+M75</f>
        <v>0</v>
      </c>
      <c r="O75" s="525">
        <v>0</v>
      </c>
      <c r="P75" s="528">
        <f t="shared" ref="P75" si="35">N75-O75</f>
        <v>0</v>
      </c>
      <c r="Q75" s="535">
        <v>1</v>
      </c>
    </row>
    <row r="76" spans="2:16384" ht="15" customHeight="1">
      <c r="B76" s="556"/>
      <c r="C76" s="544"/>
      <c r="D76" s="524"/>
      <c r="E76" s="534"/>
      <c r="F76" s="343">
        <v>3887.0172388000001</v>
      </c>
      <c r="G76" s="344"/>
      <c r="H76" s="343">
        <f>F76+G76+J75</f>
        <v>15068.676106100007</v>
      </c>
      <c r="I76" s="344"/>
      <c r="J76" s="343">
        <f>H76-I76</f>
        <v>15068.676106100007</v>
      </c>
      <c r="K76" s="345">
        <f t="shared" si="33"/>
        <v>0</v>
      </c>
      <c r="L76" s="526"/>
      <c r="M76" s="526"/>
      <c r="N76" s="527"/>
      <c r="O76" s="526"/>
      <c r="P76" s="528"/>
      <c r="Q76" s="536"/>
    </row>
    <row r="77" spans="2:16384" ht="15" customHeight="1">
      <c r="B77" s="556"/>
      <c r="C77" s="524" t="s">
        <v>183</v>
      </c>
      <c r="D77" s="523" t="s">
        <v>163</v>
      </c>
      <c r="E77" s="523">
        <v>1.3600000000000001E-3</v>
      </c>
      <c r="F77" s="343">
        <f>574.15256+11.137</f>
        <v>585.28955999999994</v>
      </c>
      <c r="G77" s="344">
        <f>2000.9115-2000.9115</f>
        <v>0</v>
      </c>
      <c r="H77" s="343">
        <f>F77+G77</f>
        <v>585.28955999999994</v>
      </c>
      <c r="I77" s="344"/>
      <c r="J77" s="343">
        <f t="shared" si="24"/>
        <v>585.28955999999994</v>
      </c>
      <c r="K77" s="345">
        <f t="shared" si="25"/>
        <v>0</v>
      </c>
      <c r="L77" s="525">
        <v>2037.7619999999999</v>
      </c>
      <c r="M77" s="525">
        <f>G77+G78-2037.762-2000.9115+2037.762+2000.9115-2037.762</f>
        <v>-2037.7619999999999</v>
      </c>
      <c r="N77" s="527">
        <f t="shared" ref="N77" si="36">L77+M77</f>
        <v>0</v>
      </c>
      <c r="O77" s="525">
        <f>I77+I78</f>
        <v>0</v>
      </c>
      <c r="P77" s="528">
        <f t="shared" ref="P77" si="37">N77-O77</f>
        <v>0</v>
      </c>
      <c r="Q77" s="535">
        <v>0</v>
      </c>
    </row>
    <row r="78" spans="2:16384" ht="15" customHeight="1">
      <c r="B78" s="556"/>
      <c r="C78" s="544"/>
      <c r="D78" s="524"/>
      <c r="E78" s="524"/>
      <c r="F78" s="343">
        <v>30.567360000000001</v>
      </c>
      <c r="G78" s="344"/>
      <c r="H78" s="343">
        <f>F78+G78+J77</f>
        <v>615.85691999999995</v>
      </c>
      <c r="I78" s="344"/>
      <c r="J78" s="343">
        <f t="shared" si="24"/>
        <v>615.85691999999995</v>
      </c>
      <c r="K78" s="345">
        <f t="shared" si="25"/>
        <v>0</v>
      </c>
      <c r="L78" s="526"/>
      <c r="M78" s="526"/>
      <c r="N78" s="527"/>
      <c r="O78" s="526"/>
      <c r="P78" s="528"/>
      <c r="Q78" s="536"/>
    </row>
    <row r="79" spans="2:16384" ht="15" customHeight="1">
      <c r="B79" s="556"/>
      <c r="C79" s="523" t="s">
        <v>169</v>
      </c>
      <c r="D79" s="523" t="s">
        <v>163</v>
      </c>
      <c r="E79" s="533">
        <v>0.10257150000000001</v>
      </c>
      <c r="F79" s="343">
        <f>43302.7127265+839.958</f>
        <v>44142.6707265</v>
      </c>
      <c r="G79" s="344">
        <f>2767.896+990+6176.3</f>
        <v>9934.1959999999999</v>
      </c>
      <c r="H79" s="343">
        <f>F79+G79</f>
        <v>54076.866726499997</v>
      </c>
      <c r="I79" s="344">
        <v>55500.733999999997</v>
      </c>
      <c r="J79" s="343">
        <f t="shared" si="24"/>
        <v>-1423.8672735</v>
      </c>
      <c r="K79" s="345">
        <f t="shared" si="25"/>
        <v>1.0263304322105304</v>
      </c>
      <c r="L79" s="525">
        <f>F79+F80</f>
        <v>46448.067760500002</v>
      </c>
      <c r="M79" s="525">
        <f>G79+G80+2037.762+1050.315+50.947+18.256+113.742</f>
        <v>13205.218000000001</v>
      </c>
      <c r="N79" s="527">
        <f t="shared" ref="N79" si="38">L79+M79</f>
        <v>59653.285760500003</v>
      </c>
      <c r="O79" s="525">
        <v>59587.718000000001</v>
      </c>
      <c r="P79" s="528">
        <f t="shared" ref="P79" si="39">N79-O79</f>
        <v>65.567760500001896</v>
      </c>
      <c r="Q79" s="535">
        <f>O79/N79</f>
        <v>0.99890085249011684</v>
      </c>
    </row>
    <row r="80" spans="2:16384" ht="15" customHeight="1">
      <c r="B80" s="556"/>
      <c r="C80" s="524"/>
      <c r="D80" s="524"/>
      <c r="E80" s="534"/>
      <c r="F80" s="343">
        <v>2305.3970339999996</v>
      </c>
      <c r="G80" s="344"/>
      <c r="H80" s="343">
        <f>F80+G80+J79</f>
        <v>881.52976049999961</v>
      </c>
      <c r="I80" s="344"/>
      <c r="J80" s="343">
        <f t="shared" si="24"/>
        <v>881.52976049999961</v>
      </c>
      <c r="K80" s="345">
        <f t="shared" si="25"/>
        <v>0</v>
      </c>
      <c r="L80" s="526"/>
      <c r="M80" s="526"/>
      <c r="N80" s="527"/>
      <c r="O80" s="526"/>
      <c r="P80" s="528"/>
      <c r="Q80" s="536"/>
    </row>
    <row r="81" spans="2:20" ht="15" customHeight="1">
      <c r="B81" s="556"/>
      <c r="C81" s="523" t="s">
        <v>319</v>
      </c>
      <c r="D81" s="523" t="s">
        <v>163</v>
      </c>
      <c r="E81" s="533">
        <v>4.2415999999999999E-3</v>
      </c>
      <c r="F81" s="343">
        <f>1790.6805136+34.734</f>
        <v>1825.4145136</v>
      </c>
      <c r="G81" s="344"/>
      <c r="H81" s="343">
        <f>F81+G81</f>
        <v>1825.4145136</v>
      </c>
      <c r="I81" s="344"/>
      <c r="J81" s="343">
        <f t="shared" si="24"/>
        <v>1825.4145136</v>
      </c>
      <c r="K81" s="345">
        <f t="shared" si="25"/>
        <v>0</v>
      </c>
      <c r="L81" s="525">
        <v>67.924999999999997</v>
      </c>
      <c r="M81" s="525">
        <f>G81+G82</f>
        <v>0</v>
      </c>
      <c r="N81" s="527">
        <f t="shared" ref="N81" si="40">L81+M81</f>
        <v>67.924999999999997</v>
      </c>
      <c r="O81" s="525">
        <f>I81+I82</f>
        <v>0</v>
      </c>
      <c r="P81" s="528">
        <f t="shared" ref="P81" si="41">N81-O81</f>
        <v>67.924999999999997</v>
      </c>
      <c r="Q81" s="535">
        <v>0</v>
      </c>
    </row>
    <row r="82" spans="2:20" ht="15" customHeight="1">
      <c r="B82" s="556"/>
      <c r="C82" s="524"/>
      <c r="D82" s="524"/>
      <c r="E82" s="534"/>
      <c r="F82" s="343">
        <v>95.3342016</v>
      </c>
      <c r="G82" s="344"/>
      <c r="H82" s="343">
        <f>F82+G82+J81</f>
        <v>1920.7487151999999</v>
      </c>
      <c r="I82" s="344"/>
      <c r="J82" s="343">
        <f t="shared" si="24"/>
        <v>1920.7487151999999</v>
      </c>
      <c r="K82" s="345">
        <f t="shared" si="25"/>
        <v>0</v>
      </c>
      <c r="L82" s="526"/>
      <c r="M82" s="526"/>
      <c r="N82" s="527"/>
      <c r="O82" s="526"/>
      <c r="P82" s="528"/>
      <c r="Q82" s="536"/>
    </row>
    <row r="83" spans="2:20" ht="15" customHeight="1">
      <c r="B83" s="556"/>
      <c r="C83" s="523" t="s">
        <v>184</v>
      </c>
      <c r="D83" s="523" t="s">
        <v>163</v>
      </c>
      <c r="E83" s="533">
        <v>8.4999999999999999E-6</v>
      </c>
      <c r="F83" s="343">
        <f>3.5884535+0.07</f>
        <v>3.6584534999999998</v>
      </c>
      <c r="G83" s="343"/>
      <c r="H83" s="343">
        <f>F83+G83</f>
        <v>3.6584534999999998</v>
      </c>
      <c r="I83" s="344"/>
      <c r="J83" s="343">
        <f t="shared" ref="J83:J90" si="42">H83-I83</f>
        <v>3.6584534999999998</v>
      </c>
      <c r="K83" s="345">
        <f t="shared" si="25"/>
        <v>0</v>
      </c>
      <c r="L83" s="525">
        <f>F83+F84</f>
        <v>3.8494994999999999</v>
      </c>
      <c r="M83" s="525">
        <f>G83+G84</f>
        <v>0</v>
      </c>
      <c r="N83" s="527">
        <f t="shared" ref="N83" si="43">L83+M83</f>
        <v>3.8494994999999999</v>
      </c>
      <c r="O83" s="525">
        <f>I83+I84</f>
        <v>0</v>
      </c>
      <c r="P83" s="528">
        <f t="shared" ref="P83" si="44">N83-O83</f>
        <v>3.8494994999999999</v>
      </c>
      <c r="Q83" s="535">
        <f>O83/N83</f>
        <v>0</v>
      </c>
    </row>
    <row r="84" spans="2:20" ht="15" customHeight="1">
      <c r="B84" s="556"/>
      <c r="C84" s="524"/>
      <c r="D84" s="524"/>
      <c r="E84" s="534"/>
      <c r="F84" s="343">
        <v>0.19104599999999999</v>
      </c>
      <c r="G84" s="344"/>
      <c r="H84" s="343">
        <f>F84+G84+J83</f>
        <v>3.8494994999999999</v>
      </c>
      <c r="I84" s="344"/>
      <c r="J84" s="343">
        <f t="shared" si="42"/>
        <v>3.8494994999999999</v>
      </c>
      <c r="K84" s="345">
        <f t="shared" si="25"/>
        <v>0</v>
      </c>
      <c r="L84" s="526"/>
      <c r="M84" s="526"/>
      <c r="N84" s="527"/>
      <c r="O84" s="526"/>
      <c r="P84" s="528"/>
      <c r="Q84" s="536"/>
    </row>
    <row r="85" spans="2:20" ht="15" customHeight="1">
      <c r="B85" s="556"/>
      <c r="C85" s="523" t="s">
        <v>170</v>
      </c>
      <c r="D85" s="523" t="s">
        <v>163</v>
      </c>
      <c r="E85" s="533">
        <v>8.1915200000000021E-2</v>
      </c>
      <c r="F85" s="343">
        <f>34582.2218991999+670.804</f>
        <v>35253.0258991999</v>
      </c>
      <c r="G85" s="343">
        <f>1306.043+3807+1050+1334.759+975.293+2452.032+3594.439-4.446</f>
        <v>14515.12</v>
      </c>
      <c r="H85" s="343">
        <f>F85+G85</f>
        <v>49768.145899199902</v>
      </c>
      <c r="I85" s="344">
        <v>49253.851000000002</v>
      </c>
      <c r="J85" s="343">
        <f t="shared" si="42"/>
        <v>514.2948991999001</v>
      </c>
      <c r="K85" s="345">
        <f t="shared" si="25"/>
        <v>0.98966618326024136</v>
      </c>
      <c r="L85" s="525">
        <v>35672.245999999999</v>
      </c>
      <c r="M85" s="525">
        <f>G85+G86+147.79+192+461</f>
        <v>15315.910000000002</v>
      </c>
      <c r="N85" s="527">
        <f t="shared" ref="N85" si="45">L85+M85</f>
        <v>50988.156000000003</v>
      </c>
      <c r="O85" s="525">
        <v>50934.572</v>
      </c>
      <c r="P85" s="528">
        <f t="shared" ref="P85" si="46">N85-O85</f>
        <v>53.584000000002561</v>
      </c>
      <c r="Q85" s="535">
        <f>O85/N85</f>
        <v>0.99894908927477188</v>
      </c>
    </row>
    <row r="86" spans="2:20" ht="15" customHeight="1">
      <c r="B86" s="556"/>
      <c r="C86" s="524"/>
      <c r="D86" s="524"/>
      <c r="E86" s="534"/>
      <c r="F86" s="343">
        <v>1841.1260351999995</v>
      </c>
      <c r="G86" s="344"/>
      <c r="H86" s="343">
        <f>F86+G86+J85</f>
        <v>2355.4209343998996</v>
      </c>
      <c r="I86" s="344"/>
      <c r="J86" s="343">
        <f t="shared" si="42"/>
        <v>2355.4209343998996</v>
      </c>
      <c r="K86" s="345">
        <f t="shared" si="25"/>
        <v>0</v>
      </c>
      <c r="L86" s="526"/>
      <c r="M86" s="526"/>
      <c r="N86" s="527"/>
      <c r="O86" s="526"/>
      <c r="P86" s="528"/>
      <c r="Q86" s="536"/>
    </row>
    <row r="87" spans="2:20" ht="15" customHeight="1">
      <c r="B87" s="556"/>
      <c r="C87" s="523" t="s">
        <v>185</v>
      </c>
      <c r="D87" s="523" t="s">
        <v>163</v>
      </c>
      <c r="E87" s="533">
        <v>1.0000000000000001E-5</v>
      </c>
      <c r="F87" s="343">
        <f>4.22171+0.082</f>
        <v>4.3037099999999997</v>
      </c>
      <c r="G87" s="344"/>
      <c r="H87" s="343">
        <f>F87+G87</f>
        <v>4.3037099999999997</v>
      </c>
      <c r="I87" s="344">
        <v>0.85699999999999998</v>
      </c>
      <c r="J87" s="343">
        <f t="shared" si="42"/>
        <v>3.4467099999999995</v>
      </c>
      <c r="K87" s="345">
        <f t="shared" si="25"/>
        <v>0.199130517623167</v>
      </c>
      <c r="L87" s="525">
        <f>F87+F88</f>
        <v>4.5284699999999996</v>
      </c>
      <c r="M87" s="525">
        <f>G87+G88</f>
        <v>0</v>
      </c>
      <c r="N87" s="527">
        <f t="shared" ref="N87" si="47">L87+M87</f>
        <v>4.5284699999999996</v>
      </c>
      <c r="O87" s="527">
        <v>0.85699999999999998</v>
      </c>
      <c r="P87" s="528">
        <f t="shared" ref="P87" si="48">N87-O87</f>
        <v>3.6714699999999993</v>
      </c>
      <c r="Q87" s="535">
        <f>O87/N87</f>
        <v>0.189247140866562</v>
      </c>
      <c r="T87" s="128">
        <v>2121.1289999999999</v>
      </c>
    </row>
    <row r="88" spans="2:20" ht="15" customHeight="1">
      <c r="B88" s="556"/>
      <c r="C88" s="524"/>
      <c r="D88" s="524"/>
      <c r="E88" s="534"/>
      <c r="F88" s="343">
        <v>0.22476000000000002</v>
      </c>
      <c r="G88" s="344"/>
      <c r="H88" s="343">
        <f>F88+G88+J87</f>
        <v>3.6714699999999993</v>
      </c>
      <c r="I88" s="344"/>
      <c r="J88" s="343">
        <f t="shared" si="42"/>
        <v>3.6714699999999993</v>
      </c>
      <c r="K88" s="345">
        <f t="shared" si="25"/>
        <v>0</v>
      </c>
      <c r="L88" s="526"/>
      <c r="M88" s="526"/>
      <c r="N88" s="527"/>
      <c r="O88" s="526"/>
      <c r="P88" s="528"/>
      <c r="Q88" s="536"/>
      <c r="T88" s="128">
        <v>32.984999999999999</v>
      </c>
    </row>
    <row r="89" spans="2:20" s="449" customFormat="1" ht="15" customHeight="1">
      <c r="B89" s="556"/>
      <c r="C89" s="523" t="s">
        <v>180</v>
      </c>
      <c r="D89" s="523" t="s">
        <v>163</v>
      </c>
      <c r="E89" s="533">
        <v>4.6876600000000004E-2</v>
      </c>
      <c r="F89" s="343">
        <f>19789.9410986+383.872</f>
        <v>20173.8130986</v>
      </c>
      <c r="G89" s="343">
        <f>-4165.542+4594</f>
        <v>428.45799999999963</v>
      </c>
      <c r="H89" s="343">
        <f>F89+G89</f>
        <v>20602.271098599998</v>
      </c>
      <c r="I89" s="344">
        <v>18844.422999999999</v>
      </c>
      <c r="J89" s="343">
        <f t="shared" si="42"/>
        <v>1757.8480985999995</v>
      </c>
      <c r="K89" s="345">
        <f t="shared" si="25"/>
        <v>0.91467697467977438</v>
      </c>
      <c r="L89" s="525">
        <v>24484.026999999998</v>
      </c>
      <c r="M89" s="525">
        <f>G89+G90+438+6.885</f>
        <v>873.34299999999962</v>
      </c>
      <c r="N89" s="527">
        <f t="shared" ref="N89" si="49">L89+M89</f>
        <v>25357.37</v>
      </c>
      <c r="O89" s="527">
        <v>25285.98</v>
      </c>
      <c r="P89" s="528">
        <f t="shared" ref="P89" si="50">N89-O89</f>
        <v>71.389999999999418</v>
      </c>
      <c r="Q89" s="535">
        <f>O89/N89</f>
        <v>0.99718464493754677</v>
      </c>
      <c r="T89" s="449">
        <f>T87-T88</f>
        <v>2088.1439999999998</v>
      </c>
    </row>
    <row r="90" spans="2:20" s="449" customFormat="1" ht="15" customHeight="1">
      <c r="B90" s="556"/>
      <c r="C90" s="524"/>
      <c r="D90" s="524"/>
      <c r="E90" s="534"/>
      <c r="F90" s="343">
        <v>1053.5984616000001</v>
      </c>
      <c r="G90" s="344"/>
      <c r="H90" s="343">
        <f>F90+G90+J89</f>
        <v>2811.4465601999996</v>
      </c>
      <c r="I90" s="344"/>
      <c r="J90" s="343">
        <f t="shared" si="42"/>
        <v>2811.4465601999996</v>
      </c>
      <c r="K90" s="345">
        <f t="shared" si="25"/>
        <v>0</v>
      </c>
      <c r="L90" s="526"/>
      <c r="M90" s="526"/>
      <c r="N90" s="527"/>
      <c r="O90" s="526"/>
      <c r="P90" s="528"/>
      <c r="Q90" s="536"/>
    </row>
    <row r="91" spans="2:20" ht="15" customHeight="1">
      <c r="B91" s="556"/>
      <c r="C91" s="523" t="s">
        <v>155</v>
      </c>
      <c r="D91" s="523" t="s">
        <v>163</v>
      </c>
      <c r="E91" s="533">
        <v>1.0468766</v>
      </c>
      <c r="F91" s="343">
        <f>19789.9410986+383.872</f>
        <v>20173.8130986</v>
      </c>
      <c r="G91" s="343">
        <f>-4165.542+4594</f>
        <v>428.45799999999963</v>
      </c>
      <c r="H91" s="343">
        <f>F91+G91</f>
        <v>20602.271098599998</v>
      </c>
      <c r="I91" s="344">
        <v>18845.422999999999</v>
      </c>
      <c r="J91" s="343">
        <f t="shared" ref="J91:J92" si="51">H91-I91</f>
        <v>1756.8480985999995</v>
      </c>
      <c r="K91" s="345">
        <f t="shared" ref="K91:K92" si="52">I91/H91</f>
        <v>0.91472551301786409</v>
      </c>
      <c r="L91" s="527">
        <v>0</v>
      </c>
      <c r="M91" s="527">
        <v>0</v>
      </c>
      <c r="N91" s="527">
        <f>L91+M91</f>
        <v>0</v>
      </c>
      <c r="O91" s="527">
        <v>0</v>
      </c>
      <c r="P91" s="528">
        <f>N91-O91</f>
        <v>0</v>
      </c>
      <c r="Q91" s="529">
        <v>0</v>
      </c>
    </row>
    <row r="92" spans="2:20" ht="15" customHeight="1">
      <c r="B92" s="556"/>
      <c r="C92" s="524"/>
      <c r="D92" s="524"/>
      <c r="E92" s="534"/>
      <c r="F92" s="343">
        <v>1054.5984616000001</v>
      </c>
      <c r="G92" s="344"/>
      <c r="H92" s="343">
        <f>F92+G92+J91</f>
        <v>2811.4465601999996</v>
      </c>
      <c r="I92" s="344"/>
      <c r="J92" s="343">
        <f t="shared" si="51"/>
        <v>2811.4465601999996</v>
      </c>
      <c r="K92" s="345">
        <f t="shared" si="52"/>
        <v>0</v>
      </c>
      <c r="L92" s="527"/>
      <c r="M92" s="527"/>
      <c r="N92" s="527"/>
      <c r="O92" s="527"/>
      <c r="P92" s="528"/>
      <c r="Q92" s="529"/>
    </row>
    <row r="93" spans="2:20" s="483" customFormat="1" ht="15" customHeight="1">
      <c r="B93" s="556"/>
      <c r="C93" s="557" t="s">
        <v>171</v>
      </c>
      <c r="D93" s="557" t="s">
        <v>163</v>
      </c>
      <c r="E93" s="549">
        <v>0.25946470000000005</v>
      </c>
      <c r="F93" s="280">
        <v>109538.47186369987</v>
      </c>
      <c r="G93" s="281">
        <f>-628.2+1255+190+172.059+168+816.438+832.867-2000.9115+2000.9115+1300+1325.997+746.208+1578.96</f>
        <v>7757.3289999999997</v>
      </c>
      <c r="H93" s="280">
        <f>+F93+G93</f>
        <v>117295.80086369987</v>
      </c>
      <c r="I93" s="281">
        <v>109921.967</v>
      </c>
      <c r="J93" s="280">
        <f t="shared" ref="J93:J126" si="53">+H93-I93</f>
        <v>7373.8338636998669</v>
      </c>
      <c r="K93" s="282">
        <f t="shared" si="25"/>
        <v>0.93713471574086094</v>
      </c>
      <c r="L93" s="573">
        <v>117494.95699999999</v>
      </c>
      <c r="M93" s="573">
        <f>G93+G94+2000.9115-2037.762-2000.9115+2037.762+16000+1635.437+91.485+60+59+644+4784.755+13+253.32+1616.32+31</f>
        <v>32945.646000000001</v>
      </c>
      <c r="N93" s="573">
        <f t="shared" ref="N93" si="54">L93+M93</f>
        <v>150440.603</v>
      </c>
      <c r="O93" s="573">
        <v>152910.609</v>
      </c>
      <c r="P93" s="610">
        <f t="shared" ref="P93" si="55">N93-O93</f>
        <v>-2470.0059999999939</v>
      </c>
      <c r="Q93" s="572">
        <f>O93/N93</f>
        <v>1.0164184797903262</v>
      </c>
    </row>
    <row r="94" spans="2:20" s="483" customFormat="1" ht="15" customHeight="1">
      <c r="B94" s="556"/>
      <c r="C94" s="558"/>
      <c r="D94" s="558"/>
      <c r="E94" s="550"/>
      <c r="F94" s="280">
        <f>5831.7285972+2124.756</f>
        <v>7956.4845972000003</v>
      </c>
      <c r="G94" s="281"/>
      <c r="H94" s="280">
        <f>+J93+F94+G94</f>
        <v>15330.318460899867</v>
      </c>
      <c r="I94" s="281"/>
      <c r="J94" s="280">
        <f t="shared" si="53"/>
        <v>15330.318460899867</v>
      </c>
      <c r="K94" s="282">
        <f t="shared" si="25"/>
        <v>0</v>
      </c>
      <c r="L94" s="573"/>
      <c r="M94" s="573"/>
      <c r="N94" s="573"/>
      <c r="O94" s="573"/>
      <c r="P94" s="610"/>
      <c r="Q94" s="572"/>
    </row>
    <row r="95" spans="2:20" ht="15" customHeight="1">
      <c r="B95" s="556"/>
      <c r="C95" s="544" t="s">
        <v>186</v>
      </c>
      <c r="D95" s="523" t="s">
        <v>163</v>
      </c>
      <c r="E95" s="533">
        <v>1.7000000000000001E-4</v>
      </c>
      <c r="F95" s="343">
        <f>71.76907+1.392</f>
        <v>73.161069999999995</v>
      </c>
      <c r="G95" s="344"/>
      <c r="H95" s="343">
        <f>+F95+G95</f>
        <v>73.161069999999995</v>
      </c>
      <c r="I95" s="344">
        <v>0.03</v>
      </c>
      <c r="J95" s="343">
        <f t="shared" si="53"/>
        <v>73.131069999999994</v>
      </c>
      <c r="K95" s="345">
        <f t="shared" si="25"/>
        <v>4.1005414491614189E-4</v>
      </c>
      <c r="L95" s="527">
        <f>F95+F96</f>
        <v>76.981989999999996</v>
      </c>
      <c r="M95" s="527">
        <v>-4.5279999999999996</v>
      </c>
      <c r="N95" s="527">
        <f t="shared" ref="N95" si="56">L95+M95</f>
        <v>72.45398999999999</v>
      </c>
      <c r="O95" s="527">
        <v>3.7549999999999999</v>
      </c>
      <c r="P95" s="528">
        <f t="shared" ref="P95" si="57">N95-O95</f>
        <v>68.698989999999995</v>
      </c>
      <c r="Q95" s="529">
        <f>O95/N95</f>
        <v>5.1825993295883367E-2</v>
      </c>
    </row>
    <row r="96" spans="2:20" ht="15" customHeight="1">
      <c r="B96" s="556"/>
      <c r="C96" s="544"/>
      <c r="D96" s="524"/>
      <c r="E96" s="534"/>
      <c r="F96" s="343">
        <v>3.8209200000000001</v>
      </c>
      <c r="G96" s="344"/>
      <c r="H96" s="343">
        <f>+J95+F96+G96</f>
        <v>76.951989999999995</v>
      </c>
      <c r="I96" s="344"/>
      <c r="J96" s="343">
        <f t="shared" si="53"/>
        <v>76.951989999999995</v>
      </c>
      <c r="K96" s="345">
        <f t="shared" si="25"/>
        <v>0</v>
      </c>
      <c r="L96" s="527"/>
      <c r="M96" s="527"/>
      <c r="N96" s="527"/>
      <c r="O96" s="527"/>
      <c r="P96" s="528"/>
      <c r="Q96" s="529"/>
    </row>
    <row r="97" spans="2:17" ht="15" customHeight="1">
      <c r="B97" s="556"/>
      <c r="C97" s="544" t="s">
        <v>318</v>
      </c>
      <c r="D97" s="523" t="s">
        <v>163</v>
      </c>
      <c r="E97" s="533">
        <v>2.9499999999999999E-3</v>
      </c>
      <c r="F97" s="343">
        <f>1245.40445+24.158</f>
        <v>1269.5624499999999</v>
      </c>
      <c r="G97" s="344"/>
      <c r="H97" s="343">
        <f>+F97+G97</f>
        <v>1269.5624499999999</v>
      </c>
      <c r="I97" s="344"/>
      <c r="J97" s="343">
        <f t="shared" si="53"/>
        <v>1269.5624499999999</v>
      </c>
      <c r="K97" s="345">
        <f t="shared" si="25"/>
        <v>0</v>
      </c>
      <c r="L97" s="527">
        <v>45.283999999999999</v>
      </c>
      <c r="M97" s="527">
        <f>G97+G98</f>
        <v>0</v>
      </c>
      <c r="N97" s="527">
        <f t="shared" ref="N97" si="58">L97+M97</f>
        <v>45.283999999999999</v>
      </c>
      <c r="O97" s="527">
        <f>I97+I98</f>
        <v>0</v>
      </c>
      <c r="P97" s="528">
        <f t="shared" ref="P97" si="59">N97-O97</f>
        <v>45.283999999999999</v>
      </c>
      <c r="Q97" s="529">
        <f>O97/N97</f>
        <v>0</v>
      </c>
    </row>
    <row r="98" spans="2:17" ht="15" customHeight="1">
      <c r="B98" s="556"/>
      <c r="C98" s="544"/>
      <c r="D98" s="524"/>
      <c r="E98" s="534"/>
      <c r="F98" s="343">
        <v>66.304199999999994</v>
      </c>
      <c r="G98" s="344"/>
      <c r="H98" s="343">
        <f>+J97+F98+G98</f>
        <v>1335.8666499999999</v>
      </c>
      <c r="I98" s="344"/>
      <c r="J98" s="343">
        <f t="shared" si="53"/>
        <v>1335.8666499999999</v>
      </c>
      <c r="K98" s="345">
        <f t="shared" si="25"/>
        <v>0</v>
      </c>
      <c r="L98" s="527"/>
      <c r="M98" s="527"/>
      <c r="N98" s="527"/>
      <c r="O98" s="527"/>
      <c r="P98" s="528"/>
      <c r="Q98" s="529"/>
    </row>
    <row r="99" spans="2:17" ht="15" customHeight="1">
      <c r="B99" s="556"/>
      <c r="C99" s="544" t="s">
        <v>187</v>
      </c>
      <c r="D99" s="523" t="s">
        <v>163</v>
      </c>
      <c r="E99" s="533">
        <v>3.2810000000000001E-4</v>
      </c>
      <c r="F99" s="343">
        <f>138.5143051+2.687</f>
        <v>141.20130510000001</v>
      </c>
      <c r="G99" s="344"/>
      <c r="H99" s="343">
        <f>+F99+G99</f>
        <v>141.20130510000001</v>
      </c>
      <c r="I99" s="344"/>
      <c r="J99" s="343">
        <f t="shared" si="53"/>
        <v>141.20130510000001</v>
      </c>
      <c r="K99" s="345">
        <f t="shared" ref="K99:K124" si="60">I99/H99</f>
        <v>0</v>
      </c>
      <c r="L99" s="527">
        <f>F99+F100</f>
        <v>148.57568070000002</v>
      </c>
      <c r="M99" s="527">
        <f>G99+G100</f>
        <v>0</v>
      </c>
      <c r="N99" s="527">
        <f>L99+M99</f>
        <v>148.57568070000002</v>
      </c>
      <c r="O99" s="527">
        <f>I99+I100</f>
        <v>0</v>
      </c>
      <c r="P99" s="528">
        <f t="shared" ref="P99" si="61">N99-O99</f>
        <v>148.57568070000002</v>
      </c>
      <c r="Q99" s="529">
        <f>O99/N99</f>
        <v>0</v>
      </c>
    </row>
    <row r="100" spans="2:17" ht="15" customHeight="1">
      <c r="B100" s="556"/>
      <c r="C100" s="544"/>
      <c r="D100" s="524"/>
      <c r="E100" s="534"/>
      <c r="F100" s="343">
        <v>7.3743756000000005</v>
      </c>
      <c r="G100" s="344"/>
      <c r="H100" s="343">
        <f>+J99+F100+G100</f>
        <v>148.57568070000002</v>
      </c>
      <c r="I100" s="344"/>
      <c r="J100" s="343">
        <f t="shared" si="53"/>
        <v>148.57568070000002</v>
      </c>
      <c r="K100" s="345">
        <f t="shared" si="60"/>
        <v>0</v>
      </c>
      <c r="L100" s="527"/>
      <c r="M100" s="527"/>
      <c r="N100" s="527"/>
      <c r="O100" s="527"/>
      <c r="P100" s="528"/>
      <c r="Q100" s="529"/>
    </row>
    <row r="101" spans="2:17" ht="15" customHeight="1">
      <c r="B101" s="556"/>
      <c r="C101" s="544" t="s">
        <v>264</v>
      </c>
      <c r="D101" s="523" t="s">
        <v>163</v>
      </c>
      <c r="E101" s="533">
        <v>3.2810000000000001E-4</v>
      </c>
      <c r="F101" s="343">
        <v>0</v>
      </c>
      <c r="G101" s="344">
        <v>4.5283600000000002</v>
      </c>
      <c r="H101" s="343">
        <f>+F101+G101</f>
        <v>4.5283600000000002</v>
      </c>
      <c r="I101" s="344"/>
      <c r="J101" s="343">
        <f t="shared" ref="J101:J102" si="62">+H101-I101</f>
        <v>4.5283600000000002</v>
      </c>
      <c r="K101" s="345">
        <f t="shared" ref="K101:K102" si="63">I101/H101</f>
        <v>0</v>
      </c>
      <c r="L101" s="527">
        <f>F101+F102</f>
        <v>0</v>
      </c>
      <c r="M101" s="527">
        <f>G101+G102-4.52836</f>
        <v>0</v>
      </c>
      <c r="N101" s="527">
        <f t="shared" ref="N101" si="64">L101+M101</f>
        <v>0</v>
      </c>
      <c r="O101" s="527">
        <f>I101+I102</f>
        <v>0</v>
      </c>
      <c r="P101" s="528">
        <f t="shared" ref="P101" si="65">N101-O101</f>
        <v>0</v>
      </c>
      <c r="Q101" s="529">
        <v>0</v>
      </c>
    </row>
    <row r="102" spans="2:17" ht="15" customHeight="1">
      <c r="B102" s="556"/>
      <c r="C102" s="544"/>
      <c r="D102" s="524"/>
      <c r="E102" s="534"/>
      <c r="F102" s="343">
        <v>0</v>
      </c>
      <c r="G102" s="344"/>
      <c r="H102" s="343">
        <f>+J101+F102+G102</f>
        <v>4.5283600000000002</v>
      </c>
      <c r="I102" s="344"/>
      <c r="J102" s="343">
        <f t="shared" si="62"/>
        <v>4.5283600000000002</v>
      </c>
      <c r="K102" s="345">
        <f t="shared" si="63"/>
        <v>0</v>
      </c>
      <c r="L102" s="527"/>
      <c r="M102" s="527"/>
      <c r="N102" s="527"/>
      <c r="O102" s="527"/>
      <c r="P102" s="528"/>
      <c r="Q102" s="529"/>
    </row>
    <row r="103" spans="2:17" ht="15" customHeight="1">
      <c r="B103" s="556"/>
      <c r="C103" s="523" t="s">
        <v>181</v>
      </c>
      <c r="D103" s="523" t="s">
        <v>163</v>
      </c>
      <c r="E103" s="533">
        <v>2.0000000000000002E-5</v>
      </c>
      <c r="F103" s="343">
        <f>8.44342+0.164</f>
        <v>8.6074199999999994</v>
      </c>
      <c r="G103" s="344">
        <f>-4.52836+4.446</f>
        <v>-8.2360000000000433E-2</v>
      </c>
      <c r="H103" s="343">
        <f>+F103+G103</f>
        <v>8.5250599999999999</v>
      </c>
      <c r="I103" s="344"/>
      <c r="J103" s="343">
        <f t="shared" si="53"/>
        <v>8.5250599999999999</v>
      </c>
      <c r="K103" s="345">
        <f t="shared" si="60"/>
        <v>0</v>
      </c>
      <c r="L103" s="527">
        <f>F103+F104</f>
        <v>9.0569399999999991</v>
      </c>
      <c r="M103" s="527">
        <f>G103+G104+4.52836</f>
        <v>4.4459999999999997</v>
      </c>
      <c r="N103" s="527">
        <f t="shared" ref="N103" si="66">L103+M103</f>
        <v>13.502939999999999</v>
      </c>
      <c r="O103" s="527">
        <f>I103+I104</f>
        <v>0</v>
      </c>
      <c r="P103" s="528">
        <f t="shared" ref="P103" si="67">N103-O103</f>
        <v>13.502939999999999</v>
      </c>
      <c r="Q103" s="529">
        <v>0</v>
      </c>
    </row>
    <row r="104" spans="2:17" ht="15" customHeight="1">
      <c r="B104" s="556"/>
      <c r="C104" s="532"/>
      <c r="D104" s="524"/>
      <c r="E104" s="534"/>
      <c r="F104" s="343">
        <v>0.44951999999999998</v>
      </c>
      <c r="G104" s="344"/>
      <c r="H104" s="343">
        <f>+J103+F104+G104</f>
        <v>8.9745799999999996</v>
      </c>
      <c r="I104" s="344"/>
      <c r="J104" s="343">
        <f t="shared" si="53"/>
        <v>8.9745799999999996</v>
      </c>
      <c r="K104" s="345">
        <f t="shared" si="60"/>
        <v>0</v>
      </c>
      <c r="L104" s="527"/>
      <c r="M104" s="527"/>
      <c r="N104" s="527"/>
      <c r="O104" s="527"/>
      <c r="P104" s="528"/>
      <c r="Q104" s="529"/>
    </row>
    <row r="105" spans="2:17" ht="15" customHeight="1">
      <c r="B105" s="556"/>
      <c r="C105" s="523" t="s">
        <v>342</v>
      </c>
      <c r="D105" s="523" t="s">
        <v>163</v>
      </c>
      <c r="E105" s="533">
        <v>1.0000199999999999</v>
      </c>
      <c r="F105" s="343">
        <f>8.44342+0.164</f>
        <v>8.6074199999999994</v>
      </c>
      <c r="G105" s="344">
        <f>-4.52836+4.446</f>
        <v>-8.2360000000000433E-2</v>
      </c>
      <c r="H105" s="343">
        <f>+F105+G105</f>
        <v>8.5250599999999999</v>
      </c>
      <c r="I105" s="344"/>
      <c r="J105" s="343">
        <f t="shared" ref="J105:J106" si="68">+H105-I105</f>
        <v>8.5250599999999999</v>
      </c>
      <c r="K105" s="345">
        <f t="shared" ref="K105:K106" si="69">I105/H105</f>
        <v>0</v>
      </c>
      <c r="L105" s="527">
        <v>0</v>
      </c>
      <c r="M105" s="527">
        <v>0</v>
      </c>
      <c r="N105" s="527">
        <f t="shared" ref="N105" si="70">L105+M105</f>
        <v>0</v>
      </c>
      <c r="O105" s="527">
        <f>I105+I106</f>
        <v>0</v>
      </c>
      <c r="P105" s="528">
        <f t="shared" ref="P105" si="71">N105-O105</f>
        <v>0</v>
      </c>
      <c r="Q105" s="535" t="e">
        <f>O105/N105</f>
        <v>#DIV/0!</v>
      </c>
    </row>
    <row r="106" spans="2:17" ht="15" customHeight="1">
      <c r="B106" s="556"/>
      <c r="C106" s="532"/>
      <c r="D106" s="524"/>
      <c r="E106" s="534"/>
      <c r="F106" s="343">
        <v>1.4495199999999999</v>
      </c>
      <c r="G106" s="344"/>
      <c r="H106" s="343">
        <f>+J105+F106+G106</f>
        <v>9.9745799999999996</v>
      </c>
      <c r="I106" s="344"/>
      <c r="J106" s="343">
        <f t="shared" si="68"/>
        <v>9.9745799999999996</v>
      </c>
      <c r="K106" s="345">
        <f t="shared" si="69"/>
        <v>0</v>
      </c>
      <c r="L106" s="527"/>
      <c r="M106" s="527"/>
      <c r="N106" s="527"/>
      <c r="O106" s="527"/>
      <c r="P106" s="528"/>
      <c r="Q106" s="536"/>
    </row>
    <row r="107" spans="2:17" ht="15" customHeight="1">
      <c r="B107" s="556"/>
      <c r="C107" s="523" t="s">
        <v>362</v>
      </c>
      <c r="D107" s="523" t="s">
        <v>163</v>
      </c>
      <c r="E107" s="533">
        <v>2.0000200000000001</v>
      </c>
      <c r="F107" s="343">
        <f>8.44342+0.164</f>
        <v>8.6074199999999994</v>
      </c>
      <c r="G107" s="344">
        <f>-4.52836+4.446</f>
        <v>-8.2360000000000433E-2</v>
      </c>
      <c r="H107" s="343">
        <f>+F107+G107</f>
        <v>8.5250599999999999</v>
      </c>
      <c r="I107" s="344"/>
      <c r="J107" s="343">
        <f t="shared" ref="J107:J108" si="72">+H107-I107</f>
        <v>8.5250599999999999</v>
      </c>
      <c r="K107" s="345">
        <f t="shared" ref="K107:K108" si="73">I107/H107</f>
        <v>0</v>
      </c>
      <c r="L107" s="527">
        <v>0</v>
      </c>
      <c r="M107" s="527">
        <v>4.5279999999999996</v>
      </c>
      <c r="N107" s="527">
        <f t="shared" ref="N107" si="74">L107+M107</f>
        <v>4.5279999999999996</v>
      </c>
      <c r="O107" s="527">
        <v>1.9850000000000001</v>
      </c>
      <c r="P107" s="528">
        <f t="shared" ref="P107" si="75">N107-O107</f>
        <v>2.5429999999999993</v>
      </c>
      <c r="Q107" s="535">
        <f>O107/N107</f>
        <v>0.43838339222614847</v>
      </c>
    </row>
    <row r="108" spans="2:17" ht="15" customHeight="1">
      <c r="B108" s="556"/>
      <c r="C108" s="532"/>
      <c r="D108" s="524"/>
      <c r="E108" s="534"/>
      <c r="F108" s="343">
        <v>2.4495200000000001</v>
      </c>
      <c r="G108" s="344"/>
      <c r="H108" s="343">
        <f>+J107+F108+G108</f>
        <v>10.97458</v>
      </c>
      <c r="I108" s="344"/>
      <c r="J108" s="343">
        <f t="shared" si="72"/>
        <v>10.97458</v>
      </c>
      <c r="K108" s="345">
        <f t="shared" si="73"/>
        <v>0</v>
      </c>
      <c r="L108" s="527"/>
      <c r="M108" s="527"/>
      <c r="N108" s="527"/>
      <c r="O108" s="527"/>
      <c r="P108" s="528"/>
      <c r="Q108" s="536"/>
    </row>
    <row r="109" spans="2:17" ht="15" customHeight="1">
      <c r="B109" s="556"/>
      <c r="C109" s="544" t="s">
        <v>360</v>
      </c>
      <c r="D109" s="523" t="s">
        <v>163</v>
      </c>
      <c r="E109" s="533">
        <v>5.0000000000000002E-5</v>
      </c>
      <c r="F109" s="343">
        <f>21.10855+0.41</f>
        <v>21.518550000000001</v>
      </c>
      <c r="G109" s="344"/>
      <c r="H109" s="343">
        <f>+F109+G109</f>
        <v>21.518550000000001</v>
      </c>
      <c r="I109" s="344"/>
      <c r="J109" s="343">
        <f t="shared" si="53"/>
        <v>21.518550000000001</v>
      </c>
      <c r="K109" s="345">
        <f t="shared" si="60"/>
        <v>0</v>
      </c>
      <c r="L109" s="527">
        <f>F109+F110</f>
        <v>22.64235</v>
      </c>
      <c r="M109" s="527">
        <v>-14.65</v>
      </c>
      <c r="N109" s="527">
        <f t="shared" ref="N109" si="76">L109+M109</f>
        <v>7.9923500000000001</v>
      </c>
      <c r="O109" s="527">
        <f>I109+I110</f>
        <v>0</v>
      </c>
      <c r="P109" s="528">
        <f t="shared" ref="P109" si="77">N109-O109</f>
        <v>7.9923500000000001</v>
      </c>
      <c r="Q109" s="529">
        <f>O109/N109</f>
        <v>0</v>
      </c>
    </row>
    <row r="110" spans="2:17" ht="15" customHeight="1">
      <c r="B110" s="556"/>
      <c r="C110" s="523"/>
      <c r="D110" s="532"/>
      <c r="E110" s="548"/>
      <c r="F110" s="463">
        <v>1.1238000000000001</v>
      </c>
      <c r="G110" s="466"/>
      <c r="H110" s="463">
        <f>+J109+F110+G110</f>
        <v>22.64235</v>
      </c>
      <c r="I110" s="466"/>
      <c r="J110" s="463">
        <f t="shared" si="53"/>
        <v>22.64235</v>
      </c>
      <c r="K110" s="467">
        <f t="shared" si="60"/>
        <v>0</v>
      </c>
      <c r="L110" s="525"/>
      <c r="M110" s="525"/>
      <c r="N110" s="527"/>
      <c r="O110" s="525"/>
      <c r="P110" s="528"/>
      <c r="Q110" s="535"/>
    </row>
    <row r="111" spans="2:17" hidden="1">
      <c r="B111" s="556"/>
      <c r="C111" s="563" t="s">
        <v>152</v>
      </c>
      <c r="D111" s="555" t="s">
        <v>163</v>
      </c>
      <c r="E111" s="300"/>
      <c r="F111" s="277">
        <v>0</v>
      </c>
      <c r="G111" s="279"/>
      <c r="H111" s="277">
        <f>+F111+G111</f>
        <v>0</v>
      </c>
      <c r="I111" s="279"/>
      <c r="J111" s="277">
        <f t="shared" si="53"/>
        <v>0</v>
      </c>
      <c r="K111" s="278" t="e">
        <f t="shared" si="60"/>
        <v>#DIV/0!</v>
      </c>
      <c r="L111" s="537">
        <f>F111+F112</f>
        <v>0</v>
      </c>
      <c r="M111" s="537">
        <f>G111+G112</f>
        <v>0</v>
      </c>
      <c r="N111" s="537">
        <f>L111+M111</f>
        <v>0</v>
      </c>
      <c r="O111" s="537">
        <f>I111+I112</f>
        <v>0</v>
      </c>
      <c r="P111" s="547">
        <f>N111-O111</f>
        <v>0</v>
      </c>
      <c r="Q111" s="546" t="e">
        <f>O111/N111</f>
        <v>#DIV/0!</v>
      </c>
    </row>
    <row r="112" spans="2:17" ht="12" hidden="1" customHeight="1">
      <c r="B112" s="556"/>
      <c r="C112" s="563"/>
      <c r="D112" s="555"/>
      <c r="E112" s="300"/>
      <c r="F112" s="277">
        <v>0</v>
      </c>
      <c r="G112" s="279"/>
      <c r="H112" s="277">
        <f>+J111+F112+G112</f>
        <v>0</v>
      </c>
      <c r="I112" s="279"/>
      <c r="J112" s="277">
        <f t="shared" si="53"/>
        <v>0</v>
      </c>
      <c r="K112" s="278" t="e">
        <f t="shared" si="60"/>
        <v>#DIV/0!</v>
      </c>
      <c r="L112" s="537"/>
      <c r="M112" s="537"/>
      <c r="N112" s="537"/>
      <c r="O112" s="537"/>
      <c r="P112" s="547"/>
      <c r="Q112" s="546"/>
    </row>
    <row r="113" spans="2:17" ht="12" hidden="1" customHeight="1">
      <c r="B113" s="556"/>
      <c r="C113" s="560" t="s">
        <v>154</v>
      </c>
      <c r="D113" s="611" t="s">
        <v>163</v>
      </c>
      <c r="E113" s="157"/>
      <c r="F113" s="283">
        <v>0</v>
      </c>
      <c r="G113" s="284">
        <v>0</v>
      </c>
      <c r="H113" s="283">
        <f>+F113+G113</f>
        <v>0</v>
      </c>
      <c r="I113" s="284"/>
      <c r="J113" s="283">
        <f t="shared" si="53"/>
        <v>0</v>
      </c>
      <c r="K113" s="285" t="e">
        <f t="shared" si="60"/>
        <v>#DIV/0!</v>
      </c>
      <c r="L113" s="604">
        <f>F113+F114</f>
        <v>0</v>
      </c>
      <c r="M113" s="604">
        <f>G113+G114</f>
        <v>0</v>
      </c>
      <c r="N113" s="604">
        <f>L113+M113</f>
        <v>0</v>
      </c>
      <c r="O113" s="604">
        <f>I113+I114</f>
        <v>0</v>
      </c>
      <c r="P113" s="603">
        <f>N113-O113</f>
        <v>0</v>
      </c>
      <c r="Q113" s="578" t="e">
        <f>O113/N113</f>
        <v>#DIV/0!</v>
      </c>
    </row>
    <row r="114" spans="2:17" ht="12" hidden="1" customHeight="1">
      <c r="B114" s="556"/>
      <c r="C114" s="559"/>
      <c r="D114" s="541"/>
      <c r="E114" s="157"/>
      <c r="F114" s="277">
        <v>0</v>
      </c>
      <c r="G114" s="279"/>
      <c r="H114" s="277">
        <f>+J113+F114+G114</f>
        <v>0</v>
      </c>
      <c r="I114" s="279"/>
      <c r="J114" s="277">
        <f t="shared" si="53"/>
        <v>0</v>
      </c>
      <c r="K114" s="278" t="e">
        <f t="shared" si="60"/>
        <v>#DIV/0!</v>
      </c>
      <c r="L114" s="537"/>
      <c r="M114" s="537"/>
      <c r="N114" s="537"/>
      <c r="O114" s="537"/>
      <c r="P114" s="547"/>
      <c r="Q114" s="546"/>
    </row>
    <row r="115" spans="2:17" ht="12" hidden="1" customHeight="1">
      <c r="B115" s="556"/>
      <c r="C115" s="559" t="s">
        <v>155</v>
      </c>
      <c r="D115" s="540" t="s">
        <v>163</v>
      </c>
      <c r="E115" s="157"/>
      <c r="F115" s="277">
        <v>0</v>
      </c>
      <c r="G115" s="279">
        <v>0</v>
      </c>
      <c r="H115" s="277">
        <f>+F115+G115</f>
        <v>0</v>
      </c>
      <c r="I115" s="279"/>
      <c r="J115" s="277">
        <f t="shared" si="53"/>
        <v>0</v>
      </c>
      <c r="K115" s="278" t="e">
        <f t="shared" si="60"/>
        <v>#DIV/0!</v>
      </c>
      <c r="L115" s="537">
        <f>F115+F116</f>
        <v>0</v>
      </c>
      <c r="M115" s="537">
        <f>G115+G116</f>
        <v>0</v>
      </c>
      <c r="N115" s="537">
        <f>L115+M115</f>
        <v>0</v>
      </c>
      <c r="O115" s="537">
        <f>I115+I116</f>
        <v>0</v>
      </c>
      <c r="P115" s="547">
        <f>N115-O115</f>
        <v>0</v>
      </c>
      <c r="Q115" s="546" t="e">
        <f>O115/N115</f>
        <v>#DIV/0!</v>
      </c>
    </row>
    <row r="116" spans="2:17" ht="12" hidden="1" customHeight="1">
      <c r="B116" s="556"/>
      <c r="C116" s="559"/>
      <c r="D116" s="541"/>
      <c r="E116" s="157"/>
      <c r="F116" s="277">
        <v>0</v>
      </c>
      <c r="G116" s="279"/>
      <c r="H116" s="277">
        <f>+J115+F116+G116</f>
        <v>0</v>
      </c>
      <c r="I116" s="279"/>
      <c r="J116" s="277">
        <f t="shared" si="53"/>
        <v>0</v>
      </c>
      <c r="K116" s="278" t="e">
        <f t="shared" si="60"/>
        <v>#DIV/0!</v>
      </c>
      <c r="L116" s="537"/>
      <c r="M116" s="537"/>
      <c r="N116" s="537"/>
      <c r="O116" s="537"/>
      <c r="P116" s="547"/>
      <c r="Q116" s="546"/>
    </row>
    <row r="117" spans="2:17" ht="12" hidden="1" customHeight="1">
      <c r="B117" s="556"/>
      <c r="C117" s="559" t="s">
        <v>153</v>
      </c>
      <c r="D117" s="540" t="s">
        <v>163</v>
      </c>
      <c r="E117" s="157"/>
      <c r="F117" s="277">
        <v>0</v>
      </c>
      <c r="G117" s="279">
        <v>0</v>
      </c>
      <c r="H117" s="277">
        <f>+F117+G117</f>
        <v>0</v>
      </c>
      <c r="I117" s="279"/>
      <c r="J117" s="277">
        <f t="shared" si="53"/>
        <v>0</v>
      </c>
      <c r="K117" s="278" t="e">
        <f t="shared" si="60"/>
        <v>#DIV/0!</v>
      </c>
      <c r="L117" s="537">
        <f>F117+F118</f>
        <v>0</v>
      </c>
      <c r="M117" s="537">
        <f>G117+G118</f>
        <v>0</v>
      </c>
      <c r="N117" s="537">
        <f>L117+M117</f>
        <v>0</v>
      </c>
      <c r="O117" s="537">
        <f>I117+I118</f>
        <v>0</v>
      </c>
      <c r="P117" s="547">
        <f>N117-O117</f>
        <v>0</v>
      </c>
      <c r="Q117" s="546" t="e">
        <f>O117/N117</f>
        <v>#DIV/0!</v>
      </c>
    </row>
    <row r="118" spans="2:17" ht="12" hidden="1" customHeight="1">
      <c r="B118" s="556"/>
      <c r="C118" s="559"/>
      <c r="D118" s="541"/>
      <c r="E118" s="157"/>
      <c r="F118" s="277">
        <v>0</v>
      </c>
      <c r="G118" s="279"/>
      <c r="H118" s="277">
        <f>+J117+F118+G118</f>
        <v>0</v>
      </c>
      <c r="I118" s="279"/>
      <c r="J118" s="277">
        <f t="shared" si="53"/>
        <v>0</v>
      </c>
      <c r="K118" s="278" t="e">
        <f t="shared" si="60"/>
        <v>#DIV/0!</v>
      </c>
      <c r="L118" s="537"/>
      <c r="M118" s="537"/>
      <c r="N118" s="537"/>
      <c r="O118" s="537"/>
      <c r="P118" s="547"/>
      <c r="Q118" s="546"/>
    </row>
    <row r="119" spans="2:17" ht="12" hidden="1" customHeight="1">
      <c r="B119" s="556"/>
      <c r="C119" s="559" t="s">
        <v>156</v>
      </c>
      <c r="D119" s="540" t="s">
        <v>163</v>
      </c>
      <c r="E119" s="157"/>
      <c r="F119" s="277">
        <v>0</v>
      </c>
      <c r="G119" s="279">
        <v>0</v>
      </c>
      <c r="H119" s="277">
        <f>+F119+G119</f>
        <v>0</v>
      </c>
      <c r="I119" s="279"/>
      <c r="J119" s="277">
        <f t="shared" si="53"/>
        <v>0</v>
      </c>
      <c r="K119" s="278" t="e">
        <f t="shared" si="60"/>
        <v>#DIV/0!</v>
      </c>
      <c r="L119" s="537">
        <f>F119+F120</f>
        <v>0</v>
      </c>
      <c r="M119" s="537">
        <f>G119+G120</f>
        <v>0</v>
      </c>
      <c r="N119" s="537">
        <f>L119+M119</f>
        <v>0</v>
      </c>
      <c r="O119" s="537">
        <f>I119+I120</f>
        <v>0</v>
      </c>
      <c r="P119" s="547">
        <f>N119-O119</f>
        <v>0</v>
      </c>
      <c r="Q119" s="546" t="e">
        <f>O119/N119</f>
        <v>#DIV/0!</v>
      </c>
    </row>
    <row r="120" spans="2:17" ht="12.75" hidden="1" customHeight="1">
      <c r="B120" s="556"/>
      <c r="C120" s="559"/>
      <c r="D120" s="541"/>
      <c r="E120" s="157"/>
      <c r="F120" s="277">
        <v>0</v>
      </c>
      <c r="G120" s="279"/>
      <c r="H120" s="277">
        <f>+J119+F120+G120</f>
        <v>0</v>
      </c>
      <c r="I120" s="279"/>
      <c r="J120" s="277">
        <f t="shared" si="53"/>
        <v>0</v>
      </c>
      <c r="K120" s="278" t="e">
        <f t="shared" si="60"/>
        <v>#DIV/0!</v>
      </c>
      <c r="L120" s="537"/>
      <c r="M120" s="537"/>
      <c r="N120" s="537"/>
      <c r="O120" s="537"/>
      <c r="P120" s="547"/>
      <c r="Q120" s="546"/>
    </row>
    <row r="121" spans="2:17" ht="12.75" hidden="1" customHeight="1">
      <c r="B121" s="556"/>
      <c r="C121" s="559" t="s">
        <v>157</v>
      </c>
      <c r="D121" s="540" t="s">
        <v>163</v>
      </c>
      <c r="E121" s="157"/>
      <c r="F121" s="277">
        <v>0</v>
      </c>
      <c r="G121" s="279">
        <v>0</v>
      </c>
      <c r="H121" s="277">
        <f>+F121+G121</f>
        <v>0</v>
      </c>
      <c r="I121" s="279"/>
      <c r="J121" s="277">
        <f t="shared" si="53"/>
        <v>0</v>
      </c>
      <c r="K121" s="278" t="e">
        <f t="shared" si="60"/>
        <v>#DIV/0!</v>
      </c>
      <c r="L121" s="537">
        <f>F121+F122</f>
        <v>0</v>
      </c>
      <c r="M121" s="537">
        <f>G121+G122</f>
        <v>0</v>
      </c>
      <c r="N121" s="537">
        <f>L121+M121</f>
        <v>0</v>
      </c>
      <c r="O121" s="537">
        <f>I121+I122</f>
        <v>0</v>
      </c>
      <c r="P121" s="547">
        <f>N121-O121</f>
        <v>0</v>
      </c>
      <c r="Q121" s="546" t="e">
        <f>O121/N121</f>
        <v>#DIV/0!</v>
      </c>
    </row>
    <row r="122" spans="2:17" ht="12.75" hidden="1" customHeight="1">
      <c r="B122" s="556"/>
      <c r="C122" s="559"/>
      <c r="D122" s="541"/>
      <c r="E122" s="157"/>
      <c r="F122" s="277">
        <v>0</v>
      </c>
      <c r="G122" s="279"/>
      <c r="H122" s="277">
        <f>+J121+F122+G122</f>
        <v>0</v>
      </c>
      <c r="I122" s="279"/>
      <c r="J122" s="277">
        <f t="shared" si="53"/>
        <v>0</v>
      </c>
      <c r="K122" s="278" t="e">
        <f t="shared" si="60"/>
        <v>#DIV/0!</v>
      </c>
      <c r="L122" s="537"/>
      <c r="M122" s="537"/>
      <c r="N122" s="537"/>
      <c r="O122" s="537"/>
      <c r="P122" s="547"/>
      <c r="Q122" s="546"/>
    </row>
    <row r="123" spans="2:17" ht="12.75" hidden="1" customHeight="1">
      <c r="B123" s="556"/>
      <c r="C123" s="559" t="s">
        <v>158</v>
      </c>
      <c r="D123" s="540" t="s">
        <v>163</v>
      </c>
      <c r="E123" s="157"/>
      <c r="F123" s="277">
        <v>0</v>
      </c>
      <c r="G123" s="279">
        <v>0</v>
      </c>
      <c r="H123" s="277">
        <f>+F123+G123</f>
        <v>0</v>
      </c>
      <c r="I123" s="279"/>
      <c r="J123" s="277">
        <f t="shared" si="53"/>
        <v>0</v>
      </c>
      <c r="K123" s="278" t="e">
        <f t="shared" si="60"/>
        <v>#DIV/0!</v>
      </c>
      <c r="L123" s="537">
        <f>F123+F124</f>
        <v>0</v>
      </c>
      <c r="M123" s="537">
        <f>G123+G124</f>
        <v>0</v>
      </c>
      <c r="N123" s="537">
        <f>L123+M123</f>
        <v>0</v>
      </c>
      <c r="O123" s="537">
        <f>I123+I124</f>
        <v>0</v>
      </c>
      <c r="P123" s="547">
        <f>N123-O123</f>
        <v>0</v>
      </c>
      <c r="Q123" s="546" t="e">
        <f>O123/N123</f>
        <v>#DIV/0!</v>
      </c>
    </row>
    <row r="124" spans="2:17" hidden="1">
      <c r="B124" s="556"/>
      <c r="C124" s="559"/>
      <c r="D124" s="541"/>
      <c r="E124" s="157"/>
      <c r="F124" s="277">
        <v>0</v>
      </c>
      <c r="G124" s="279"/>
      <c r="H124" s="277">
        <f>+J123+F124+G124</f>
        <v>0</v>
      </c>
      <c r="I124" s="279"/>
      <c r="J124" s="277">
        <f t="shared" si="53"/>
        <v>0</v>
      </c>
      <c r="K124" s="278" t="e">
        <f t="shared" si="60"/>
        <v>#DIV/0!</v>
      </c>
      <c r="L124" s="537"/>
      <c r="M124" s="537"/>
      <c r="N124" s="537"/>
      <c r="O124" s="537"/>
      <c r="P124" s="547"/>
      <c r="Q124" s="546"/>
    </row>
    <row r="125" spans="2:17">
      <c r="B125" s="556"/>
      <c r="C125" s="561" t="s">
        <v>73</v>
      </c>
      <c r="D125" s="540" t="s">
        <v>163</v>
      </c>
      <c r="E125" s="158" t="s">
        <v>61</v>
      </c>
      <c r="F125" s="286">
        <f>F67+F69+F71+F73+F77+F79+F81+F83+F85+F87+F89+F93+F95+F97+F99+F103+F109+F111+F113+F115+F117+F119+F121+F123</f>
        <v>428235.28821709979</v>
      </c>
      <c r="G125" s="286">
        <f>G67+G69+G71+G73+G77+G79+G81+G83+G85+G87+G89+G93+G95+G97+G99+G103+G109+G111+G113+G115+G117+G119+G121+G123+G101</f>
        <v>52260.03899999999</v>
      </c>
      <c r="H125" s="286">
        <f>+F125+G125</f>
        <v>480495.32721709978</v>
      </c>
      <c r="I125" s="286">
        <f>I67+I69+I71+I73+I77+I79+I81+I83+I85+I87+I89+I93+I95+I97+I99+I103+I109+I111+I113</f>
        <v>466868.55100000009</v>
      </c>
      <c r="J125" s="286">
        <f t="shared" si="53"/>
        <v>13626.776217099687</v>
      </c>
      <c r="K125" s="287">
        <f t="shared" si="25"/>
        <v>0.97164014831107237</v>
      </c>
      <c r="L125" s="602">
        <f>SUM(L67:L110)</f>
        <v>452836.04671459994</v>
      </c>
      <c r="M125" s="602">
        <f>SUM(M67:M110)</f>
        <v>100638.53</v>
      </c>
      <c r="N125" s="605">
        <f>L125+M125</f>
        <v>553474.57671459997</v>
      </c>
      <c r="O125" s="605">
        <f>SUM(O67:O110)</f>
        <v>554641.67599999998</v>
      </c>
      <c r="P125" s="589">
        <f>N125-O125</f>
        <v>-1167.0992854000069</v>
      </c>
      <c r="Q125" s="601">
        <f>O125/N125</f>
        <v>1.0021086773169019</v>
      </c>
    </row>
    <row r="126" spans="2:17">
      <c r="B126" s="556"/>
      <c r="C126" s="562"/>
      <c r="D126" s="541"/>
      <c r="E126" s="134" t="s">
        <v>61</v>
      </c>
      <c r="F126" s="288">
        <f>F68+F70+F72+F74+F78+F80+F82+F84+F86+F88+F90+F94+F96+F98+F100+F104+F110+F112+F114+F116+F118+F120+F122+F124</f>
        <v>24600.758247599992</v>
      </c>
      <c r="G126" s="286">
        <f>G68+G70+G72+G74+G78+G80+G82+G84+G86+G88+G90+G94+G96+G98+G100+G104+G110+G112+G114+G116+G118+G120+G122+G124</f>
        <v>0</v>
      </c>
      <c r="H126" s="286">
        <f>+J125+F126+G126</f>
        <v>38227.534464699682</v>
      </c>
      <c r="I126" s="286">
        <f>I68+I70+I72+I74+I78+I80+I82+I84+I86+I88+I90+I94+I96+I98+I100+I104+I110+I112+I114</f>
        <v>0</v>
      </c>
      <c r="J126" s="286">
        <f t="shared" si="53"/>
        <v>38227.534464699682</v>
      </c>
      <c r="K126" s="287">
        <f t="shared" si="25"/>
        <v>0</v>
      </c>
      <c r="L126" s="602"/>
      <c r="M126" s="602"/>
      <c r="N126" s="605"/>
      <c r="O126" s="605"/>
      <c r="P126" s="589"/>
      <c r="Q126" s="601"/>
    </row>
    <row r="127" spans="2:17">
      <c r="B127" s="556"/>
      <c r="C127" s="553"/>
      <c r="D127" s="159" t="s">
        <v>163</v>
      </c>
      <c r="E127" s="136">
        <f>SUM(E67:E110)</f>
        <v>6.2201411000000002</v>
      </c>
      <c r="F127" s="286">
        <f>SUM(F125,F126)</f>
        <v>452836.04646469979</v>
      </c>
      <c r="G127" s="289"/>
      <c r="H127" s="290"/>
      <c r="I127" s="291"/>
      <c r="J127" s="291"/>
      <c r="K127" s="291"/>
      <c r="L127" s="160"/>
      <c r="M127" s="161"/>
      <c r="N127" s="145"/>
      <c r="O127" s="128"/>
      <c r="P127" s="128"/>
      <c r="Q127" s="128"/>
    </row>
    <row r="128" spans="2:17" s="146" customFormat="1">
      <c r="B128" s="139"/>
      <c r="C128" s="313"/>
      <c r="D128" s="314"/>
      <c r="E128" s="142"/>
      <c r="F128" s="315"/>
      <c r="G128" s="289"/>
      <c r="H128" s="290"/>
      <c r="I128" s="291"/>
      <c r="J128" s="291"/>
      <c r="K128" s="291"/>
      <c r="L128" s="160"/>
      <c r="M128" s="161"/>
      <c r="N128" s="145"/>
    </row>
    <row r="129" spans="2:17">
      <c r="B129" s="146"/>
      <c r="C129" s="162"/>
      <c r="D129" s="147"/>
      <c r="E129" s="162"/>
      <c r="F129" s="147"/>
      <c r="G129" s="162"/>
      <c r="H129" s="163"/>
      <c r="I129" s="162"/>
      <c r="J129" s="162"/>
      <c r="K129" s="162"/>
      <c r="L129" s="162"/>
      <c r="M129" s="164"/>
      <c r="N129" s="165"/>
      <c r="O129" s="128"/>
      <c r="P129" s="128"/>
      <c r="Q129" s="128"/>
    </row>
    <row r="130" spans="2:17" ht="25.5">
      <c r="B130" s="133" t="s">
        <v>103</v>
      </c>
      <c r="C130" s="133" t="s">
        <v>130</v>
      </c>
      <c r="D130" s="133" t="s">
        <v>106</v>
      </c>
      <c r="E130" s="133"/>
      <c r="F130" s="156"/>
      <c r="G130" s="156"/>
      <c r="H130" s="146"/>
      <c r="I130" s="156"/>
      <c r="J130" s="146"/>
      <c r="K130" s="146"/>
      <c r="L130" s="133" t="s">
        <v>82</v>
      </c>
      <c r="M130" s="133" t="s">
        <v>83</v>
      </c>
      <c r="N130" s="133" t="s">
        <v>84</v>
      </c>
      <c r="O130" s="133" t="s">
        <v>85</v>
      </c>
      <c r="P130" s="133" t="s">
        <v>86</v>
      </c>
      <c r="Q130" s="133" t="s">
        <v>69</v>
      </c>
    </row>
    <row r="131" spans="2:17" ht="15" customHeight="1">
      <c r="B131" s="606" t="s">
        <v>48</v>
      </c>
      <c r="C131" s="521" t="s">
        <v>174</v>
      </c>
      <c r="D131" s="523" t="s">
        <v>163</v>
      </c>
      <c r="E131" s="523">
        <v>9.7685499999999995E-2</v>
      </c>
      <c r="F131" s="343">
        <f>5743.0282305+111.361</f>
        <v>5854.3892304999999</v>
      </c>
      <c r="G131" s="343"/>
      <c r="H131" s="343">
        <f>F131+G131</f>
        <v>5854.3892304999999</v>
      </c>
      <c r="I131" s="343"/>
      <c r="J131" s="343">
        <f t="shared" ref="J131:J150" si="78">H131-I131</f>
        <v>5854.3892304999999</v>
      </c>
      <c r="K131" s="345">
        <f t="shared" si="25"/>
        <v>0</v>
      </c>
      <c r="L131" s="527">
        <f>F131+F132</f>
        <v>6160.0471600000001</v>
      </c>
      <c r="M131" s="527">
        <f>G131+G132-6047-112</f>
        <v>-6159</v>
      </c>
      <c r="N131" s="527">
        <f>L131+M131</f>
        <v>1.0471600000000763</v>
      </c>
      <c r="O131" s="527">
        <f>I131+I132</f>
        <v>0</v>
      </c>
      <c r="P131" s="528">
        <f>N131-O131</f>
        <v>1.0471600000000763</v>
      </c>
      <c r="Q131" s="529">
        <f>(M131/L131)*-1</f>
        <v>0.99983000779494036</v>
      </c>
    </row>
    <row r="132" spans="2:17">
      <c r="B132" s="606"/>
      <c r="C132" s="584"/>
      <c r="D132" s="524"/>
      <c r="E132" s="524"/>
      <c r="F132" s="462">
        <v>305.65792949999997</v>
      </c>
      <c r="G132" s="343"/>
      <c r="H132" s="343">
        <f>F132+G132+J131</f>
        <v>6160.0471600000001</v>
      </c>
      <c r="I132" s="343"/>
      <c r="J132" s="343">
        <f t="shared" si="78"/>
        <v>6160.0471600000001</v>
      </c>
      <c r="K132" s="345">
        <f t="shared" si="25"/>
        <v>0</v>
      </c>
      <c r="L132" s="527"/>
      <c r="M132" s="527"/>
      <c r="N132" s="527"/>
      <c r="O132" s="527"/>
      <c r="P132" s="528"/>
      <c r="Q132" s="529"/>
    </row>
    <row r="133" spans="2:17">
      <c r="B133" s="606"/>
      <c r="C133" s="521" t="s">
        <v>176</v>
      </c>
      <c r="D133" s="523" t="s">
        <v>163</v>
      </c>
      <c r="E133" s="523">
        <v>8.6379999999999996E-4</v>
      </c>
      <c r="F133" s="343">
        <f>50.7836658+0.985</f>
        <v>51.768665800000001</v>
      </c>
      <c r="G133" s="343">
        <v>-509</v>
      </c>
      <c r="H133" s="343">
        <f>F133+G133</f>
        <v>-457.23133419999999</v>
      </c>
      <c r="I133" s="343"/>
      <c r="J133" s="343">
        <f t="shared" si="78"/>
        <v>-457.23133419999999</v>
      </c>
      <c r="K133" s="345">
        <f t="shared" si="25"/>
        <v>0</v>
      </c>
      <c r="L133" s="527">
        <f>F133+F134</f>
        <v>54.471496000000002</v>
      </c>
      <c r="M133" s="527">
        <v>0</v>
      </c>
      <c r="N133" s="527">
        <f>L133+M133</f>
        <v>54.471496000000002</v>
      </c>
      <c r="O133" s="527">
        <f>I133+I134</f>
        <v>0</v>
      </c>
      <c r="P133" s="528">
        <f>N133-O133</f>
        <v>54.471496000000002</v>
      </c>
      <c r="Q133" s="529">
        <f>(M133/L133)*-1</f>
        <v>0</v>
      </c>
    </row>
    <row r="134" spans="2:17">
      <c r="B134" s="606"/>
      <c r="C134" s="584"/>
      <c r="D134" s="524"/>
      <c r="E134" s="524"/>
      <c r="F134" s="343">
        <v>2.7028301999999997</v>
      </c>
      <c r="G134" s="343"/>
      <c r="H134" s="343">
        <f>F134+G134+J133</f>
        <v>-454.528504</v>
      </c>
      <c r="I134" s="343"/>
      <c r="J134" s="343">
        <f t="shared" si="78"/>
        <v>-454.528504</v>
      </c>
      <c r="K134" s="345">
        <f t="shared" si="25"/>
        <v>0</v>
      </c>
      <c r="L134" s="527"/>
      <c r="M134" s="527"/>
      <c r="N134" s="527"/>
      <c r="O134" s="527"/>
      <c r="P134" s="528"/>
      <c r="Q134" s="529"/>
    </row>
    <row r="135" spans="2:17">
      <c r="B135" s="606"/>
      <c r="C135" s="521" t="s">
        <v>177</v>
      </c>
      <c r="D135" s="523" t="s">
        <v>163</v>
      </c>
      <c r="E135" s="523">
        <v>0.2080494</v>
      </c>
      <c r="F135" s="462">
        <f>12231.4322754+237.176</f>
        <v>12468.6082754</v>
      </c>
      <c r="G135" s="343"/>
      <c r="H135" s="343">
        <f>F135+G135</f>
        <v>12468.6082754</v>
      </c>
      <c r="I135" s="343"/>
      <c r="J135" s="343">
        <f t="shared" si="78"/>
        <v>12468.6082754</v>
      </c>
      <c r="K135" s="345">
        <f t="shared" si="25"/>
        <v>0</v>
      </c>
      <c r="L135" s="525">
        <v>13089.95696</v>
      </c>
      <c r="M135" s="525">
        <f>-509-10000-2500-14.504-15.765</f>
        <v>-13039.269</v>
      </c>
      <c r="N135" s="527">
        <f>L135+M135</f>
        <v>50.687959999999293</v>
      </c>
      <c r="O135" s="527">
        <f>I135+I136</f>
        <v>0</v>
      </c>
      <c r="P135" s="528">
        <f>N135-O135</f>
        <v>50.687959999999293</v>
      </c>
      <c r="Q135" s="529">
        <f>(M135/L135)*-1</f>
        <v>0.99612772141612915</v>
      </c>
    </row>
    <row r="136" spans="2:17">
      <c r="B136" s="606"/>
      <c r="C136" s="584"/>
      <c r="D136" s="524"/>
      <c r="E136" s="524"/>
      <c r="F136" s="462">
        <v>650.98657260000004</v>
      </c>
      <c r="G136" s="343"/>
      <c r="H136" s="343">
        <f>F136+G136+J135</f>
        <v>13119.594848000001</v>
      </c>
      <c r="I136" s="343"/>
      <c r="J136" s="343">
        <f t="shared" si="78"/>
        <v>13119.594848000001</v>
      </c>
      <c r="K136" s="345">
        <f>I136/H136</f>
        <v>0</v>
      </c>
      <c r="L136" s="526"/>
      <c r="M136" s="526"/>
      <c r="N136" s="527"/>
      <c r="O136" s="527"/>
      <c r="P136" s="528"/>
      <c r="Q136" s="529"/>
    </row>
    <row r="137" spans="2:17">
      <c r="B137" s="606"/>
      <c r="C137" s="584" t="s">
        <v>165</v>
      </c>
      <c r="D137" s="523" t="s">
        <v>163</v>
      </c>
      <c r="E137" s="523">
        <v>0.14299030000000001</v>
      </c>
      <c r="F137" s="462">
        <f>8406.5427273+163.009</f>
        <v>8569.5517273000005</v>
      </c>
      <c r="G137" s="343">
        <v>-8546.7150000000001</v>
      </c>
      <c r="H137" s="343">
        <f>F137+G137</f>
        <v>22.836727300000348</v>
      </c>
      <c r="I137" s="343"/>
      <c r="J137" s="343">
        <f t="shared" si="78"/>
        <v>22.836727300000348</v>
      </c>
      <c r="K137" s="345">
        <f t="shared" si="25"/>
        <v>0</v>
      </c>
      <c r="L137" s="525">
        <f>F137+F138</f>
        <v>9016.9683760000007</v>
      </c>
      <c r="M137" s="527">
        <f>G137+G138-466.694</f>
        <v>-9013.4089999999997</v>
      </c>
      <c r="N137" s="527">
        <f>L137+M137</f>
        <v>3.5593760000010661</v>
      </c>
      <c r="O137" s="527">
        <f>I137+I138</f>
        <v>0</v>
      </c>
      <c r="P137" s="528">
        <f>N137-O137</f>
        <v>3.5593760000010661</v>
      </c>
      <c r="Q137" s="529">
        <f>(M137/L137)*-1</f>
        <v>0.9996052580144924</v>
      </c>
    </row>
    <row r="138" spans="2:17">
      <c r="B138" s="606"/>
      <c r="C138" s="585"/>
      <c r="D138" s="524"/>
      <c r="E138" s="524"/>
      <c r="F138" s="462">
        <v>447.41664870000005</v>
      </c>
      <c r="G138" s="343"/>
      <c r="H138" s="343">
        <f>F138+G138+J137</f>
        <v>470.2533760000004</v>
      </c>
      <c r="I138" s="343"/>
      <c r="J138" s="343">
        <f t="shared" si="78"/>
        <v>470.2533760000004</v>
      </c>
      <c r="K138" s="345">
        <f t="shared" si="25"/>
        <v>0</v>
      </c>
      <c r="L138" s="526"/>
      <c r="M138" s="527"/>
      <c r="N138" s="527"/>
      <c r="O138" s="527"/>
      <c r="P138" s="528"/>
      <c r="Q138" s="529"/>
    </row>
    <row r="139" spans="2:17">
      <c r="B139" s="606"/>
      <c r="C139" s="521" t="s">
        <v>169</v>
      </c>
      <c r="D139" s="523" t="s">
        <v>163</v>
      </c>
      <c r="E139" s="523">
        <v>9.9747500000000017E-2</v>
      </c>
      <c r="F139" s="462">
        <f>5864.2552725+113.712</f>
        <v>5977.9672725</v>
      </c>
      <c r="G139" s="343">
        <v>-6176.3</v>
      </c>
      <c r="H139" s="343">
        <f>F139+G139</f>
        <v>-198.33272750000015</v>
      </c>
      <c r="I139" s="343"/>
      <c r="J139" s="343">
        <f t="shared" si="78"/>
        <v>-198.33272750000015</v>
      </c>
      <c r="K139" s="345">
        <f t="shared" si="25"/>
        <v>0</v>
      </c>
      <c r="L139" s="525">
        <f>F139+F140</f>
        <v>6290.0771999999997</v>
      </c>
      <c r="M139" s="527">
        <f>G139+G140-113.742</f>
        <v>-6290.0420000000004</v>
      </c>
      <c r="N139" s="527">
        <f>L139+M139</f>
        <v>3.5199999999349529E-2</v>
      </c>
      <c r="O139" s="527">
        <f>I139+I140</f>
        <v>0</v>
      </c>
      <c r="P139" s="528">
        <f>N139-O139</f>
        <v>3.5199999999349529E-2</v>
      </c>
      <c r="Q139" s="529">
        <f>(M139/L139)*-1</f>
        <v>0.99999440388426408</v>
      </c>
    </row>
    <row r="140" spans="2:17">
      <c r="B140" s="606"/>
      <c r="C140" s="584"/>
      <c r="D140" s="524"/>
      <c r="E140" s="524"/>
      <c r="F140" s="462">
        <v>312.10992750000003</v>
      </c>
      <c r="G140" s="343"/>
      <c r="H140" s="343">
        <f>F140+G140+J139</f>
        <v>113.77719999999988</v>
      </c>
      <c r="I140" s="343"/>
      <c r="J140" s="343">
        <f t="shared" si="78"/>
        <v>113.77719999999988</v>
      </c>
      <c r="K140" s="345">
        <f t="shared" si="25"/>
        <v>0</v>
      </c>
      <c r="L140" s="526"/>
      <c r="M140" s="527"/>
      <c r="N140" s="527"/>
      <c r="O140" s="527"/>
      <c r="P140" s="528"/>
      <c r="Q140" s="529"/>
    </row>
    <row r="141" spans="2:17">
      <c r="B141" s="606"/>
      <c r="C141" s="521" t="s">
        <v>189</v>
      </c>
      <c r="D141" s="523" t="s">
        <v>163</v>
      </c>
      <c r="E141" s="523">
        <v>1.0000000000000001E-5</v>
      </c>
      <c r="F141" s="462">
        <f>0.58791+0.011</f>
        <v>0.59891000000000005</v>
      </c>
      <c r="G141" s="343"/>
      <c r="H141" s="343">
        <f>F141+G141</f>
        <v>0.59891000000000005</v>
      </c>
      <c r="I141" s="343"/>
      <c r="J141" s="343">
        <f t="shared" si="78"/>
        <v>0.59891000000000005</v>
      </c>
      <c r="K141" s="345">
        <f t="shared" si="25"/>
        <v>0</v>
      </c>
      <c r="L141" s="525">
        <v>14.5038</v>
      </c>
      <c r="M141" s="527">
        <f>G141+G142</f>
        <v>0</v>
      </c>
      <c r="N141" s="527">
        <f>L141+M141</f>
        <v>14.5038</v>
      </c>
      <c r="O141" s="527">
        <f>I141+I142</f>
        <v>0</v>
      </c>
      <c r="P141" s="528">
        <f>N141-O141</f>
        <v>14.5038</v>
      </c>
      <c r="Q141" s="529">
        <f>O141/N141</f>
        <v>0</v>
      </c>
    </row>
    <row r="142" spans="2:17">
      <c r="B142" s="606"/>
      <c r="C142" s="584"/>
      <c r="D142" s="524"/>
      <c r="E142" s="524"/>
      <c r="F142" s="462">
        <v>3.1290000000000005E-2</v>
      </c>
      <c r="G142" s="343"/>
      <c r="H142" s="343">
        <f>F142+G142+J141</f>
        <v>0.63020000000000009</v>
      </c>
      <c r="I142" s="343"/>
      <c r="J142" s="343">
        <f t="shared" si="78"/>
        <v>0.63020000000000009</v>
      </c>
      <c r="K142" s="345">
        <f t="shared" si="25"/>
        <v>0</v>
      </c>
      <c r="L142" s="526"/>
      <c r="M142" s="527"/>
      <c r="N142" s="527"/>
      <c r="O142" s="527"/>
      <c r="P142" s="528"/>
      <c r="Q142" s="529"/>
    </row>
    <row r="143" spans="2:17">
      <c r="B143" s="606"/>
      <c r="C143" s="521" t="s">
        <v>170</v>
      </c>
      <c r="D143" s="523" t="s">
        <v>163</v>
      </c>
      <c r="E143" s="523">
        <v>9.5962499999999992E-2</v>
      </c>
      <c r="F143" s="343">
        <f>5641.7313375+109.397</f>
        <v>5751.1283375000003</v>
      </c>
      <c r="G143" s="343">
        <f>-2452.032-3594.439-0.619</f>
        <v>-6047.0899999999992</v>
      </c>
      <c r="H143" s="343">
        <f>F143+G143</f>
        <v>-295.96166249999897</v>
      </c>
      <c r="I143" s="343"/>
      <c r="J143" s="343">
        <f t="shared" si="78"/>
        <v>-295.96166249999897</v>
      </c>
      <c r="K143" s="345">
        <f t="shared" si="25"/>
        <v>0</v>
      </c>
      <c r="L143" s="525">
        <f>F143+F144</f>
        <v>6051.3950000000004</v>
      </c>
      <c r="M143" s="527">
        <f>G143+G144</f>
        <v>-6047.0899999999992</v>
      </c>
      <c r="N143" s="527">
        <f>L143+M143</f>
        <v>4.3050000000012005</v>
      </c>
      <c r="O143" s="527">
        <f>I143+I144</f>
        <v>0</v>
      </c>
      <c r="P143" s="528">
        <f>N143-O143</f>
        <v>4.3050000000012005</v>
      </c>
      <c r="Q143" s="529">
        <f>(M143/L143)*-1</f>
        <v>0.99928859378705226</v>
      </c>
    </row>
    <row r="144" spans="2:17">
      <c r="B144" s="606"/>
      <c r="C144" s="584"/>
      <c r="D144" s="524"/>
      <c r="E144" s="524"/>
      <c r="F144" s="343">
        <v>300.2666625</v>
      </c>
      <c r="G144" s="343"/>
      <c r="H144" s="343">
        <f>F144+G144+J143</f>
        <v>4.30500000000103</v>
      </c>
      <c r="I144" s="343"/>
      <c r="J144" s="343">
        <f t="shared" si="78"/>
        <v>4.30500000000103</v>
      </c>
      <c r="K144" s="345">
        <f t="shared" si="25"/>
        <v>0</v>
      </c>
      <c r="L144" s="526"/>
      <c r="M144" s="527"/>
      <c r="N144" s="527"/>
      <c r="O144" s="527"/>
      <c r="P144" s="528"/>
      <c r="Q144" s="529"/>
    </row>
    <row r="145" spans="2:19">
      <c r="B145" s="606"/>
      <c r="C145" s="521" t="s">
        <v>320</v>
      </c>
      <c r="D145" s="523" t="s">
        <v>163</v>
      </c>
      <c r="E145" s="523">
        <v>1.8000000000000002E-2</v>
      </c>
      <c r="F145" s="343">
        <f>1058.238+20.52</f>
        <v>1078.758</v>
      </c>
      <c r="G145" s="343"/>
      <c r="H145" s="343">
        <f>F145+G145</f>
        <v>1078.758</v>
      </c>
      <c r="I145" s="343"/>
      <c r="J145" s="343">
        <f t="shared" si="78"/>
        <v>1078.758</v>
      </c>
      <c r="K145" s="345">
        <f t="shared" si="25"/>
        <v>0</v>
      </c>
      <c r="L145" s="525">
        <f>F145+F146</f>
        <v>1135.08</v>
      </c>
      <c r="M145" s="527">
        <f>G145+G146-378.36-378.36-378.36</f>
        <v>-1135.08</v>
      </c>
      <c r="N145" s="527">
        <f>L145+M145</f>
        <v>0</v>
      </c>
      <c r="O145" s="527">
        <f>I145+I146</f>
        <v>0</v>
      </c>
      <c r="P145" s="528">
        <f>N145-O145</f>
        <v>0</v>
      </c>
      <c r="Q145" s="529">
        <f>(M145/L145)*-1</f>
        <v>1</v>
      </c>
    </row>
    <row r="146" spans="2:19">
      <c r="B146" s="606"/>
      <c r="C146" s="584"/>
      <c r="D146" s="524"/>
      <c r="E146" s="524"/>
      <c r="F146" s="343">
        <v>56.322000000000003</v>
      </c>
      <c r="G146" s="343"/>
      <c r="H146" s="343">
        <f>F146+G146+J145</f>
        <v>1135.08</v>
      </c>
      <c r="I146" s="343"/>
      <c r="J146" s="343">
        <f t="shared" si="78"/>
        <v>1135.08</v>
      </c>
      <c r="K146" s="345">
        <f t="shared" si="25"/>
        <v>0</v>
      </c>
      <c r="L146" s="526"/>
      <c r="M146" s="527"/>
      <c r="N146" s="527"/>
      <c r="O146" s="527"/>
      <c r="P146" s="528"/>
      <c r="Q146" s="529"/>
    </row>
    <row r="147" spans="2:19">
      <c r="B147" s="606"/>
      <c r="C147" s="521" t="s">
        <v>180</v>
      </c>
      <c r="D147" s="523" t="s">
        <v>163</v>
      </c>
      <c r="E147" s="523">
        <v>4.5428999999999997E-2</v>
      </c>
      <c r="F147" s="343">
        <f>2337.941697+45.334</f>
        <v>2383.275697</v>
      </c>
      <c r="G147" s="343">
        <f>-961.203</f>
        <v>-961.20299999999997</v>
      </c>
      <c r="H147" s="343">
        <f>F147+G147</f>
        <v>1422.0726970000001</v>
      </c>
      <c r="I147" s="343"/>
      <c r="J147" s="343">
        <f t="shared" si="78"/>
        <v>1422.0726970000001</v>
      </c>
      <c r="K147" s="345">
        <f>I147/H147</f>
        <v>0</v>
      </c>
      <c r="L147" s="525">
        <v>2864.7527399999999</v>
      </c>
      <c r="M147" s="525">
        <f>G147+G148+378.36+378.36+378.36-978.899-273.611-276.297-1492.126</f>
        <v>-2847.0559999999996</v>
      </c>
      <c r="N147" s="525">
        <f>L147+M147</f>
        <v>17.696740000000318</v>
      </c>
      <c r="O147" s="527">
        <f>I147+I148</f>
        <v>0</v>
      </c>
      <c r="P147" s="528">
        <f>N147-O147</f>
        <v>17.696740000000318</v>
      </c>
      <c r="Q147" s="529">
        <f>(M147/L147)*-1</f>
        <v>0.99382259426689634</v>
      </c>
      <c r="R147" s="530"/>
      <c r="S147" s="531">
        <f>961.203</f>
        <v>961.20299999999997</v>
      </c>
    </row>
    <row r="148" spans="2:19">
      <c r="B148" s="606"/>
      <c r="C148" s="584"/>
      <c r="D148" s="524"/>
      <c r="E148" s="524"/>
      <c r="F148" s="343">
        <v>124.430943</v>
      </c>
      <c r="G148" s="343"/>
      <c r="H148" s="343">
        <f>F148+G148+J147</f>
        <v>1546.5036400000001</v>
      </c>
      <c r="I148" s="343"/>
      <c r="J148" s="343">
        <f t="shared" si="78"/>
        <v>1546.5036400000001</v>
      </c>
      <c r="K148" s="345">
        <f>I148/H148</f>
        <v>0</v>
      </c>
      <c r="L148" s="526"/>
      <c r="M148" s="526"/>
      <c r="N148" s="526"/>
      <c r="O148" s="527"/>
      <c r="P148" s="528"/>
      <c r="Q148" s="529"/>
      <c r="R148" s="530"/>
      <c r="S148" s="531"/>
    </row>
    <row r="149" spans="2:19">
      <c r="B149" s="606"/>
      <c r="C149" s="521" t="s">
        <v>171</v>
      </c>
      <c r="D149" s="523" t="s">
        <v>163</v>
      </c>
      <c r="E149" s="523">
        <v>0.28947040000000007</v>
      </c>
      <c r="F149" s="343">
        <f>17018.2542864+329.996</f>
        <v>17348.250286399998</v>
      </c>
      <c r="G149" s="343">
        <f>-472.95-557.28-557.28+472.95+567.54+567.54-1578.96</f>
        <v>-1558.44</v>
      </c>
      <c r="H149" s="343">
        <f>F149+G149</f>
        <v>15789.810286399997</v>
      </c>
      <c r="I149" s="343"/>
      <c r="J149" s="343">
        <f t="shared" si="78"/>
        <v>15789.810286399997</v>
      </c>
      <c r="K149" s="345">
        <f t="shared" si="25"/>
        <v>0</v>
      </c>
      <c r="L149" s="525">
        <f>F149+F150</f>
        <v>18254.003167999996</v>
      </c>
      <c r="M149" s="525">
        <f>G149+G150-16000-644-31</f>
        <v>-18233.439999999999</v>
      </c>
      <c r="N149" s="525">
        <f>L149+M149</f>
        <v>20.563167999996949</v>
      </c>
      <c r="O149" s="527">
        <f>I149+I150</f>
        <v>0</v>
      </c>
      <c r="P149" s="528">
        <f>N149-O149</f>
        <v>20.563167999996949</v>
      </c>
      <c r="Q149" s="529">
        <f>(M149/L149)*-1</f>
        <v>0.99887349816855264</v>
      </c>
    </row>
    <row r="150" spans="2:19">
      <c r="B150" s="606"/>
      <c r="C150" s="584"/>
      <c r="D150" s="524"/>
      <c r="E150" s="524"/>
      <c r="F150" s="343">
        <v>905.75288159999923</v>
      </c>
      <c r="G150" s="343"/>
      <c r="H150" s="343">
        <f>F150+G150+J149</f>
        <v>16695.563167999997</v>
      </c>
      <c r="I150" s="343"/>
      <c r="J150" s="343">
        <f t="shared" si="78"/>
        <v>16695.563167999997</v>
      </c>
      <c r="K150" s="345">
        <f t="shared" si="25"/>
        <v>0</v>
      </c>
      <c r="L150" s="526"/>
      <c r="M150" s="526"/>
      <c r="N150" s="526"/>
      <c r="O150" s="527"/>
      <c r="P150" s="528"/>
      <c r="Q150" s="529"/>
    </row>
    <row r="151" spans="2:19">
      <c r="B151" s="606"/>
      <c r="C151" s="585" t="s">
        <v>186</v>
      </c>
      <c r="D151" s="523" t="s">
        <v>163</v>
      </c>
      <c r="E151" s="523">
        <v>3.4E-5</v>
      </c>
      <c r="F151" s="343">
        <f>1.998894+0.039</f>
        <v>2.0378940000000001</v>
      </c>
      <c r="G151" s="343"/>
      <c r="H151" s="343">
        <f>+F151+G151</f>
        <v>2.0378940000000001</v>
      </c>
      <c r="I151" s="343"/>
      <c r="J151" s="343">
        <f>+H151-I151</f>
        <v>2.0378940000000001</v>
      </c>
      <c r="K151" s="345">
        <f t="shared" si="25"/>
        <v>0</v>
      </c>
      <c r="L151" s="525">
        <f>F151+F152</f>
        <v>2.1442800000000002</v>
      </c>
      <c r="M151" s="525">
        <f>G151+G152</f>
        <v>0</v>
      </c>
      <c r="N151" s="525">
        <f>L151+M151</f>
        <v>2.1442800000000002</v>
      </c>
      <c r="O151" s="527">
        <f>I151+I152</f>
        <v>0</v>
      </c>
      <c r="P151" s="528">
        <f>N151-O151</f>
        <v>2.1442800000000002</v>
      </c>
      <c r="Q151" s="529">
        <f>O151/N151</f>
        <v>0</v>
      </c>
    </row>
    <row r="152" spans="2:19">
      <c r="B152" s="606"/>
      <c r="C152" s="585"/>
      <c r="D152" s="524"/>
      <c r="E152" s="524"/>
      <c r="F152" s="343">
        <v>0.10638599999999999</v>
      </c>
      <c r="G152" s="343"/>
      <c r="H152" s="343">
        <f>+F152+G152+J151</f>
        <v>2.1442800000000002</v>
      </c>
      <c r="I152" s="343"/>
      <c r="J152" s="343">
        <f>+H152-I152</f>
        <v>2.1442800000000002</v>
      </c>
      <c r="K152" s="345">
        <f t="shared" si="25"/>
        <v>0</v>
      </c>
      <c r="L152" s="526"/>
      <c r="M152" s="526"/>
      <c r="N152" s="526"/>
      <c r="O152" s="527"/>
      <c r="P152" s="528"/>
      <c r="Q152" s="529"/>
    </row>
    <row r="153" spans="2:19">
      <c r="B153" s="606"/>
      <c r="C153" s="585" t="s">
        <v>319</v>
      </c>
      <c r="D153" s="523" t="s">
        <v>163</v>
      </c>
      <c r="E153" s="523">
        <v>3.4E-5</v>
      </c>
      <c r="F153" s="343">
        <v>0</v>
      </c>
      <c r="G153" s="343"/>
      <c r="H153" s="343">
        <f>+F153+G153</f>
        <v>0</v>
      </c>
      <c r="I153" s="343"/>
      <c r="J153" s="343">
        <f>+H153-I153</f>
        <v>0</v>
      </c>
      <c r="K153" s="345" t="e">
        <f t="shared" ref="K153:K154" si="79">I153/H153</f>
        <v>#DIV/0!</v>
      </c>
      <c r="L153" s="525">
        <v>15.765000000000001</v>
      </c>
      <c r="M153" s="525">
        <f>G153+G154</f>
        <v>0</v>
      </c>
      <c r="N153" s="525">
        <f>L153+M153</f>
        <v>15.765000000000001</v>
      </c>
      <c r="O153" s="527">
        <f>I153+I154</f>
        <v>0</v>
      </c>
      <c r="P153" s="528">
        <f>N153-O153</f>
        <v>15.765000000000001</v>
      </c>
      <c r="Q153" s="529">
        <f>O153/N153</f>
        <v>0</v>
      </c>
    </row>
    <row r="154" spans="2:19">
      <c r="B154" s="606"/>
      <c r="C154" s="585"/>
      <c r="D154" s="524"/>
      <c r="E154" s="524"/>
      <c r="F154" s="343">
        <v>0</v>
      </c>
      <c r="G154" s="343"/>
      <c r="H154" s="343">
        <f>+F154+G154+J153</f>
        <v>0</v>
      </c>
      <c r="I154" s="343"/>
      <c r="J154" s="343">
        <f>+H154-I154</f>
        <v>0</v>
      </c>
      <c r="K154" s="345" t="e">
        <f t="shared" si="79"/>
        <v>#DIV/0!</v>
      </c>
      <c r="L154" s="526"/>
      <c r="M154" s="526"/>
      <c r="N154" s="526"/>
      <c r="O154" s="527"/>
      <c r="P154" s="528"/>
      <c r="Q154" s="529"/>
    </row>
    <row r="155" spans="2:19">
      <c r="B155" s="606"/>
      <c r="C155" s="585" t="s">
        <v>187</v>
      </c>
      <c r="D155" s="523" t="s">
        <v>163</v>
      </c>
      <c r="E155" s="523">
        <v>1.6789999999999999E-3</v>
      </c>
      <c r="F155" s="343">
        <f>98.710089+1.914</f>
        <v>100.624089</v>
      </c>
      <c r="G155" s="343"/>
      <c r="H155" s="343">
        <f>F155+G155</f>
        <v>100.624089</v>
      </c>
      <c r="I155" s="343"/>
      <c r="J155" s="343">
        <f t="shared" ref="J155:J174" si="80">H155-I155</f>
        <v>100.624089</v>
      </c>
      <c r="K155" s="345">
        <f t="shared" ref="K155:K174" si="81">I155/H155</f>
        <v>0</v>
      </c>
      <c r="L155" s="525">
        <f>F155+F156</f>
        <v>105.87768</v>
      </c>
      <c r="M155" s="525">
        <f>G155+G156</f>
        <v>0</v>
      </c>
      <c r="N155" s="525">
        <f>L155+M155</f>
        <v>105.87768</v>
      </c>
      <c r="O155" s="527">
        <v>0.77500000000000002</v>
      </c>
      <c r="P155" s="528">
        <f>N155-O155</f>
        <v>105.10267999999999</v>
      </c>
      <c r="Q155" s="529">
        <v>0</v>
      </c>
    </row>
    <row r="156" spans="2:19">
      <c r="B156" s="606"/>
      <c r="C156" s="585"/>
      <c r="D156" s="524"/>
      <c r="E156" s="524"/>
      <c r="F156" s="343">
        <v>5.2535910000000001</v>
      </c>
      <c r="G156" s="343"/>
      <c r="H156" s="343">
        <f>F156+G156+J155</f>
        <v>105.87768</v>
      </c>
      <c r="I156" s="343"/>
      <c r="J156" s="343">
        <f t="shared" si="80"/>
        <v>105.87768</v>
      </c>
      <c r="K156" s="345">
        <f t="shared" si="81"/>
        <v>0</v>
      </c>
      <c r="L156" s="526"/>
      <c r="M156" s="526"/>
      <c r="N156" s="526"/>
      <c r="O156" s="527"/>
      <c r="P156" s="528"/>
      <c r="Q156" s="529"/>
    </row>
    <row r="157" spans="2:19">
      <c r="B157" s="606"/>
      <c r="C157" s="585" t="s">
        <v>345</v>
      </c>
      <c r="D157" s="523" t="s">
        <v>163</v>
      </c>
      <c r="E157" s="523">
        <v>1.001679</v>
      </c>
      <c r="F157" s="343">
        <f>98.710089+1.914</f>
        <v>100.624089</v>
      </c>
      <c r="G157" s="343"/>
      <c r="H157" s="343">
        <f>F157+G157</f>
        <v>100.624089</v>
      </c>
      <c r="I157" s="343"/>
      <c r="J157" s="343">
        <f t="shared" ref="J157:J158" si="82">H157-I157</f>
        <v>100.624089</v>
      </c>
      <c r="K157" s="345">
        <f t="shared" ref="K157:K158" si="83">I157/H157</f>
        <v>0</v>
      </c>
      <c r="L157" s="525">
        <v>0</v>
      </c>
      <c r="M157" s="525">
        <f>273.611-273.611</f>
        <v>0</v>
      </c>
      <c r="N157" s="525">
        <f>L157+M157</f>
        <v>0</v>
      </c>
      <c r="O157" s="527">
        <f>I157+I158</f>
        <v>0</v>
      </c>
      <c r="P157" s="528">
        <f>N157-O157</f>
        <v>0</v>
      </c>
      <c r="Q157" s="529">
        <v>0</v>
      </c>
    </row>
    <row r="158" spans="2:19">
      <c r="B158" s="606"/>
      <c r="C158" s="585"/>
      <c r="D158" s="524"/>
      <c r="E158" s="524"/>
      <c r="F158" s="343">
        <v>6.2535910000000001</v>
      </c>
      <c r="G158" s="343"/>
      <c r="H158" s="343">
        <f>F158+G158+J157</f>
        <v>106.87768</v>
      </c>
      <c r="I158" s="343"/>
      <c r="J158" s="343">
        <f t="shared" si="82"/>
        <v>106.87768</v>
      </c>
      <c r="K158" s="345">
        <f t="shared" si="83"/>
        <v>0</v>
      </c>
      <c r="L158" s="526"/>
      <c r="M158" s="526"/>
      <c r="N158" s="526"/>
      <c r="O158" s="527"/>
      <c r="P158" s="528"/>
      <c r="Q158" s="529"/>
    </row>
    <row r="159" spans="2:19">
      <c r="B159" s="606"/>
      <c r="C159" s="521" t="s">
        <v>181</v>
      </c>
      <c r="D159" s="523" t="s">
        <v>163</v>
      </c>
      <c r="E159" s="523">
        <v>6.9999999999999994E-5</v>
      </c>
      <c r="F159" s="343">
        <f>4.11537+0.08</f>
        <v>4.1953700000000005</v>
      </c>
      <c r="G159" s="343">
        <f>0.619</f>
        <v>0.61899999999999999</v>
      </c>
      <c r="H159" s="343">
        <f>F159+G159</f>
        <v>4.8143700000000003</v>
      </c>
      <c r="I159" s="343"/>
      <c r="J159" s="343">
        <f t="shared" si="80"/>
        <v>4.8143700000000003</v>
      </c>
      <c r="K159" s="345">
        <f t="shared" si="81"/>
        <v>0</v>
      </c>
      <c r="L159" s="525">
        <v>0</v>
      </c>
      <c r="M159" s="525">
        <f>G159+G160+4.4142</f>
        <v>5.0331999999999999</v>
      </c>
      <c r="N159" s="525">
        <f>L159+M159</f>
        <v>5.0331999999999999</v>
      </c>
      <c r="O159" s="527">
        <f>I159+I160</f>
        <v>0</v>
      </c>
      <c r="P159" s="528">
        <f>N159-O159</f>
        <v>5.0331999999999999</v>
      </c>
      <c r="Q159" s="529">
        <f>O159/N159</f>
        <v>0</v>
      </c>
    </row>
    <row r="160" spans="2:19">
      <c r="B160" s="606"/>
      <c r="C160" s="522"/>
      <c r="D160" s="524"/>
      <c r="E160" s="524"/>
      <c r="F160" s="463">
        <v>0.21902999999999997</v>
      </c>
      <c r="G160" s="343"/>
      <c r="H160" s="343">
        <f>F160+G160+J159</f>
        <v>5.0334000000000003</v>
      </c>
      <c r="I160" s="343"/>
      <c r="J160" s="343">
        <f t="shared" si="80"/>
        <v>5.0334000000000003</v>
      </c>
      <c r="K160" s="345">
        <f t="shared" si="81"/>
        <v>0</v>
      </c>
      <c r="L160" s="526"/>
      <c r="M160" s="526"/>
      <c r="N160" s="526"/>
      <c r="O160" s="527"/>
      <c r="P160" s="528"/>
      <c r="Q160" s="529"/>
    </row>
    <row r="161" spans="2:17">
      <c r="B161" s="606"/>
      <c r="C161" s="521" t="s">
        <v>321</v>
      </c>
      <c r="D161" s="523" t="s">
        <v>163</v>
      </c>
      <c r="E161" s="523">
        <v>1.00007</v>
      </c>
      <c r="F161" s="343">
        <f>4.11537+0.08</f>
        <v>4.1953700000000005</v>
      </c>
      <c r="G161" s="343"/>
      <c r="H161" s="343">
        <f>F161+G161</f>
        <v>4.1953700000000005</v>
      </c>
      <c r="I161" s="343"/>
      <c r="J161" s="343">
        <f t="shared" ref="J161:J162" si="84">H161-I161</f>
        <v>4.1953700000000005</v>
      </c>
      <c r="K161" s="345">
        <f t="shared" ref="K161:K162" si="85">I161/H161</f>
        <v>0</v>
      </c>
      <c r="L161" s="525">
        <v>4.4142000000000001</v>
      </c>
      <c r="M161" s="525">
        <v>-4.4142000000000001</v>
      </c>
      <c r="N161" s="525">
        <f>L161+M161</f>
        <v>0</v>
      </c>
      <c r="O161" s="527">
        <f>I161+I162</f>
        <v>0</v>
      </c>
      <c r="P161" s="528">
        <f>N161-O161</f>
        <v>0</v>
      </c>
      <c r="Q161" s="529">
        <v>1</v>
      </c>
    </row>
    <row r="162" spans="2:17">
      <c r="B162" s="606"/>
      <c r="C162" s="522"/>
      <c r="D162" s="524"/>
      <c r="E162" s="524"/>
      <c r="F162" s="463">
        <v>1.2190300000000001</v>
      </c>
      <c r="G162" s="343"/>
      <c r="H162" s="343">
        <f>F162+G162+J161</f>
        <v>5.4144000000000005</v>
      </c>
      <c r="I162" s="343"/>
      <c r="J162" s="343">
        <f t="shared" si="84"/>
        <v>5.4144000000000005</v>
      </c>
      <c r="K162" s="345">
        <f t="shared" si="85"/>
        <v>0</v>
      </c>
      <c r="L162" s="526"/>
      <c r="M162" s="526"/>
      <c r="N162" s="526"/>
      <c r="O162" s="527"/>
      <c r="P162" s="528"/>
      <c r="Q162" s="529"/>
    </row>
    <row r="163" spans="2:17">
      <c r="B163" s="606"/>
      <c r="C163" s="521" t="s">
        <v>347</v>
      </c>
      <c r="D163" s="523" t="s">
        <v>163</v>
      </c>
      <c r="E163" s="523">
        <v>2.00007</v>
      </c>
      <c r="F163" s="343">
        <f>4.11537+0.08</f>
        <v>4.1953700000000005</v>
      </c>
      <c r="G163" s="343"/>
      <c r="H163" s="343">
        <f>F163+G163</f>
        <v>4.1953700000000005</v>
      </c>
      <c r="I163" s="343"/>
      <c r="J163" s="343">
        <f t="shared" ref="J163:J164" si="86">H163-I163</f>
        <v>4.1953700000000005</v>
      </c>
      <c r="K163" s="345">
        <f t="shared" ref="K163:K164" si="87">I163/H163</f>
        <v>0</v>
      </c>
      <c r="L163" s="525">
        <v>0</v>
      </c>
      <c r="M163" s="525">
        <f>276.297-276.297</f>
        <v>0</v>
      </c>
      <c r="N163" s="525">
        <f>L163+M163</f>
        <v>0</v>
      </c>
      <c r="O163" s="527">
        <f>I163+I164</f>
        <v>0</v>
      </c>
      <c r="P163" s="528">
        <f>N163-O163</f>
        <v>0</v>
      </c>
      <c r="Q163" s="529">
        <v>0</v>
      </c>
    </row>
    <row r="164" spans="2:17">
      <c r="B164" s="606"/>
      <c r="C164" s="522"/>
      <c r="D164" s="524"/>
      <c r="E164" s="524"/>
      <c r="F164" s="463">
        <v>2.2190300000000001</v>
      </c>
      <c r="G164" s="343"/>
      <c r="H164" s="343">
        <f>F164+G164+J163</f>
        <v>6.4144000000000005</v>
      </c>
      <c r="I164" s="343"/>
      <c r="J164" s="343">
        <f t="shared" si="86"/>
        <v>6.4144000000000005</v>
      </c>
      <c r="K164" s="345">
        <f t="shared" si="87"/>
        <v>0</v>
      </c>
      <c r="L164" s="526"/>
      <c r="M164" s="526"/>
      <c r="N164" s="526"/>
      <c r="O164" s="527"/>
      <c r="P164" s="528"/>
      <c r="Q164" s="529"/>
    </row>
    <row r="165" spans="2:17">
      <c r="B165" s="606"/>
      <c r="C165" s="521" t="s">
        <v>258</v>
      </c>
      <c r="D165" s="523" t="s">
        <v>163</v>
      </c>
      <c r="E165" s="523">
        <v>6.9999999999999994E-5</v>
      </c>
      <c r="F165" s="343">
        <v>0</v>
      </c>
      <c r="G165" s="343">
        <f>472.95+557.28+557.28-472.95-567.54-567.54</f>
        <v>-20.519999999999982</v>
      </c>
      <c r="H165" s="343">
        <f>F165+G165</f>
        <v>-20.519999999999982</v>
      </c>
      <c r="I165" s="343"/>
      <c r="J165" s="343">
        <f t="shared" ref="J165:J166" si="88">H165-I165</f>
        <v>-20.519999999999982</v>
      </c>
      <c r="K165" s="345">
        <f t="shared" ref="K165:K166" si="89">I165/H165</f>
        <v>0</v>
      </c>
      <c r="L165" s="525">
        <f>F165+F166</f>
        <v>0</v>
      </c>
      <c r="M165" s="525">
        <f>G165+G166</f>
        <v>-20.519999999999982</v>
      </c>
      <c r="N165" s="525">
        <f>L165+M165</f>
        <v>-20.519999999999982</v>
      </c>
      <c r="O165" s="527">
        <f>I165+I166</f>
        <v>0</v>
      </c>
      <c r="P165" s="528">
        <f>N165-O165</f>
        <v>-20.519999999999982</v>
      </c>
      <c r="Q165" s="529">
        <v>0</v>
      </c>
    </row>
    <row r="166" spans="2:17">
      <c r="B166" s="606"/>
      <c r="C166" s="522"/>
      <c r="D166" s="524"/>
      <c r="E166" s="524"/>
      <c r="F166" s="463">
        <v>0</v>
      </c>
      <c r="G166" s="343"/>
      <c r="H166" s="343">
        <f>F166+G166+J165</f>
        <v>-20.519999999999982</v>
      </c>
      <c r="I166" s="343"/>
      <c r="J166" s="343">
        <f t="shared" si="88"/>
        <v>-20.519999999999982</v>
      </c>
      <c r="K166" s="345">
        <f t="shared" si="89"/>
        <v>0</v>
      </c>
      <c r="L166" s="526"/>
      <c r="M166" s="526"/>
      <c r="N166" s="526"/>
      <c r="O166" s="527"/>
      <c r="P166" s="528"/>
      <c r="Q166" s="529"/>
    </row>
    <row r="167" spans="2:17">
      <c r="B167" s="606"/>
      <c r="C167" s="521" t="s">
        <v>717</v>
      </c>
      <c r="D167" s="523" t="s">
        <v>163</v>
      </c>
      <c r="E167" s="523"/>
      <c r="F167" s="343">
        <v>0</v>
      </c>
      <c r="G167" s="343">
        <f>472.95+557.28+557.28-472.95-567.54-567.54</f>
        <v>-20.519999999999982</v>
      </c>
      <c r="H167" s="343">
        <f>F167+G167</f>
        <v>-20.519999999999982</v>
      </c>
      <c r="I167" s="343"/>
      <c r="J167" s="343">
        <f t="shared" ref="J167:J168" si="90">H167-I167</f>
        <v>-20.519999999999982</v>
      </c>
      <c r="K167" s="345">
        <f t="shared" ref="K167:K168" si="91">I167/H167</f>
        <v>0</v>
      </c>
      <c r="L167" s="525">
        <f>F167+F168</f>
        <v>0</v>
      </c>
      <c r="M167" s="525">
        <f>978.899-978.899</f>
        <v>0</v>
      </c>
      <c r="N167" s="525">
        <f>L167+M167</f>
        <v>0</v>
      </c>
      <c r="O167" s="527">
        <f>I167+I168</f>
        <v>0</v>
      </c>
      <c r="P167" s="528">
        <f>N167-O167</f>
        <v>0</v>
      </c>
      <c r="Q167" s="529">
        <v>0</v>
      </c>
    </row>
    <row r="168" spans="2:17">
      <c r="B168" s="606"/>
      <c r="C168" s="522"/>
      <c r="D168" s="524"/>
      <c r="E168" s="524"/>
      <c r="F168" s="463">
        <v>0</v>
      </c>
      <c r="G168" s="343"/>
      <c r="H168" s="343">
        <f>F168+G168+J167</f>
        <v>-20.519999999999982</v>
      </c>
      <c r="I168" s="343"/>
      <c r="J168" s="343">
        <f t="shared" si="90"/>
        <v>-20.519999999999982</v>
      </c>
      <c r="K168" s="345">
        <f t="shared" si="91"/>
        <v>0</v>
      </c>
      <c r="L168" s="526"/>
      <c r="M168" s="526"/>
      <c r="N168" s="526"/>
      <c r="O168" s="527"/>
      <c r="P168" s="528"/>
      <c r="Q168" s="529"/>
    </row>
    <row r="169" spans="2:17">
      <c r="B169" s="606"/>
      <c r="C169" s="521" t="s">
        <v>718</v>
      </c>
      <c r="D169" s="523" t="s">
        <v>163</v>
      </c>
      <c r="E169" s="523"/>
      <c r="F169" s="343">
        <v>0</v>
      </c>
      <c r="G169" s="343">
        <f>472.95+557.28+557.28-472.95-567.54-567.54</f>
        <v>-20.519999999999982</v>
      </c>
      <c r="H169" s="343">
        <f>F169+G169</f>
        <v>-20.519999999999982</v>
      </c>
      <c r="I169" s="343"/>
      <c r="J169" s="343">
        <f t="shared" ref="J169:J170" si="92">H169-I169</f>
        <v>-20.519999999999982</v>
      </c>
      <c r="K169" s="345">
        <f t="shared" ref="K169:K170" si="93">I169/H169</f>
        <v>0</v>
      </c>
      <c r="L169" s="525">
        <f>F169+F170</f>
        <v>0</v>
      </c>
      <c r="M169" s="525"/>
      <c r="N169" s="525">
        <f>L169+M169</f>
        <v>0</v>
      </c>
      <c r="O169" s="527">
        <f>I169+I170</f>
        <v>0</v>
      </c>
      <c r="P169" s="528">
        <f>N169-O169</f>
        <v>0</v>
      </c>
      <c r="Q169" s="529">
        <v>0</v>
      </c>
    </row>
    <row r="170" spans="2:17">
      <c r="B170" s="606"/>
      <c r="C170" s="522"/>
      <c r="D170" s="524"/>
      <c r="E170" s="524"/>
      <c r="F170" s="463">
        <v>0</v>
      </c>
      <c r="G170" s="343"/>
      <c r="H170" s="343">
        <f>F170+G170+J169</f>
        <v>-20.519999999999982</v>
      </c>
      <c r="I170" s="343"/>
      <c r="J170" s="343">
        <f t="shared" si="92"/>
        <v>-20.519999999999982</v>
      </c>
      <c r="K170" s="345">
        <f t="shared" si="93"/>
        <v>0</v>
      </c>
      <c r="L170" s="526"/>
      <c r="M170" s="526"/>
      <c r="N170" s="526"/>
      <c r="O170" s="527"/>
      <c r="P170" s="528"/>
      <c r="Q170" s="529"/>
    </row>
    <row r="171" spans="2:17">
      <c r="B171" s="606"/>
      <c r="C171" s="585" t="s">
        <v>188</v>
      </c>
      <c r="D171" s="523" t="s">
        <v>163</v>
      </c>
      <c r="E171" s="523">
        <v>8.4999999999999999E-6</v>
      </c>
      <c r="F171" s="343">
        <f>0.4997235+0.01</f>
        <v>0.5097235</v>
      </c>
      <c r="G171" s="343"/>
      <c r="H171" s="343">
        <f>F171+G171</f>
        <v>0.5097235</v>
      </c>
      <c r="I171" s="343"/>
      <c r="J171" s="343">
        <f t="shared" si="80"/>
        <v>0.5097235</v>
      </c>
      <c r="K171" s="345">
        <f t="shared" si="81"/>
        <v>0</v>
      </c>
      <c r="L171" s="525">
        <f>F171+F172</f>
        <v>0.53632000000000002</v>
      </c>
      <c r="M171" s="525">
        <f>G171+G172</f>
        <v>0</v>
      </c>
      <c r="N171" s="525">
        <f>L171+M171</f>
        <v>0.53632000000000002</v>
      </c>
      <c r="O171" s="527">
        <f>I171+I172</f>
        <v>0</v>
      </c>
      <c r="P171" s="528">
        <f>N171-O171</f>
        <v>0.53632000000000002</v>
      </c>
      <c r="Q171" s="529">
        <f>O171/N171</f>
        <v>0</v>
      </c>
    </row>
    <row r="172" spans="2:17" ht="13.5" thickBot="1">
      <c r="B172" s="606"/>
      <c r="C172" s="607"/>
      <c r="D172" s="524"/>
      <c r="E172" s="583"/>
      <c r="F172" s="464">
        <v>2.6596499999999999E-2</v>
      </c>
      <c r="G172" s="464"/>
      <c r="H172" s="464">
        <f>F172+G172+J171</f>
        <v>0.53632000000000002</v>
      </c>
      <c r="I172" s="464"/>
      <c r="J172" s="464">
        <f t="shared" si="80"/>
        <v>0.53632000000000002</v>
      </c>
      <c r="K172" s="465">
        <f t="shared" si="81"/>
        <v>0</v>
      </c>
      <c r="L172" s="597"/>
      <c r="M172" s="597"/>
      <c r="N172" s="597"/>
      <c r="O172" s="600"/>
      <c r="P172" s="599"/>
      <c r="Q172" s="598"/>
    </row>
    <row r="173" spans="2:17">
      <c r="B173" s="606"/>
      <c r="C173" s="612" t="s">
        <v>73</v>
      </c>
      <c r="D173" s="540" t="s">
        <v>163</v>
      </c>
      <c r="E173" s="166" t="s">
        <v>61</v>
      </c>
      <c r="F173" s="292" t="e">
        <f>F131+F133+F135+F137+#REF!+F139+F141+F143+F145+F147+F149+F151+F155+F159+F171</f>
        <v>#REF!</v>
      </c>
      <c r="G173" s="286" t="e">
        <f>G131+G133+G135+G137+#REF!+G139+G141+G143+G145+G147+G149+G151+G155+G159+G171+G153+G165</f>
        <v>#REF!</v>
      </c>
      <c r="H173" s="286" t="e">
        <f>F173+G173</f>
        <v>#REF!</v>
      </c>
      <c r="I173" s="286" t="e">
        <f>I131+I133+I135+I137+#REF!+I139+I141+I143+I145+I147+I149+I151+I155+I159+I171</f>
        <v>#REF!</v>
      </c>
      <c r="J173" s="286" t="e">
        <f t="shared" si="80"/>
        <v>#REF!</v>
      </c>
      <c r="K173" s="287" t="e">
        <f t="shared" si="81"/>
        <v>#REF!</v>
      </c>
      <c r="L173" s="608">
        <f>SUM(L131:L172)</f>
        <v>63059.993379999985</v>
      </c>
      <c r="M173" s="609">
        <f>SUM(M131:M172)</f>
        <v>-62784.286999999997</v>
      </c>
      <c r="N173" s="608">
        <f>L173+M173</f>
        <v>275.70637999998871</v>
      </c>
      <c r="O173" s="588">
        <f>SUM(O131:O172)</f>
        <v>0.77500000000000002</v>
      </c>
      <c r="P173" s="596">
        <f>N173-O173</f>
        <v>274.93137999998874</v>
      </c>
      <c r="Q173" s="546">
        <f>O173/N173</f>
        <v>2.8109614293293892E-3</v>
      </c>
    </row>
    <row r="174" spans="2:17">
      <c r="B174" s="606"/>
      <c r="C174" s="613"/>
      <c r="D174" s="541"/>
      <c r="E174" s="134" t="s">
        <v>61</v>
      </c>
      <c r="F174" s="286" t="e">
        <f>F132+F134+F136+F138+#REF!+F140+F142+F144+F146+F148+F150+F152+F156+F160+F172</f>
        <v>#REF!</v>
      </c>
      <c r="G174" s="286" t="e">
        <f>G132+G134+G136+G138+#REF!+G140+G142+G144+G146+G148+G150+G152+G156+G160+G172+G166</f>
        <v>#REF!</v>
      </c>
      <c r="H174" s="286" t="e">
        <f>F174+G174+J173</f>
        <v>#REF!</v>
      </c>
      <c r="I174" s="286" t="e">
        <f>I132+I134+I136+I138+#REF!+I140+I142+I144+I146+I148+I150+I152+I156+I160+I172</f>
        <v>#REF!</v>
      </c>
      <c r="J174" s="286" t="e">
        <f t="shared" si="80"/>
        <v>#REF!</v>
      </c>
      <c r="K174" s="287" t="e">
        <f t="shared" si="81"/>
        <v>#REF!</v>
      </c>
      <c r="L174" s="571"/>
      <c r="M174" s="569"/>
      <c r="N174" s="571"/>
      <c r="O174" s="588"/>
      <c r="P174" s="596"/>
      <c r="Q174" s="546"/>
    </row>
    <row r="175" spans="2:17">
      <c r="B175" s="606"/>
      <c r="C175" s="614"/>
      <c r="D175" s="159" t="s">
        <v>163</v>
      </c>
      <c r="E175" s="136">
        <f>SUM(E131:E171)</f>
        <v>5.0019228999999994</v>
      </c>
      <c r="F175" s="286" t="e">
        <f>SUM(F173,F174)</f>
        <v>#REF!</v>
      </c>
      <c r="G175" s="293"/>
      <c r="H175" s="293"/>
      <c r="I175" s="293"/>
      <c r="J175" s="293"/>
      <c r="K175" s="293"/>
      <c r="L175" s="147"/>
      <c r="M175" s="162"/>
      <c r="N175" s="147"/>
      <c r="O175" s="147"/>
      <c r="P175" s="147"/>
      <c r="Q175" s="147"/>
    </row>
    <row r="176" spans="2:17">
      <c r="C176" s="146"/>
      <c r="D176" s="130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</row>
    <row r="182" spans="3:8">
      <c r="C182" s="131"/>
    </row>
    <row r="188" spans="3:8">
      <c r="H188" s="131">
        <f>H183*L173</f>
        <v>0</v>
      </c>
    </row>
    <row r="225" spans="4:6">
      <c r="D225" s="167"/>
      <c r="F225" s="168"/>
    </row>
    <row r="242" spans="10:12">
      <c r="J242" s="168"/>
      <c r="L242" s="168"/>
    </row>
    <row r="243" spans="10:12">
      <c r="J243" s="168"/>
      <c r="L243" s="168"/>
    </row>
    <row r="262" spans="10:12">
      <c r="J262" s="168"/>
      <c r="L262" s="168"/>
    </row>
    <row r="263" spans="10:12">
      <c r="J263" s="168"/>
      <c r="L263" s="168"/>
    </row>
    <row r="267" spans="10:12">
      <c r="J267" s="168"/>
      <c r="L267" s="168"/>
    </row>
    <row r="268" spans="10:12">
      <c r="J268" s="168"/>
      <c r="L268" s="168"/>
    </row>
    <row r="270" spans="10:12">
      <c r="J270" s="168"/>
      <c r="L270" s="168"/>
    </row>
    <row r="271" spans="10:12">
      <c r="J271" s="168"/>
      <c r="L271" s="168"/>
    </row>
    <row r="275" spans="10:12">
      <c r="J275" s="168"/>
      <c r="L275" s="168"/>
    </row>
    <row r="276" spans="10:12">
      <c r="J276" s="168"/>
      <c r="L276" s="168"/>
    </row>
    <row r="282" spans="10:12">
      <c r="J282" s="168"/>
      <c r="L282" s="168"/>
    </row>
    <row r="283" spans="10:12">
      <c r="J283" s="168"/>
      <c r="L283" s="168"/>
    </row>
  </sheetData>
  <mergeCells count="700">
    <mergeCell ref="P91:P92"/>
    <mergeCell ref="Q91:Q92"/>
    <mergeCell ref="Q163:Q164"/>
    <mergeCell ref="C105:C106"/>
    <mergeCell ref="D105:D106"/>
    <mergeCell ref="E105:E106"/>
    <mergeCell ref="L105:L106"/>
    <mergeCell ref="M105:M106"/>
    <mergeCell ref="N105:N106"/>
    <mergeCell ref="O105:O106"/>
    <mergeCell ref="P105:P106"/>
    <mergeCell ref="C163:C164"/>
    <mergeCell ref="D163:D164"/>
    <mergeCell ref="E163:E164"/>
    <mergeCell ref="L163:L164"/>
    <mergeCell ref="M163:M164"/>
    <mergeCell ref="N163:N164"/>
    <mergeCell ref="O163:O164"/>
    <mergeCell ref="P163:P164"/>
    <mergeCell ref="E159:E160"/>
    <mergeCell ref="C131:C132"/>
    <mergeCell ref="E161:E162"/>
    <mergeCell ref="L161:L162"/>
    <mergeCell ref="M161:M162"/>
    <mergeCell ref="P75:P76"/>
    <mergeCell ref="Q75:Q76"/>
    <mergeCell ref="E157:E158"/>
    <mergeCell ref="L157:L158"/>
    <mergeCell ref="M157:M158"/>
    <mergeCell ref="N157:N158"/>
    <mergeCell ref="O157:O158"/>
    <mergeCell ref="P157:P158"/>
    <mergeCell ref="Q157:Q158"/>
    <mergeCell ref="Q105:Q106"/>
    <mergeCell ref="E145:E146"/>
    <mergeCell ref="L135:L136"/>
    <mergeCell ref="L117:L118"/>
    <mergeCell ref="L111:L112"/>
    <mergeCell ref="M111:M112"/>
    <mergeCell ref="O83:O84"/>
    <mergeCell ref="E141:E142"/>
    <mergeCell ref="L99:L100"/>
    <mergeCell ref="M99:M100"/>
    <mergeCell ref="E91:E92"/>
    <mergeCell ref="L91:L92"/>
    <mergeCell ref="M91:M92"/>
    <mergeCell ref="N91:N92"/>
    <mergeCell ref="O91:O92"/>
    <mergeCell ref="D157:D158"/>
    <mergeCell ref="P161:P162"/>
    <mergeCell ref="Q161:Q162"/>
    <mergeCell ref="D149:D150"/>
    <mergeCell ref="D151:D152"/>
    <mergeCell ref="D153:D154"/>
    <mergeCell ref="D155:D156"/>
    <mergeCell ref="D159:D160"/>
    <mergeCell ref="E153:E154"/>
    <mergeCell ref="L153:L154"/>
    <mergeCell ref="M153:M154"/>
    <mergeCell ref="N153:N154"/>
    <mergeCell ref="O153:O154"/>
    <mergeCell ref="P153:P154"/>
    <mergeCell ref="Q153:Q154"/>
    <mergeCell ref="L151:L152"/>
    <mergeCell ref="N151:N152"/>
    <mergeCell ref="M151:M152"/>
    <mergeCell ref="N161:N162"/>
    <mergeCell ref="O161:O162"/>
    <mergeCell ref="Q149:Q150"/>
    <mergeCell ref="D123:D124"/>
    <mergeCell ref="D125:D126"/>
    <mergeCell ref="D131:D132"/>
    <mergeCell ref="D165:D166"/>
    <mergeCell ref="D171:D172"/>
    <mergeCell ref="D173:D174"/>
    <mergeCell ref="C161:C162"/>
    <mergeCell ref="D161:D16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C153:C154"/>
    <mergeCell ref="C173:C175"/>
    <mergeCell ref="C133:C134"/>
    <mergeCell ref="C145:C146"/>
    <mergeCell ref="C149:C150"/>
    <mergeCell ref="C139:C140"/>
    <mergeCell ref="C147:C148"/>
    <mergeCell ref="C157:C158"/>
    <mergeCell ref="D103:D104"/>
    <mergeCell ref="D109:D110"/>
    <mergeCell ref="D111:D112"/>
    <mergeCell ref="D75:D76"/>
    <mergeCell ref="D113:D114"/>
    <mergeCell ref="D115:D116"/>
    <mergeCell ref="D117:D118"/>
    <mergeCell ref="D119:D120"/>
    <mergeCell ref="D121:D122"/>
    <mergeCell ref="D91:D92"/>
    <mergeCell ref="C101:C102"/>
    <mergeCell ref="E101:E102"/>
    <mergeCell ref="L101:L102"/>
    <mergeCell ref="M101:M102"/>
    <mergeCell ref="N101:N102"/>
    <mergeCell ref="O101:O102"/>
    <mergeCell ref="P101:P102"/>
    <mergeCell ref="Q101:Q102"/>
    <mergeCell ref="P85:P86"/>
    <mergeCell ref="P89:P90"/>
    <mergeCell ref="N85:N86"/>
    <mergeCell ref="D87:D88"/>
    <mergeCell ref="D89:D90"/>
    <mergeCell ref="D93:D94"/>
    <mergeCell ref="D95:D96"/>
    <mergeCell ref="D97:D98"/>
    <mergeCell ref="D99:D100"/>
    <mergeCell ref="D101:D102"/>
    <mergeCell ref="L97:L98"/>
    <mergeCell ref="Q97:Q98"/>
    <mergeCell ref="Q95:Q96"/>
    <mergeCell ref="L93:L94"/>
    <mergeCell ref="N97:N98"/>
    <mergeCell ref="P93:P94"/>
    <mergeCell ref="B131:B175"/>
    <mergeCell ref="N133:N134"/>
    <mergeCell ref="O133:O134"/>
    <mergeCell ref="P133:P134"/>
    <mergeCell ref="L155:L156"/>
    <mergeCell ref="M155:M156"/>
    <mergeCell ref="E149:E150"/>
    <mergeCell ref="E151:E152"/>
    <mergeCell ref="E155:E156"/>
    <mergeCell ref="C171:C172"/>
    <mergeCell ref="L171:L172"/>
    <mergeCell ref="M171:M172"/>
    <mergeCell ref="C159:C160"/>
    <mergeCell ref="L159:L160"/>
    <mergeCell ref="M159:M160"/>
    <mergeCell ref="N159:N160"/>
    <mergeCell ref="O151:O152"/>
    <mergeCell ref="E143:E144"/>
    <mergeCell ref="L173:L174"/>
    <mergeCell ref="M173:M174"/>
    <mergeCell ref="N173:N174"/>
    <mergeCell ref="L141:L142"/>
    <mergeCell ref="N155:N156"/>
    <mergeCell ref="O131:O132"/>
    <mergeCell ref="O95:O96"/>
    <mergeCell ref="O113:O114"/>
    <mergeCell ref="L83:L84"/>
    <mergeCell ref="M85:M86"/>
    <mergeCell ref="O85:O86"/>
    <mergeCell ref="M89:M90"/>
    <mergeCell ref="N89:N90"/>
    <mergeCell ref="O89:O90"/>
    <mergeCell ref="N95:N96"/>
    <mergeCell ref="L95:L96"/>
    <mergeCell ref="O97:O98"/>
    <mergeCell ref="O111:O112"/>
    <mergeCell ref="O137:O138"/>
    <mergeCell ref="M135:M136"/>
    <mergeCell ref="M133:M134"/>
    <mergeCell ref="L113:L114"/>
    <mergeCell ref="L115:L116"/>
    <mergeCell ref="M115:M116"/>
    <mergeCell ref="M125:M126"/>
    <mergeCell ref="M119:M120"/>
    <mergeCell ref="O125:O126"/>
    <mergeCell ref="M137:M138"/>
    <mergeCell ref="L121:L122"/>
    <mergeCell ref="N113:N114"/>
    <mergeCell ref="M123:M124"/>
    <mergeCell ref="M113:M114"/>
    <mergeCell ref="M121:M122"/>
    <mergeCell ref="N117:N118"/>
    <mergeCell ref="N119:N120"/>
    <mergeCell ref="N125:N126"/>
    <mergeCell ref="L137:L138"/>
    <mergeCell ref="M117:M118"/>
    <mergeCell ref="P97:P98"/>
    <mergeCell ref="M103:M104"/>
    <mergeCell ref="L103:L104"/>
    <mergeCell ref="N103:N104"/>
    <mergeCell ref="O103:O104"/>
    <mergeCell ref="P103:P104"/>
    <mergeCell ref="Q99:Q100"/>
    <mergeCell ref="O109:O110"/>
    <mergeCell ref="P109:P110"/>
    <mergeCell ref="Q109:Q110"/>
    <mergeCell ref="P99:P100"/>
    <mergeCell ref="L109:L110"/>
    <mergeCell ref="M97:M98"/>
    <mergeCell ref="N99:N100"/>
    <mergeCell ref="O99:O100"/>
    <mergeCell ref="Q115:Q116"/>
    <mergeCell ref="Q103:Q104"/>
    <mergeCell ref="M109:M110"/>
    <mergeCell ref="N109:N110"/>
    <mergeCell ref="P115:P116"/>
    <mergeCell ref="N115:N116"/>
    <mergeCell ref="P113:P114"/>
    <mergeCell ref="O115:O116"/>
    <mergeCell ref="Q113:Q114"/>
    <mergeCell ref="L165:L166"/>
    <mergeCell ref="M165:M166"/>
    <mergeCell ref="M131:M132"/>
    <mergeCell ref="N131:N132"/>
    <mergeCell ref="L123:L124"/>
    <mergeCell ref="L119:L120"/>
    <mergeCell ref="L125:L126"/>
    <mergeCell ref="L147:L148"/>
    <mergeCell ref="M147:M148"/>
    <mergeCell ref="L149:L150"/>
    <mergeCell ref="M149:M150"/>
    <mergeCell ref="N149:N150"/>
    <mergeCell ref="L143:L144"/>
    <mergeCell ref="N123:N124"/>
    <mergeCell ref="N121:N122"/>
    <mergeCell ref="N137:N138"/>
    <mergeCell ref="N139:N140"/>
    <mergeCell ref="L139:L140"/>
    <mergeCell ref="L145:L146"/>
    <mergeCell ref="Q117:Q118"/>
    <mergeCell ref="P117:P118"/>
    <mergeCell ref="O121:O122"/>
    <mergeCell ref="Q139:Q140"/>
    <mergeCell ref="Q143:Q144"/>
    <mergeCell ref="Q135:Q136"/>
    <mergeCell ref="O135:O136"/>
    <mergeCell ref="P135:P136"/>
    <mergeCell ref="P131:P132"/>
    <mergeCell ref="O117:O118"/>
    <mergeCell ref="Q133:Q134"/>
    <mergeCell ref="P119:P120"/>
    <mergeCell ref="Q123:Q124"/>
    <mergeCell ref="Q131:Q132"/>
    <mergeCell ref="Q125:Q126"/>
    <mergeCell ref="Q121:Q122"/>
    <mergeCell ref="Q119:Q120"/>
    <mergeCell ref="O143:O144"/>
    <mergeCell ref="P121:P122"/>
    <mergeCell ref="P125:P126"/>
    <mergeCell ref="O123:O124"/>
    <mergeCell ref="P123:P124"/>
    <mergeCell ref="O119:O120"/>
    <mergeCell ref="O139:O140"/>
    <mergeCell ref="P173:P174"/>
    <mergeCell ref="N171:N172"/>
    <mergeCell ref="Q171:Q172"/>
    <mergeCell ref="N165:N166"/>
    <mergeCell ref="O165:O166"/>
    <mergeCell ref="P165:P166"/>
    <mergeCell ref="Q165:Q166"/>
    <mergeCell ref="Q147:Q148"/>
    <mergeCell ref="N147:N148"/>
    <mergeCell ref="P171:P172"/>
    <mergeCell ref="P151:P152"/>
    <mergeCell ref="P147:P148"/>
    <mergeCell ref="O149:O150"/>
    <mergeCell ref="Q173:Q174"/>
    <mergeCell ref="O159:O160"/>
    <mergeCell ref="P159:P160"/>
    <mergeCell ref="Q159:Q160"/>
    <mergeCell ref="Q155:Q156"/>
    <mergeCell ref="O155:O156"/>
    <mergeCell ref="P155:P156"/>
    <mergeCell ref="O173:O174"/>
    <mergeCell ref="Q151:Q152"/>
    <mergeCell ref="P149:P150"/>
    <mergeCell ref="O171:O172"/>
    <mergeCell ref="B2:Q2"/>
    <mergeCell ref="Q87:Q88"/>
    <mergeCell ref="M67:M68"/>
    <mergeCell ref="N67:N68"/>
    <mergeCell ref="M87:M88"/>
    <mergeCell ref="L59:L60"/>
    <mergeCell ref="L61:L62"/>
    <mergeCell ref="L87:L88"/>
    <mergeCell ref="B4:Q4"/>
    <mergeCell ref="P59:P60"/>
    <mergeCell ref="Q59:Q60"/>
    <mergeCell ref="N45:N46"/>
    <mergeCell ref="L67:L68"/>
    <mergeCell ref="C47:C48"/>
    <mergeCell ref="C49:C50"/>
    <mergeCell ref="C51:C52"/>
    <mergeCell ref="Q43:Q44"/>
    <mergeCell ref="Q47:Q48"/>
    <mergeCell ref="D67:D68"/>
    <mergeCell ref="D69:D70"/>
    <mergeCell ref="D71:D72"/>
    <mergeCell ref="L24:L25"/>
    <mergeCell ref="M24:M25"/>
    <mergeCell ref="N39:N40"/>
    <mergeCell ref="M31:M32"/>
    <mergeCell ref="N33:N34"/>
    <mergeCell ref="N31:N32"/>
    <mergeCell ref="M33:M34"/>
    <mergeCell ref="Q53:Q54"/>
    <mergeCell ref="O61:O62"/>
    <mergeCell ref="N24:N25"/>
    <mergeCell ref="M69:M70"/>
    <mergeCell ref="N69:N70"/>
    <mergeCell ref="P69:P70"/>
    <mergeCell ref="P24:P25"/>
    <mergeCell ref="Q31:Q32"/>
    <mergeCell ref="P35:P36"/>
    <mergeCell ref="Q45:Q46"/>
    <mergeCell ref="Q41:Q42"/>
    <mergeCell ref="P45:P46"/>
    <mergeCell ref="O47:O48"/>
    <mergeCell ref="Q67:Q68"/>
    <mergeCell ref="P55:P56"/>
    <mergeCell ref="Q55:Q56"/>
    <mergeCell ref="O33:O34"/>
    <mergeCell ref="O49:O50"/>
    <mergeCell ref="O37:O38"/>
    <mergeCell ref="O41:O42"/>
    <mergeCell ref="E171:E172"/>
    <mergeCell ref="C165:C166"/>
    <mergeCell ref="E165:E166"/>
    <mergeCell ref="C115:C116"/>
    <mergeCell ref="C137:C138"/>
    <mergeCell ref="M145:M146"/>
    <mergeCell ref="N145:N146"/>
    <mergeCell ref="C155:C156"/>
    <mergeCell ref="M139:M140"/>
    <mergeCell ref="E131:E132"/>
    <mergeCell ref="L131:L132"/>
    <mergeCell ref="M141:M142"/>
    <mergeCell ref="C151:C152"/>
    <mergeCell ref="C141:C142"/>
    <mergeCell ref="E133:E134"/>
    <mergeCell ref="L133:L134"/>
    <mergeCell ref="C143:C144"/>
    <mergeCell ref="E137:E138"/>
    <mergeCell ref="M143:M144"/>
    <mergeCell ref="N143:N144"/>
    <mergeCell ref="C135:C136"/>
    <mergeCell ref="E139:E140"/>
    <mergeCell ref="N135:N136"/>
    <mergeCell ref="E147:E148"/>
    <mergeCell ref="N22:N23"/>
    <mergeCell ref="N43:N44"/>
    <mergeCell ref="N41:N42"/>
    <mergeCell ref="N51:N52"/>
    <mergeCell ref="O31:O32"/>
    <mergeCell ref="Q61:Q62"/>
    <mergeCell ref="P61:P62"/>
    <mergeCell ref="O45:O46"/>
    <mergeCell ref="O43:O44"/>
    <mergeCell ref="N49:N50"/>
    <mergeCell ref="P53:P54"/>
    <mergeCell ref="P22:P23"/>
    <mergeCell ref="O22:O23"/>
    <mergeCell ref="Q51:Q52"/>
    <mergeCell ref="O51:O52"/>
    <mergeCell ref="P51:P52"/>
    <mergeCell ref="P49:P50"/>
    <mergeCell ref="P39:P40"/>
    <mergeCell ref="P43:P44"/>
    <mergeCell ref="P31:P32"/>
    <mergeCell ref="P33:P34"/>
    <mergeCell ref="Q49:Q50"/>
    <mergeCell ref="P41:P42"/>
    <mergeCell ref="P47:P48"/>
    <mergeCell ref="B3:Q3"/>
    <mergeCell ref="C67:C68"/>
    <mergeCell ref="C6:C7"/>
    <mergeCell ref="C8:C9"/>
    <mergeCell ref="C12:C13"/>
    <mergeCell ref="Q14:Q15"/>
    <mergeCell ref="L12:L13"/>
    <mergeCell ref="M12:M13"/>
    <mergeCell ref="N12:N13"/>
    <mergeCell ref="O12:O13"/>
    <mergeCell ref="P12:P13"/>
    <mergeCell ref="N18:N19"/>
    <mergeCell ref="O18:O19"/>
    <mergeCell ref="P37:P38"/>
    <mergeCell ref="Q37:Q38"/>
    <mergeCell ref="O35:O36"/>
    <mergeCell ref="M49:M50"/>
    <mergeCell ref="Q33:Q34"/>
    <mergeCell ref="Q35:Q36"/>
    <mergeCell ref="Q39:Q40"/>
    <mergeCell ref="Q22:Q23"/>
    <mergeCell ref="Q24:Q25"/>
    <mergeCell ref="L22:L23"/>
    <mergeCell ref="N35:N36"/>
    <mergeCell ref="Q83:Q84"/>
    <mergeCell ref="Q81:Q82"/>
    <mergeCell ref="P87:P88"/>
    <mergeCell ref="L89:L90"/>
    <mergeCell ref="L85:L86"/>
    <mergeCell ref="L81:L82"/>
    <mergeCell ref="O87:O88"/>
    <mergeCell ref="M81:M82"/>
    <mergeCell ref="Q85:Q86"/>
    <mergeCell ref="N87:N88"/>
    <mergeCell ref="P81:P82"/>
    <mergeCell ref="Q89:Q90"/>
    <mergeCell ref="P83:P84"/>
    <mergeCell ref="N81:N82"/>
    <mergeCell ref="O81:O82"/>
    <mergeCell ref="M83:M84"/>
    <mergeCell ref="N83:N84"/>
    <mergeCell ref="P95:P96"/>
    <mergeCell ref="Q93:Q94"/>
    <mergeCell ref="M95:M96"/>
    <mergeCell ref="M93:M94"/>
    <mergeCell ref="N93:N94"/>
    <mergeCell ref="O93:O94"/>
    <mergeCell ref="P57:P58"/>
    <mergeCell ref="Q57:Q58"/>
    <mergeCell ref="P67:P68"/>
    <mergeCell ref="Q69:Q70"/>
    <mergeCell ref="Q73:Q74"/>
    <mergeCell ref="N77:N78"/>
    <mergeCell ref="O71:O72"/>
    <mergeCell ref="P71:P72"/>
    <mergeCell ref="P73:P74"/>
    <mergeCell ref="P77:P78"/>
    <mergeCell ref="Q71:Q72"/>
    <mergeCell ref="N73:N74"/>
    <mergeCell ref="Q77:Q78"/>
    <mergeCell ref="O73:O74"/>
    <mergeCell ref="O77:O78"/>
    <mergeCell ref="Q79:Q80"/>
    <mergeCell ref="P79:P80"/>
    <mergeCell ref="N79:N80"/>
    <mergeCell ref="O79:O80"/>
    <mergeCell ref="L79:L80"/>
    <mergeCell ref="M79:M80"/>
    <mergeCell ref="N55:N56"/>
    <mergeCell ref="M59:M60"/>
    <mergeCell ref="N59:N60"/>
    <mergeCell ref="O59:O60"/>
    <mergeCell ref="O69:O70"/>
    <mergeCell ref="L55:L56"/>
    <mergeCell ref="M61:M62"/>
    <mergeCell ref="N61:N62"/>
    <mergeCell ref="O67:O68"/>
    <mergeCell ref="O55:O56"/>
    <mergeCell ref="N57:N58"/>
    <mergeCell ref="O57:O58"/>
    <mergeCell ref="L75:L76"/>
    <mergeCell ref="M75:M76"/>
    <mergeCell ref="N75:N76"/>
    <mergeCell ref="O75:O76"/>
    <mergeCell ref="Q16:Q17"/>
    <mergeCell ref="P16:P17"/>
    <mergeCell ref="O16:O17"/>
    <mergeCell ref="N16:N17"/>
    <mergeCell ref="M16:M17"/>
    <mergeCell ref="M20:M21"/>
    <mergeCell ref="N20:N21"/>
    <mergeCell ref="O20:O21"/>
    <mergeCell ref="P20:P21"/>
    <mergeCell ref="Q20:Q21"/>
    <mergeCell ref="Q18:Q19"/>
    <mergeCell ref="P18:P19"/>
    <mergeCell ref="M18:M19"/>
    <mergeCell ref="L6:L7"/>
    <mergeCell ref="M6:M7"/>
    <mergeCell ref="P14:P15"/>
    <mergeCell ref="O14:O15"/>
    <mergeCell ref="Q12:Q13"/>
    <mergeCell ref="N6:N7"/>
    <mergeCell ref="O6:O7"/>
    <mergeCell ref="P6:P7"/>
    <mergeCell ref="M14:M15"/>
    <mergeCell ref="L14:L15"/>
    <mergeCell ref="M10:M11"/>
    <mergeCell ref="N14:N15"/>
    <mergeCell ref="Q10:Q11"/>
    <mergeCell ref="P10:P11"/>
    <mergeCell ref="O10:O11"/>
    <mergeCell ref="N10:N11"/>
    <mergeCell ref="Q6:Q7"/>
    <mergeCell ref="L8:L9"/>
    <mergeCell ref="M8:M9"/>
    <mergeCell ref="N8:N9"/>
    <mergeCell ref="O8:O9"/>
    <mergeCell ref="P8:P9"/>
    <mergeCell ref="Q8:Q9"/>
    <mergeCell ref="L10:L11"/>
    <mergeCell ref="L16:L17"/>
    <mergeCell ref="C10:C11"/>
    <mergeCell ref="C45:C46"/>
    <mergeCell ref="L39:L40"/>
    <mergeCell ref="L49:L50"/>
    <mergeCell ref="C20:C21"/>
    <mergeCell ref="D41:D42"/>
    <mergeCell ref="D43:D44"/>
    <mergeCell ref="D45:D46"/>
    <mergeCell ref="D47:D48"/>
    <mergeCell ref="D49:D50"/>
    <mergeCell ref="C39:C40"/>
    <mergeCell ref="C41:C42"/>
    <mergeCell ref="C43:C44"/>
    <mergeCell ref="D18:D19"/>
    <mergeCell ref="D20:D21"/>
    <mergeCell ref="D22:D23"/>
    <mergeCell ref="D24:D25"/>
    <mergeCell ref="D31:D32"/>
    <mergeCell ref="D33:D34"/>
    <mergeCell ref="D35:D36"/>
    <mergeCell ref="D37:D38"/>
    <mergeCell ref="D39:D40"/>
    <mergeCell ref="E33:E34"/>
    <mergeCell ref="M22:M23"/>
    <mergeCell ref="O24:O25"/>
    <mergeCell ref="O39:O40"/>
    <mergeCell ref="M45:M46"/>
    <mergeCell ref="L18:L19"/>
    <mergeCell ref="E20:E21"/>
    <mergeCell ref="L20:L21"/>
    <mergeCell ref="L51:L52"/>
    <mergeCell ref="L73:L74"/>
    <mergeCell ref="L37:L38"/>
    <mergeCell ref="L33:L34"/>
    <mergeCell ref="L47:L48"/>
    <mergeCell ref="L45:L46"/>
    <mergeCell ref="L31:L32"/>
    <mergeCell ref="L35:L36"/>
    <mergeCell ref="L43:L44"/>
    <mergeCell ref="L41:L42"/>
    <mergeCell ref="E53:E54"/>
    <mergeCell ref="E59:E60"/>
    <mergeCell ref="E51:E52"/>
    <mergeCell ref="E49:E50"/>
    <mergeCell ref="E67:E68"/>
    <mergeCell ref="E69:E70"/>
    <mergeCell ref="E31:E32"/>
    <mergeCell ref="E6:E7"/>
    <mergeCell ref="E12:E13"/>
    <mergeCell ref="E14:E15"/>
    <mergeCell ref="E16:E17"/>
    <mergeCell ref="E18:E19"/>
    <mergeCell ref="E22:E23"/>
    <mergeCell ref="E79:E80"/>
    <mergeCell ref="E81:E82"/>
    <mergeCell ref="C79:C80"/>
    <mergeCell ref="C18:C19"/>
    <mergeCell ref="C24:C26"/>
    <mergeCell ref="C81:C82"/>
    <mergeCell ref="E8:E9"/>
    <mergeCell ref="E10:E11"/>
    <mergeCell ref="C14:C15"/>
    <mergeCell ref="C22:C23"/>
    <mergeCell ref="C35:C36"/>
    <mergeCell ref="E55:E56"/>
    <mergeCell ref="D6:D7"/>
    <mergeCell ref="D8:D9"/>
    <mergeCell ref="D10:D11"/>
    <mergeCell ref="D12:D13"/>
    <mergeCell ref="D14:D15"/>
    <mergeCell ref="D16:D17"/>
    <mergeCell ref="B6:B26"/>
    <mergeCell ref="B31:B63"/>
    <mergeCell ref="C61:C63"/>
    <mergeCell ref="C16:C17"/>
    <mergeCell ref="C37:C38"/>
    <mergeCell ref="C69:C70"/>
    <mergeCell ref="C71:C72"/>
    <mergeCell ref="B67:B127"/>
    <mergeCell ref="C83:C84"/>
    <mergeCell ref="C97:C98"/>
    <mergeCell ref="C93:C94"/>
    <mergeCell ref="C95:C96"/>
    <mergeCell ref="C123:C124"/>
    <mergeCell ref="C113:C114"/>
    <mergeCell ref="C119:C120"/>
    <mergeCell ref="C125:C127"/>
    <mergeCell ref="C121:C122"/>
    <mergeCell ref="C117:C118"/>
    <mergeCell ref="C55:C56"/>
    <mergeCell ref="C31:C32"/>
    <mergeCell ref="C109:C110"/>
    <mergeCell ref="C33:C34"/>
    <mergeCell ref="C111:C112"/>
    <mergeCell ref="C89:C90"/>
    <mergeCell ref="C59:C60"/>
    <mergeCell ref="C77:C78"/>
    <mergeCell ref="C73:C74"/>
    <mergeCell ref="C85:C86"/>
    <mergeCell ref="C87:C88"/>
    <mergeCell ref="C57:C58"/>
    <mergeCell ref="C75:C76"/>
    <mergeCell ref="C53:C54"/>
    <mergeCell ref="Q111:Q112"/>
    <mergeCell ref="P111:P112"/>
    <mergeCell ref="N111:N112"/>
    <mergeCell ref="C103:C104"/>
    <mergeCell ref="M71:M72"/>
    <mergeCell ref="N71:N72"/>
    <mergeCell ref="E71:E72"/>
    <mergeCell ref="E73:E74"/>
    <mergeCell ref="E103:E104"/>
    <mergeCell ref="E109:E110"/>
    <mergeCell ref="E97:E98"/>
    <mergeCell ref="E99:E100"/>
    <mergeCell ref="E83:E84"/>
    <mergeCell ref="E85:E86"/>
    <mergeCell ref="E93:E94"/>
    <mergeCell ref="E95:E96"/>
    <mergeCell ref="E87:E88"/>
    <mergeCell ref="C99:C100"/>
    <mergeCell ref="E77:E78"/>
    <mergeCell ref="L77:L78"/>
    <mergeCell ref="L69:L70"/>
    <mergeCell ref="E89:E90"/>
    <mergeCell ref="M77:M78"/>
    <mergeCell ref="M73:M74"/>
    <mergeCell ref="D61:D62"/>
    <mergeCell ref="D73:D74"/>
    <mergeCell ref="D77:D78"/>
    <mergeCell ref="D79:D80"/>
    <mergeCell ref="D81:D82"/>
    <mergeCell ref="D83:D84"/>
    <mergeCell ref="D85:D86"/>
    <mergeCell ref="E75:E76"/>
    <mergeCell ref="C91:C92"/>
    <mergeCell ref="D57:D58"/>
    <mergeCell ref="E57:E58"/>
    <mergeCell ref="L57:L58"/>
    <mergeCell ref="M57:M58"/>
    <mergeCell ref="D51:D52"/>
    <mergeCell ref="D53:D54"/>
    <mergeCell ref="D55:D56"/>
    <mergeCell ref="D59:D60"/>
    <mergeCell ref="L71:L72"/>
    <mergeCell ref="E35:E36"/>
    <mergeCell ref="E37:E38"/>
    <mergeCell ref="E39:E40"/>
    <mergeCell ref="E41:E42"/>
    <mergeCell ref="E43:E44"/>
    <mergeCell ref="E45:E46"/>
    <mergeCell ref="E47:E48"/>
    <mergeCell ref="L53:L54"/>
    <mergeCell ref="M53:M54"/>
    <mergeCell ref="M35:M36"/>
    <mergeCell ref="N53:N54"/>
    <mergeCell ref="O53:O54"/>
    <mergeCell ref="M39:M40"/>
    <mergeCell ref="M37:M38"/>
    <mergeCell ref="N37:N38"/>
    <mergeCell ref="M55:M56"/>
    <mergeCell ref="M41:M42"/>
    <mergeCell ref="M51:M52"/>
    <mergeCell ref="M43:M44"/>
    <mergeCell ref="M47:M48"/>
    <mergeCell ref="N47:N48"/>
    <mergeCell ref="R147:R148"/>
    <mergeCell ref="S147:S148"/>
    <mergeCell ref="C107:C108"/>
    <mergeCell ref="D107:D108"/>
    <mergeCell ref="E107:E108"/>
    <mergeCell ref="L107:L108"/>
    <mergeCell ref="M107:M108"/>
    <mergeCell ref="N107:N108"/>
    <mergeCell ref="O107:O108"/>
    <mergeCell ref="P107:P108"/>
    <mergeCell ref="Q107:Q108"/>
    <mergeCell ref="E135:E136"/>
    <mergeCell ref="O145:O146"/>
    <mergeCell ref="P145:P146"/>
    <mergeCell ref="Q141:Q142"/>
    <mergeCell ref="P143:P144"/>
    <mergeCell ref="N141:N142"/>
    <mergeCell ref="O141:O142"/>
    <mergeCell ref="P141:P142"/>
    <mergeCell ref="Q145:Q146"/>
    <mergeCell ref="Q137:Q138"/>
    <mergeCell ref="P137:P138"/>
    <mergeCell ref="P139:P140"/>
    <mergeCell ref="O147:O148"/>
    <mergeCell ref="C167:C168"/>
    <mergeCell ref="D167:D168"/>
    <mergeCell ref="E167:E168"/>
    <mergeCell ref="L167:L168"/>
    <mergeCell ref="M167:M168"/>
    <mergeCell ref="N167:N168"/>
    <mergeCell ref="O167:O168"/>
    <mergeCell ref="P167:P168"/>
    <mergeCell ref="Q167:Q168"/>
    <mergeCell ref="C169:C170"/>
    <mergeCell ref="D169:D170"/>
    <mergeCell ref="E169:E170"/>
    <mergeCell ref="L169:L170"/>
    <mergeCell ref="M169:M170"/>
    <mergeCell ref="N169:N170"/>
    <mergeCell ref="O169:O170"/>
    <mergeCell ref="P169:P170"/>
    <mergeCell ref="Q169:Q170"/>
  </mergeCells>
  <conditionalFormatting sqref="Q67:Q102 Q105:Q12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{02CB7AEE-4500-4E23-AA21-74B315DE21D8}</x14:id>
        </ext>
      </extLst>
    </cfRule>
  </conditionalFormatting>
  <conditionalFormatting sqref="Q6:Q2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{427E363C-CC78-426F-AB55-BEEC69010ACA}</x14:id>
        </ext>
      </extLst>
    </cfRule>
  </conditionalFormatting>
  <conditionalFormatting sqref="R147:R148 Q131:Q174">
    <cfRule type="dataBar" priority="1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{CB429F88-42BE-42E1-8C85-F8463307C4D6}</x14:id>
        </ext>
      </extLst>
    </cfRule>
  </conditionalFormatting>
  <conditionalFormatting sqref="Q103:Q10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{7236DDAF-27D5-4A8B-9E42-C3AB62E5C184}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N31:N48 H155:H156 N6:N7 H149:H150 N13 N9 N49:N52 N14:N19 H50 H25" formula="1"/>
    <ignoredError sqref="H6 H10 H12:H13 H15:H16 H18:H19" formulaRange="1"/>
    <ignoredError sqref="H8 H11 H14 H17 H22" formula="1" formulaRange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CB7AEE-4500-4E23-AA21-74B315DE21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Q67:Q102 Q105:Q126</xm:sqref>
        </x14:conditionalFormatting>
        <x14:conditionalFormatting xmlns:xm="http://schemas.microsoft.com/office/excel/2006/main">
          <x14:cfRule type="dataBar" id="{427E363C-CC78-426F-AB55-BEEC69010A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Q6:Q25</xm:sqref>
        </x14:conditionalFormatting>
        <x14:conditionalFormatting xmlns:xm="http://schemas.microsoft.com/office/excel/2006/main">
          <x14:cfRule type="dataBar" id="{CB429F88-42BE-42E1-8C85-F8463307C4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R147:R148 Q131:Q174</xm:sqref>
        </x14:conditionalFormatting>
        <x14:conditionalFormatting xmlns:xm="http://schemas.microsoft.com/office/excel/2006/main">
          <x14:cfRule type="dataBar" id="{7236DDAF-27D5-4A8B-9E42-C3AB62E5C1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Q103:Q104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11"/>
  <sheetViews>
    <sheetView workbookViewId="0">
      <selection activeCell="C64" sqref="C64"/>
    </sheetView>
  </sheetViews>
  <sheetFormatPr baseColWidth="10" defaultRowHeight="15"/>
  <cols>
    <col min="1" max="1" width="9" style="249" bestFit="1" customWidth="1"/>
    <col min="2" max="2" width="10.42578125" style="249" bestFit="1" customWidth="1"/>
    <col min="3" max="3" width="46.42578125" style="249" bestFit="1" customWidth="1"/>
    <col min="4" max="4" width="47" style="249" bestFit="1" customWidth="1"/>
    <col min="5" max="5" width="11.28515625" style="249" bestFit="1" customWidth="1"/>
    <col min="6" max="6" width="8" style="249" bestFit="1" customWidth="1"/>
    <col min="7" max="7" width="7" style="249" bestFit="1" customWidth="1"/>
    <col min="8" max="8" width="9" style="249" bestFit="1" customWidth="1"/>
    <col min="9" max="9" width="10" style="249" bestFit="1" customWidth="1"/>
    <col min="10" max="10" width="11" style="249" bestFit="1" customWidth="1"/>
    <col min="11" max="16384" width="11.42578125" style="249"/>
  </cols>
  <sheetData>
    <row r="2" spans="1:13" ht="15.75" thickBot="1"/>
    <row r="3" spans="1:13">
      <c r="A3" s="250" t="s">
        <v>106</v>
      </c>
      <c r="B3" s="251" t="s">
        <v>256</v>
      </c>
      <c r="C3" s="251" t="s">
        <v>248</v>
      </c>
      <c r="D3" s="252" t="s">
        <v>19</v>
      </c>
      <c r="E3" s="252" t="s">
        <v>21</v>
      </c>
      <c r="F3" s="253" t="s">
        <v>73</v>
      </c>
    </row>
    <row r="4" spans="1:13" ht="15.75" thickBot="1">
      <c r="A4" s="254" t="s">
        <v>73</v>
      </c>
      <c r="B4" s="255">
        <v>100030</v>
      </c>
      <c r="C4" s="255">
        <v>21110</v>
      </c>
      <c r="D4" s="256">
        <v>452836</v>
      </c>
      <c r="E4" s="257">
        <v>63060</v>
      </c>
      <c r="F4" s="258">
        <f>B4+C4+D4+E4</f>
        <v>637036</v>
      </c>
    </row>
    <row r="7" spans="1:13" ht="15.75" thickBot="1"/>
    <row r="8" spans="1:13">
      <c r="A8" s="615" t="s">
        <v>249</v>
      </c>
      <c r="B8" s="616"/>
      <c r="C8" s="616"/>
      <c r="D8" s="616"/>
      <c r="E8" s="616"/>
      <c r="F8" s="616"/>
      <c r="G8" s="616"/>
      <c r="H8" s="617"/>
      <c r="I8" s="6"/>
      <c r="J8" s="6"/>
    </row>
    <row r="9" spans="1:13">
      <c r="A9" s="170" t="s">
        <v>250</v>
      </c>
      <c r="B9" s="171" t="s">
        <v>251</v>
      </c>
      <c r="C9" s="171" t="s">
        <v>252</v>
      </c>
      <c r="D9" s="171" t="s">
        <v>253</v>
      </c>
      <c r="E9" s="171" t="s">
        <v>254</v>
      </c>
      <c r="F9" s="171" t="s">
        <v>256</v>
      </c>
      <c r="G9" s="171" t="s">
        <v>248</v>
      </c>
      <c r="H9" s="171" t="s">
        <v>19</v>
      </c>
      <c r="I9" s="171" t="s">
        <v>21</v>
      </c>
      <c r="J9" s="172" t="s">
        <v>255</v>
      </c>
    </row>
    <row r="10" spans="1:13">
      <c r="A10" s="173">
        <v>428</v>
      </c>
      <c r="B10" s="174">
        <v>44980</v>
      </c>
      <c r="C10" s="247" t="s">
        <v>171</v>
      </c>
      <c r="D10" s="247" t="s">
        <v>258</v>
      </c>
      <c r="E10" s="248">
        <v>4.4999999999999997E-3</v>
      </c>
      <c r="F10" s="175">
        <f>E10*B4</f>
        <v>450.13499999999999</v>
      </c>
      <c r="G10" s="175"/>
      <c r="H10" s="175"/>
      <c r="I10" s="175"/>
      <c r="J10" s="175">
        <f>F10</f>
        <v>450.13499999999999</v>
      </c>
    </row>
    <row r="11" spans="1:13">
      <c r="A11" s="427">
        <v>429</v>
      </c>
      <c r="B11" s="428">
        <v>44980</v>
      </c>
      <c r="C11" s="429" t="s">
        <v>171</v>
      </c>
      <c r="D11" s="429" t="s">
        <v>258</v>
      </c>
      <c r="E11" s="433">
        <v>4.4999999999999997E-3</v>
      </c>
      <c r="F11" s="430">
        <f>E11*B4</f>
        <v>450.13499999999999</v>
      </c>
      <c r="G11" s="430"/>
      <c r="H11" s="430"/>
      <c r="I11" s="430"/>
      <c r="J11" s="430">
        <f>F11</f>
        <v>450.13499999999999</v>
      </c>
    </row>
    <row r="12" spans="1:13">
      <c r="A12" s="173">
        <v>430</v>
      </c>
      <c r="B12" s="174">
        <v>44980</v>
      </c>
      <c r="C12" s="247" t="s">
        <v>171</v>
      </c>
      <c r="D12" s="247" t="s">
        <v>258</v>
      </c>
      <c r="E12" s="176">
        <v>4.4999999999999997E-3</v>
      </c>
      <c r="F12" s="175">
        <f>E12*B4</f>
        <v>450.13499999999999</v>
      </c>
      <c r="G12" s="175"/>
      <c r="H12" s="175"/>
      <c r="I12" s="175"/>
      <c r="J12" s="175">
        <f>F12</f>
        <v>450.13499999999999</v>
      </c>
    </row>
    <row r="13" spans="1:13">
      <c r="A13" s="434">
        <v>391</v>
      </c>
      <c r="B13" s="435">
        <v>44977</v>
      </c>
      <c r="C13" s="436" t="s">
        <v>261</v>
      </c>
      <c r="D13" s="436" t="s">
        <v>180</v>
      </c>
      <c r="E13" s="434">
        <v>2.9499999999999999E-3</v>
      </c>
      <c r="F13" s="437"/>
      <c r="G13" s="437"/>
      <c r="H13" s="437">
        <f>E13*D4</f>
        <v>1335.8661999999999</v>
      </c>
      <c r="I13" s="437"/>
      <c r="J13" s="437">
        <f>H13</f>
        <v>1335.8661999999999</v>
      </c>
    </row>
    <row r="14" spans="1:13">
      <c r="A14" s="273">
        <v>426</v>
      </c>
      <c r="B14" s="274">
        <v>44980</v>
      </c>
      <c r="C14" s="275" t="s">
        <v>262</v>
      </c>
      <c r="D14" s="275" t="s">
        <v>258</v>
      </c>
      <c r="E14" s="273">
        <v>3.14E-3</v>
      </c>
      <c r="F14" s="273"/>
      <c r="G14" s="273"/>
      <c r="H14" s="276">
        <f>E14*D4</f>
        <v>1421.9050400000001</v>
      </c>
      <c r="I14" s="173"/>
      <c r="J14" s="273">
        <f>H14</f>
        <v>1421.9050400000001</v>
      </c>
    </row>
    <row r="15" spans="1:13">
      <c r="A15" s="427">
        <v>427</v>
      </c>
      <c r="B15" s="428">
        <v>44980</v>
      </c>
      <c r="C15" s="429" t="s">
        <v>171</v>
      </c>
      <c r="D15" s="429" t="s">
        <v>258</v>
      </c>
      <c r="E15" s="427">
        <v>4.4999999999999997E-3</v>
      </c>
      <c r="F15" s="427"/>
      <c r="G15" s="427"/>
      <c r="H15" s="427">
        <f>E15*D4</f>
        <v>2037.7619999999999</v>
      </c>
      <c r="I15" s="427"/>
      <c r="J15" s="427">
        <f>H15</f>
        <v>2037.7619999999999</v>
      </c>
      <c r="M15" s="249">
        <v>21110</v>
      </c>
    </row>
    <row r="16" spans="1:13">
      <c r="A16" s="173">
        <v>866</v>
      </c>
      <c r="B16" s="174">
        <v>45015</v>
      </c>
      <c r="C16" s="247" t="s">
        <v>259</v>
      </c>
      <c r="D16" s="247" t="s">
        <v>257</v>
      </c>
      <c r="E16" s="173">
        <v>4.4999999999999997E-3</v>
      </c>
      <c r="F16" s="173"/>
      <c r="G16" s="173"/>
      <c r="H16" s="173">
        <f>E16*D4</f>
        <v>2037.7619999999999</v>
      </c>
      <c r="I16" s="173"/>
      <c r="J16" s="173">
        <f>H16</f>
        <v>2037.7619999999999</v>
      </c>
    </row>
    <row r="17" spans="1:14">
      <c r="A17" s="427">
        <v>867</v>
      </c>
      <c r="B17" s="428">
        <v>45015</v>
      </c>
      <c r="C17" s="429" t="s">
        <v>259</v>
      </c>
      <c r="D17" s="429" t="s">
        <v>257</v>
      </c>
      <c r="E17" s="427">
        <v>4.4999999999999997E-3</v>
      </c>
      <c r="F17" s="427">
        <f>E17*B4</f>
        <v>450.13499999999999</v>
      </c>
      <c r="G17" s="427"/>
      <c r="H17" s="427"/>
      <c r="I17" s="427"/>
      <c r="J17" s="427">
        <f>F17</f>
        <v>450.13499999999999</v>
      </c>
    </row>
    <row r="18" spans="1:14">
      <c r="A18" s="173">
        <v>868</v>
      </c>
      <c r="B18" s="174">
        <v>45015</v>
      </c>
      <c r="C18" s="247" t="s">
        <v>259</v>
      </c>
      <c r="D18" s="247" t="s">
        <v>257</v>
      </c>
      <c r="E18" s="173">
        <v>4.4999999999999997E-3</v>
      </c>
      <c r="F18" s="173">
        <f>E18*B4</f>
        <v>450.13499999999999</v>
      </c>
      <c r="G18" s="173"/>
      <c r="H18" s="173"/>
      <c r="I18" s="173"/>
      <c r="J18" s="173">
        <f>F18</f>
        <v>450.13499999999999</v>
      </c>
    </row>
    <row r="19" spans="1:14">
      <c r="A19" s="427">
        <v>869</v>
      </c>
      <c r="B19" s="428">
        <v>45015</v>
      </c>
      <c r="C19" s="429" t="s">
        <v>259</v>
      </c>
      <c r="D19" s="429" t="s">
        <v>257</v>
      </c>
      <c r="E19" s="427">
        <v>4.4999999999999997E-3</v>
      </c>
      <c r="F19" s="427">
        <f>E19*B4</f>
        <v>450.13499999999999</v>
      </c>
      <c r="G19" s="427"/>
      <c r="H19" s="427"/>
      <c r="I19" s="427"/>
      <c r="J19" s="427">
        <f>F19</f>
        <v>450.13499999999999</v>
      </c>
    </row>
    <row r="20" spans="1:14">
      <c r="A20" s="173">
        <v>870</v>
      </c>
      <c r="B20" s="174">
        <v>45015</v>
      </c>
      <c r="C20" s="247" t="s">
        <v>259</v>
      </c>
      <c r="D20" s="247" t="s">
        <v>257</v>
      </c>
      <c r="E20" s="173">
        <v>1.2E-2</v>
      </c>
      <c r="F20" s="173"/>
      <c r="G20" s="173">
        <f>C4*E20</f>
        <v>253.32</v>
      </c>
      <c r="H20" s="173"/>
      <c r="I20" s="173"/>
      <c r="J20" s="173">
        <f>G20</f>
        <v>253.32</v>
      </c>
    </row>
    <row r="21" spans="1:14">
      <c r="A21" s="427">
        <v>871</v>
      </c>
      <c r="B21" s="428">
        <v>45015</v>
      </c>
      <c r="C21" s="429" t="s">
        <v>259</v>
      </c>
      <c r="D21" s="429" t="s">
        <v>257</v>
      </c>
      <c r="E21" s="427">
        <v>1.2E-2</v>
      </c>
      <c r="F21" s="427"/>
      <c r="G21" s="427">
        <f>C4*E21</f>
        <v>253.32</v>
      </c>
      <c r="H21" s="427"/>
      <c r="I21" s="427"/>
      <c r="J21" s="427">
        <f>G21</f>
        <v>253.32</v>
      </c>
    </row>
    <row r="22" spans="1:14">
      <c r="A22" s="173">
        <v>872</v>
      </c>
      <c r="B22" s="174">
        <v>45015</v>
      </c>
      <c r="C22" s="247" t="s">
        <v>259</v>
      </c>
      <c r="D22" s="247" t="s">
        <v>257</v>
      </c>
      <c r="E22" s="173">
        <v>1.2E-2</v>
      </c>
      <c r="F22" s="173"/>
      <c r="G22" s="173">
        <f>E22*C4</f>
        <v>253.32</v>
      </c>
      <c r="H22" s="173"/>
      <c r="I22" s="173"/>
      <c r="J22" s="173">
        <f>G22</f>
        <v>253.32</v>
      </c>
    </row>
    <row r="23" spans="1:14">
      <c r="A23" s="427">
        <v>873</v>
      </c>
      <c r="B23" s="428">
        <v>45015</v>
      </c>
      <c r="C23" s="429" t="s">
        <v>259</v>
      </c>
      <c r="D23" s="429" t="s">
        <v>257</v>
      </c>
      <c r="E23" s="427">
        <v>7.4999999999999997E-3</v>
      </c>
      <c r="F23" s="427"/>
      <c r="G23" s="427"/>
      <c r="H23" s="427"/>
      <c r="I23" s="427">
        <f>E4*E23</f>
        <v>472.95</v>
      </c>
      <c r="J23" s="427">
        <f>I23</f>
        <v>472.95</v>
      </c>
    </row>
    <row r="24" spans="1:14">
      <c r="A24" s="173">
        <v>1284</v>
      </c>
      <c r="B24" s="174">
        <v>45079</v>
      </c>
      <c r="C24" s="247" t="s">
        <v>259</v>
      </c>
      <c r="D24" s="247" t="s">
        <v>328</v>
      </c>
      <c r="E24" s="173">
        <v>4.4999999999999997E-3</v>
      </c>
      <c r="F24" s="173"/>
      <c r="G24" s="173"/>
      <c r="H24" s="173">
        <f>E24*D4</f>
        <v>2037.7619999999999</v>
      </c>
      <c r="I24" s="173"/>
      <c r="J24" s="173">
        <f>H24</f>
        <v>2037.7619999999999</v>
      </c>
    </row>
    <row r="25" spans="1:14">
      <c r="A25" s="427">
        <v>1286</v>
      </c>
      <c r="B25" s="428">
        <v>45079</v>
      </c>
      <c r="C25" s="429" t="s">
        <v>259</v>
      </c>
      <c r="D25" s="429" t="s">
        <v>328</v>
      </c>
      <c r="E25" s="427">
        <v>6.0000000000000001E-3</v>
      </c>
      <c r="F25" s="427">
        <f>E25*B4</f>
        <v>600.18000000000006</v>
      </c>
      <c r="G25" s="427"/>
      <c r="H25" s="427"/>
      <c r="I25" s="427"/>
      <c r="J25" s="427">
        <f>F25</f>
        <v>600.18000000000006</v>
      </c>
    </row>
    <row r="26" spans="1:14">
      <c r="A26" s="173">
        <v>1285</v>
      </c>
      <c r="B26" s="174">
        <v>45079</v>
      </c>
      <c r="C26" s="247" t="s">
        <v>259</v>
      </c>
      <c r="D26" s="247" t="s">
        <v>328</v>
      </c>
      <c r="E26" s="173">
        <v>4.4999999999999997E-3</v>
      </c>
      <c r="F26" s="173">
        <f>E26*B4</f>
        <v>450.13499999999999</v>
      </c>
      <c r="G26" s="173"/>
      <c r="H26" s="173"/>
      <c r="I26" s="173"/>
      <c r="J26" s="173">
        <f>F26</f>
        <v>450.13499999999999</v>
      </c>
      <c r="N26" s="432"/>
    </row>
    <row r="27" spans="1:14">
      <c r="A27" s="427">
        <v>1553</v>
      </c>
      <c r="B27" s="428">
        <v>45118</v>
      </c>
      <c r="C27" s="429" t="s">
        <v>261</v>
      </c>
      <c r="D27" s="429" t="s">
        <v>180</v>
      </c>
      <c r="E27" s="427">
        <v>6.0000000000000001E-3</v>
      </c>
      <c r="F27" s="427"/>
      <c r="G27" s="427"/>
      <c r="H27" s="427"/>
      <c r="I27" s="427">
        <f>E27*E4</f>
        <v>378.36</v>
      </c>
      <c r="J27" s="427">
        <f>I27</f>
        <v>378.36</v>
      </c>
    </row>
    <row r="28" spans="1:14">
      <c r="A28" s="173">
        <v>1554</v>
      </c>
      <c r="B28" s="174">
        <v>45118</v>
      </c>
      <c r="C28" s="247" t="s">
        <v>261</v>
      </c>
      <c r="D28" s="247" t="s">
        <v>180</v>
      </c>
      <c r="E28" s="173">
        <v>6.0000000000000001E-3</v>
      </c>
      <c r="F28" s="173"/>
      <c r="G28" s="173"/>
      <c r="H28" s="173"/>
      <c r="I28" s="173">
        <v>378.36</v>
      </c>
      <c r="J28" s="173">
        <f>I28</f>
        <v>378.36</v>
      </c>
    </row>
    <row r="29" spans="1:14">
      <c r="A29" s="427">
        <v>1555</v>
      </c>
      <c r="B29" s="428">
        <v>45118</v>
      </c>
      <c r="C29" s="429" t="s">
        <v>261</v>
      </c>
      <c r="D29" s="429" t="s">
        <v>180</v>
      </c>
      <c r="E29" s="427">
        <v>6.0000000000000001E-3</v>
      </c>
      <c r="F29" s="427"/>
      <c r="G29" s="427"/>
      <c r="H29" s="427"/>
      <c r="I29" s="427">
        <f>E29*E4</f>
        <v>378.36</v>
      </c>
      <c r="J29" s="427">
        <f>I29</f>
        <v>378.36</v>
      </c>
    </row>
    <row r="30" spans="1:14">
      <c r="A30" s="173">
        <v>1549</v>
      </c>
      <c r="B30" s="174">
        <v>45118</v>
      </c>
      <c r="C30" s="247" t="s">
        <v>264</v>
      </c>
      <c r="D30" s="247" t="s">
        <v>322</v>
      </c>
      <c r="E30" s="173">
        <v>6.9999999999999994E-5</v>
      </c>
      <c r="F30" s="173"/>
      <c r="G30" s="173"/>
      <c r="H30" s="173"/>
      <c r="I30" s="173">
        <f>E30*E4</f>
        <v>4.4141999999999992</v>
      </c>
      <c r="J30" s="173">
        <f>I30</f>
        <v>4.4141999999999992</v>
      </c>
    </row>
    <row r="31" spans="1:14">
      <c r="A31" s="427">
        <v>1552</v>
      </c>
      <c r="B31" s="428">
        <v>45118</v>
      </c>
      <c r="C31" s="429" t="s">
        <v>264</v>
      </c>
      <c r="D31" s="429" t="s">
        <v>322</v>
      </c>
      <c r="E31" s="427">
        <v>1.0000000000000001E-5</v>
      </c>
      <c r="F31" s="427"/>
      <c r="G31" s="427">
        <f>C4*E31</f>
        <v>0.21110000000000001</v>
      </c>
      <c r="H31" s="427"/>
      <c r="I31" s="427"/>
      <c r="J31" s="427">
        <f>G31</f>
        <v>0.21110000000000001</v>
      </c>
    </row>
    <row r="32" spans="1:14">
      <c r="A32" s="173">
        <v>1550</v>
      </c>
      <c r="B32" s="174">
        <v>45118</v>
      </c>
      <c r="C32" s="247" t="s">
        <v>264</v>
      </c>
      <c r="D32" s="247" t="s">
        <v>322</v>
      </c>
      <c r="E32" s="173">
        <v>1.0000000000000001E-5</v>
      </c>
      <c r="F32" s="173"/>
      <c r="G32" s="173"/>
      <c r="H32" s="173">
        <f>E32*D4</f>
        <v>4.5283600000000002</v>
      </c>
      <c r="I32" s="173"/>
      <c r="J32" s="173">
        <f>H32</f>
        <v>4.5283600000000002</v>
      </c>
    </row>
    <row r="33" spans="1:13">
      <c r="A33" s="427">
        <v>24</v>
      </c>
      <c r="B33" s="428">
        <v>45167</v>
      </c>
      <c r="C33" s="429" t="s">
        <v>340</v>
      </c>
      <c r="D33" s="429" t="s">
        <v>341</v>
      </c>
      <c r="E33" s="427">
        <v>5.1086999999999999E-3</v>
      </c>
      <c r="F33" s="427"/>
      <c r="G33" s="427"/>
      <c r="H33" s="427">
        <f>E33*D4</f>
        <v>2313.4032732000001</v>
      </c>
      <c r="I33" s="427"/>
      <c r="J33" s="430">
        <f>H33</f>
        <v>2313.4032732000001</v>
      </c>
      <c r="L33" s="432"/>
    </row>
    <row r="34" spans="1:13">
      <c r="A34" s="173">
        <v>67</v>
      </c>
      <c r="B34" s="174">
        <v>45177</v>
      </c>
      <c r="C34" s="247" t="s">
        <v>165</v>
      </c>
      <c r="D34" s="247" t="s">
        <v>166</v>
      </c>
      <c r="E34" s="173">
        <v>2.2100000000000002E-3</v>
      </c>
      <c r="F34" s="173"/>
      <c r="G34" s="173"/>
      <c r="H34" s="173">
        <f>E34*D4</f>
        <v>1000.7675600000001</v>
      </c>
      <c r="I34" s="173"/>
      <c r="J34" s="431">
        <f>H34</f>
        <v>1000.7675600000001</v>
      </c>
    </row>
    <row r="35" spans="1:13">
      <c r="A35" s="427">
        <v>82</v>
      </c>
      <c r="B35" s="428">
        <v>45181</v>
      </c>
      <c r="C35" s="429" t="s">
        <v>180</v>
      </c>
      <c r="D35" s="429" t="s">
        <v>345</v>
      </c>
      <c r="E35" s="427">
        <v>4.3388999999999997E-3</v>
      </c>
      <c r="F35" s="427"/>
      <c r="G35" s="427"/>
      <c r="H35" s="427"/>
      <c r="I35" s="427">
        <f>E4*E35</f>
        <v>273.61103399999996</v>
      </c>
      <c r="J35" s="430">
        <f>I35</f>
        <v>273.61103399999996</v>
      </c>
    </row>
    <row r="36" spans="1:13">
      <c r="A36" s="173">
        <v>83</v>
      </c>
      <c r="B36" s="174">
        <v>45181</v>
      </c>
      <c r="C36" s="247" t="s">
        <v>180</v>
      </c>
      <c r="D36" s="247" t="s">
        <v>346</v>
      </c>
      <c r="E36" s="173">
        <v>4.6841000000000001E-3</v>
      </c>
      <c r="F36" s="173"/>
      <c r="G36" s="173"/>
      <c r="H36" s="173">
        <f>E36*D4</f>
        <v>2121.1291076000002</v>
      </c>
      <c r="I36" s="173"/>
      <c r="J36" s="175">
        <f>H36</f>
        <v>2121.1291076000002</v>
      </c>
    </row>
    <row r="37" spans="1:13">
      <c r="A37" s="427">
        <v>874</v>
      </c>
      <c r="B37" s="428">
        <v>45015</v>
      </c>
      <c r="C37" s="429" t="s">
        <v>259</v>
      </c>
      <c r="D37" s="429" t="s">
        <v>257</v>
      </c>
      <c r="E37" s="427">
        <v>8.9999999999999993E-3</v>
      </c>
      <c r="F37" s="427"/>
      <c r="G37" s="427"/>
      <c r="H37" s="427"/>
      <c r="I37" s="427">
        <f>E37*E4</f>
        <v>567.54</v>
      </c>
      <c r="J37" s="427">
        <f>I37</f>
        <v>567.54</v>
      </c>
    </row>
    <row r="38" spans="1:13">
      <c r="A38" s="173">
        <v>875</v>
      </c>
      <c r="B38" s="174">
        <v>45015</v>
      </c>
      <c r="C38" s="247" t="s">
        <v>259</v>
      </c>
      <c r="D38" s="247" t="s">
        <v>257</v>
      </c>
      <c r="E38" s="173">
        <v>8.9999999999999993E-3</v>
      </c>
      <c r="F38" s="173"/>
      <c r="G38" s="173"/>
      <c r="H38" s="173"/>
      <c r="I38" s="173">
        <f>E38*E4</f>
        <v>567.54</v>
      </c>
      <c r="J38" s="173">
        <f>I38</f>
        <v>567.54</v>
      </c>
    </row>
    <row r="39" spans="1:13">
      <c r="A39" s="427">
        <v>837</v>
      </c>
      <c r="B39" s="428">
        <v>45014</v>
      </c>
      <c r="C39" s="429" t="s">
        <v>263</v>
      </c>
      <c r="D39" s="429" t="s">
        <v>264</v>
      </c>
      <c r="E39" s="427">
        <v>1.0000000000000001E-5</v>
      </c>
      <c r="F39" s="427"/>
      <c r="G39" s="427"/>
      <c r="H39" s="427">
        <f>E39*D4</f>
        <v>4.5283600000000002</v>
      </c>
      <c r="I39" s="427"/>
      <c r="J39" s="427">
        <f>H39</f>
        <v>4.5283600000000002</v>
      </c>
    </row>
    <row r="40" spans="1:13">
      <c r="A40" s="273">
        <v>836</v>
      </c>
      <c r="B40" s="274">
        <v>45045</v>
      </c>
      <c r="C40" s="275" t="s">
        <v>263</v>
      </c>
      <c r="D40" s="275" t="s">
        <v>264</v>
      </c>
      <c r="E40" s="273">
        <v>6.9999999999999994E-5</v>
      </c>
      <c r="F40" s="273"/>
      <c r="G40" s="273"/>
      <c r="H40" s="273"/>
      <c r="I40" s="273">
        <f>E40*E4</f>
        <v>4.4141999999999992</v>
      </c>
      <c r="J40" s="273">
        <f>I40</f>
        <v>4.4141999999999992</v>
      </c>
    </row>
    <row r="41" spans="1:13">
      <c r="A41" s="427">
        <v>838</v>
      </c>
      <c r="B41" s="428">
        <v>45045</v>
      </c>
      <c r="C41" s="429" t="s">
        <v>263</v>
      </c>
      <c r="D41" s="429" t="s">
        <v>264</v>
      </c>
      <c r="E41" s="427">
        <v>1.0000000000000001E-5</v>
      </c>
      <c r="F41" s="427"/>
      <c r="G41" s="427">
        <f>E41*C4</f>
        <v>0.21110000000000001</v>
      </c>
      <c r="H41" s="427"/>
      <c r="I41" s="427"/>
      <c r="J41" s="427">
        <f>G41</f>
        <v>0.21110000000000001</v>
      </c>
    </row>
    <row r="42" spans="1:13">
      <c r="A42" s="173">
        <v>434</v>
      </c>
      <c r="B42" s="174">
        <v>45008</v>
      </c>
      <c r="C42" s="247" t="s">
        <v>171</v>
      </c>
      <c r="D42" s="247" t="s">
        <v>258</v>
      </c>
      <c r="E42" s="173">
        <v>1.2E-2</v>
      </c>
      <c r="F42" s="173"/>
      <c r="G42" s="173">
        <f>E42*C4</f>
        <v>253.32</v>
      </c>
      <c r="H42" s="173"/>
      <c r="I42" s="173"/>
      <c r="J42" s="173">
        <f>G42</f>
        <v>253.32</v>
      </c>
    </row>
    <row r="43" spans="1:13">
      <c r="A43" s="427">
        <v>435</v>
      </c>
      <c r="B43" s="428">
        <v>45008</v>
      </c>
      <c r="C43" s="429" t="s">
        <v>171</v>
      </c>
      <c r="D43" s="429" t="s">
        <v>258</v>
      </c>
      <c r="E43" s="427">
        <v>1.2E-2</v>
      </c>
      <c r="F43" s="427"/>
      <c r="G43" s="427">
        <f>E43*C4</f>
        <v>253.32</v>
      </c>
      <c r="H43" s="427"/>
      <c r="I43" s="427"/>
      <c r="J43" s="427">
        <f>G43</f>
        <v>253.32</v>
      </c>
    </row>
    <row r="44" spans="1:13">
      <c r="A44" s="173">
        <v>436</v>
      </c>
      <c r="B44" s="174">
        <v>45008</v>
      </c>
      <c r="C44" s="247" t="s">
        <v>171</v>
      </c>
      <c r="D44" s="247" t="s">
        <v>258</v>
      </c>
      <c r="E44" s="173">
        <v>1.2E-2</v>
      </c>
      <c r="F44" s="173"/>
      <c r="G44" s="173">
        <f>E44*C4</f>
        <v>253.32</v>
      </c>
      <c r="H44" s="173"/>
      <c r="I44" s="173"/>
      <c r="J44" s="173">
        <f>G44</f>
        <v>253.32</v>
      </c>
    </row>
    <row r="45" spans="1:13">
      <c r="A45" s="427">
        <v>437</v>
      </c>
      <c r="B45" s="428">
        <v>45008</v>
      </c>
      <c r="C45" s="429" t="s">
        <v>171</v>
      </c>
      <c r="D45" s="429" t="s">
        <v>258</v>
      </c>
      <c r="E45" s="427">
        <v>7.4999999999999997E-3</v>
      </c>
      <c r="F45" s="427"/>
      <c r="G45" s="427"/>
      <c r="H45" s="427"/>
      <c r="I45" s="427">
        <f>E45*E4</f>
        <v>472.95</v>
      </c>
      <c r="J45" s="427">
        <f>I45</f>
        <v>472.95</v>
      </c>
    </row>
    <row r="46" spans="1:13">
      <c r="A46" s="173">
        <v>438</v>
      </c>
      <c r="B46" s="174">
        <v>45008</v>
      </c>
      <c r="C46" s="247" t="s">
        <v>171</v>
      </c>
      <c r="D46" s="247" t="s">
        <v>258</v>
      </c>
      <c r="E46" s="173">
        <v>8.9999999999999993E-3</v>
      </c>
      <c r="F46" s="173"/>
      <c r="G46" s="173"/>
      <c r="H46" s="173"/>
      <c r="I46" s="173">
        <f>E46*E4</f>
        <v>567.54</v>
      </c>
      <c r="J46" s="173">
        <f>I46</f>
        <v>567.54</v>
      </c>
      <c r="M46" s="259"/>
    </row>
    <row r="47" spans="1:13">
      <c r="A47" s="434">
        <v>368</v>
      </c>
      <c r="B47" s="435">
        <v>44973</v>
      </c>
      <c r="C47" s="436" t="s">
        <v>304</v>
      </c>
      <c r="D47" s="436" t="s">
        <v>180</v>
      </c>
      <c r="E47" s="434">
        <v>5.6620000000000004E-3</v>
      </c>
      <c r="F47" s="434"/>
      <c r="G47" s="434"/>
      <c r="H47" s="434"/>
      <c r="I47" s="434">
        <f>E47*E4</f>
        <v>357.04572000000002</v>
      </c>
      <c r="J47" s="434">
        <f>I47</f>
        <v>357.04572000000002</v>
      </c>
      <c r="M47" s="259"/>
    </row>
    <row r="48" spans="1:13">
      <c r="A48" s="173">
        <v>439</v>
      </c>
      <c r="B48" s="174">
        <v>45008</v>
      </c>
      <c r="C48" s="247" t="s">
        <v>171</v>
      </c>
      <c r="D48" s="247" t="s">
        <v>258</v>
      </c>
      <c r="E48" s="173">
        <v>8.9999999999999993E-3</v>
      </c>
      <c r="F48" s="173"/>
      <c r="G48" s="173"/>
      <c r="H48" s="173"/>
      <c r="I48" s="173">
        <f>E48*E4</f>
        <v>567.54</v>
      </c>
      <c r="J48" s="173">
        <f>I48</f>
        <v>567.54</v>
      </c>
    </row>
    <row r="49" spans="1:12">
      <c r="A49" s="427">
        <v>86</v>
      </c>
      <c r="B49" s="428">
        <v>45182</v>
      </c>
      <c r="C49" s="429" t="s">
        <v>180</v>
      </c>
      <c r="D49" s="429" t="s">
        <v>347</v>
      </c>
      <c r="E49" s="427">
        <v>4.3815E-3</v>
      </c>
      <c r="F49" s="427"/>
      <c r="G49" s="427"/>
      <c r="H49" s="427"/>
      <c r="I49" s="430">
        <f>E49*E4</f>
        <v>276.29739000000001</v>
      </c>
      <c r="J49" s="430">
        <f>I49</f>
        <v>276.29739000000001</v>
      </c>
    </row>
    <row r="50" spans="1:12">
      <c r="A50" s="173">
        <v>87</v>
      </c>
      <c r="B50" s="174">
        <v>45182</v>
      </c>
      <c r="C50" s="247" t="s">
        <v>180</v>
      </c>
      <c r="D50" s="247" t="s">
        <v>348</v>
      </c>
      <c r="E50" s="173">
        <v>4.6841000000000001E-3</v>
      </c>
      <c r="F50" s="173"/>
      <c r="G50" s="173"/>
      <c r="H50" s="173">
        <f>E50*D4</f>
        <v>2121.1291076000002</v>
      </c>
      <c r="I50" s="175"/>
      <c r="J50" s="175">
        <f>H50</f>
        <v>2121.1291076000002</v>
      </c>
    </row>
    <row r="51" spans="1:12">
      <c r="A51" s="173">
        <v>88</v>
      </c>
      <c r="B51" s="174">
        <v>45182</v>
      </c>
      <c r="C51" s="247" t="s">
        <v>180</v>
      </c>
      <c r="D51" s="247" t="s">
        <v>349</v>
      </c>
      <c r="E51" s="173">
        <v>4.6841000000000001E-3</v>
      </c>
      <c r="F51" s="173"/>
      <c r="G51" s="173"/>
      <c r="H51" s="173">
        <f>E51*D4</f>
        <v>2121.1291076000002</v>
      </c>
      <c r="I51" s="175"/>
      <c r="J51" s="175">
        <f>H51</f>
        <v>2121.1291076000002</v>
      </c>
    </row>
    <row r="52" spans="1:12">
      <c r="A52" s="173">
        <v>20</v>
      </c>
      <c r="B52" s="174">
        <v>45162</v>
      </c>
      <c r="C52" s="247" t="s">
        <v>61</v>
      </c>
      <c r="D52" s="247" t="s">
        <v>360</v>
      </c>
      <c r="E52" s="173">
        <v>5.0000000000000002E-5</v>
      </c>
      <c r="F52" s="173"/>
      <c r="G52" s="173"/>
      <c r="H52" s="175">
        <f>D4*E52</f>
        <v>22.6418</v>
      </c>
      <c r="I52" s="175"/>
      <c r="J52" s="175">
        <f>H52</f>
        <v>22.6418</v>
      </c>
    </row>
    <row r="53" spans="1:12">
      <c r="A53" s="173">
        <v>128</v>
      </c>
      <c r="B53" s="174">
        <v>45198</v>
      </c>
      <c r="C53" s="247" t="s">
        <v>186</v>
      </c>
      <c r="D53" s="247" t="s">
        <v>363</v>
      </c>
      <c r="E53" s="173">
        <v>1.0000000000000001E-5</v>
      </c>
      <c r="F53" s="173"/>
      <c r="G53" s="173"/>
      <c r="H53" s="173">
        <f>E53*D4</f>
        <v>4.5283600000000002</v>
      </c>
      <c r="I53" s="175"/>
      <c r="J53" s="175">
        <f>H53</f>
        <v>4.5283600000000002</v>
      </c>
    </row>
    <row r="54" spans="1:12" s="455" customFormat="1">
      <c r="A54" s="451">
        <v>91</v>
      </c>
      <c r="B54" s="452">
        <v>45182</v>
      </c>
      <c r="C54" s="453" t="s">
        <v>180</v>
      </c>
      <c r="D54" s="453" t="s">
        <v>372</v>
      </c>
      <c r="E54" s="451">
        <v>1.55233E-2</v>
      </c>
      <c r="F54" s="451"/>
      <c r="G54" s="451"/>
      <c r="H54" s="451"/>
      <c r="I54" s="454">
        <f>E54*E4</f>
        <v>978.89929800000004</v>
      </c>
      <c r="J54" s="454">
        <f>I54</f>
        <v>978.89929800000004</v>
      </c>
      <c r="L54" s="455">
        <v>978.89929800000004</v>
      </c>
    </row>
    <row r="55" spans="1:12" ht="15" customHeight="1">
      <c r="A55" s="173">
        <v>276</v>
      </c>
      <c r="B55" s="174">
        <v>45218</v>
      </c>
      <c r="C55" s="247" t="s">
        <v>258</v>
      </c>
      <c r="D55" s="247" t="s">
        <v>171</v>
      </c>
      <c r="E55" s="173">
        <v>1.2E-2</v>
      </c>
      <c r="F55" s="173"/>
      <c r="G55" s="173">
        <f>E55*C4</f>
        <v>253.32</v>
      </c>
      <c r="H55" s="173"/>
      <c r="I55" s="175"/>
      <c r="J55" s="175">
        <f>G55</f>
        <v>253.32</v>
      </c>
    </row>
    <row r="56" spans="1:12">
      <c r="A56" s="173"/>
      <c r="B56" s="174"/>
      <c r="C56" s="247"/>
      <c r="D56" s="247"/>
      <c r="E56" s="173"/>
      <c r="F56" s="173"/>
      <c r="G56" s="173"/>
      <c r="H56" s="173"/>
      <c r="I56" s="175"/>
      <c r="J56" s="175"/>
    </row>
    <row r="57" spans="1:12">
      <c r="A57" s="173"/>
      <c r="B57" s="174"/>
      <c r="C57" s="247"/>
      <c r="D57" s="247"/>
      <c r="E57" s="173"/>
      <c r="F57" s="173"/>
      <c r="G57" s="173"/>
      <c r="H57" s="173"/>
      <c r="I57" s="173"/>
      <c r="J57" s="173"/>
    </row>
    <row r="58" spans="1:12">
      <c r="A58" s="173"/>
      <c r="B58" s="174"/>
      <c r="C58" s="247"/>
      <c r="D58" s="247"/>
      <c r="E58" s="173"/>
      <c r="F58" s="173"/>
      <c r="G58" s="173"/>
      <c r="H58" s="173"/>
      <c r="I58" s="173"/>
      <c r="J58" s="173"/>
    </row>
    <row r="59" spans="1:12">
      <c r="A59" s="173"/>
      <c r="B59" s="174"/>
      <c r="C59" s="247"/>
      <c r="D59" s="247"/>
      <c r="E59" s="173"/>
      <c r="F59" s="173"/>
      <c r="G59" s="173"/>
      <c r="H59" s="173"/>
      <c r="I59" s="173"/>
      <c r="J59" s="173"/>
    </row>
    <row r="60" spans="1:12">
      <c r="A60" s="173"/>
      <c r="B60" s="174"/>
      <c r="C60" s="247"/>
      <c r="D60" s="247"/>
      <c r="E60" s="173"/>
      <c r="F60" s="173"/>
      <c r="G60" s="173"/>
      <c r="H60" s="173"/>
      <c r="I60" s="173"/>
      <c r="J60" s="173"/>
    </row>
    <row r="61" spans="1:12">
      <c r="A61" s="173"/>
      <c r="B61" s="174"/>
      <c r="C61" s="247"/>
      <c r="D61" s="247"/>
      <c r="E61" s="173"/>
      <c r="F61" s="173"/>
      <c r="G61" s="173"/>
      <c r="H61" s="173"/>
      <c r="I61" s="173"/>
      <c r="J61" s="173"/>
    </row>
    <row r="62" spans="1:12">
      <c r="A62" s="173"/>
      <c r="B62" s="174"/>
      <c r="C62" s="247"/>
      <c r="D62" s="247"/>
      <c r="E62" s="173"/>
      <c r="F62" s="173"/>
      <c r="G62" s="173"/>
      <c r="H62" s="173"/>
      <c r="I62" s="173"/>
      <c r="J62" s="173"/>
    </row>
    <row r="63" spans="1:12">
      <c r="A63" s="173"/>
      <c r="B63" s="174"/>
      <c r="C63" s="247"/>
      <c r="D63" s="247"/>
      <c r="E63" s="173"/>
      <c r="F63" s="173"/>
      <c r="G63" s="173"/>
      <c r="H63" s="173"/>
      <c r="I63" s="173"/>
      <c r="J63" s="173"/>
    </row>
    <row r="64" spans="1:12">
      <c r="A64" s="97"/>
      <c r="B64" s="97"/>
      <c r="C64" s="97"/>
      <c r="D64" s="97"/>
      <c r="E64" s="97"/>
      <c r="F64" s="97"/>
      <c r="G64" s="97"/>
      <c r="H64" s="97"/>
      <c r="I64" s="97"/>
      <c r="J64" s="3">
        <f>SUM(J10:J49)</f>
        <v>24853.803644800009</v>
      </c>
    </row>
    <row r="95" spans="6:8">
      <c r="F95" s="260"/>
      <c r="G95" s="260"/>
      <c r="H95" s="260"/>
    </row>
    <row r="96" spans="6:8">
      <c r="F96" s="260"/>
      <c r="G96" s="260"/>
      <c r="H96" s="260"/>
    </row>
    <row r="97" spans="6:8">
      <c r="F97" s="260"/>
      <c r="G97" s="260"/>
      <c r="H97" s="260"/>
    </row>
    <row r="98" spans="6:8">
      <c r="F98" s="260"/>
      <c r="G98" s="260"/>
      <c r="H98" s="260"/>
    </row>
    <row r="99" spans="6:8">
      <c r="F99" s="260"/>
      <c r="G99" s="260"/>
      <c r="H99" s="260"/>
    </row>
    <row r="100" spans="6:8">
      <c r="F100" s="260"/>
      <c r="G100" s="260"/>
      <c r="H100" s="260"/>
    </row>
    <row r="101" spans="6:8">
      <c r="F101" s="260"/>
      <c r="G101" s="260"/>
      <c r="H101" s="260"/>
    </row>
    <row r="102" spans="6:8">
      <c r="F102" s="260"/>
      <c r="G102" s="260"/>
      <c r="H102" s="260"/>
    </row>
    <row r="103" spans="6:8">
      <c r="F103" s="261"/>
      <c r="G103" s="261"/>
      <c r="H103" s="261"/>
    </row>
    <row r="104" spans="6:8">
      <c r="F104" s="261"/>
      <c r="G104" s="261"/>
      <c r="H104" s="261"/>
    </row>
    <row r="105" spans="6:8">
      <c r="F105" s="260"/>
      <c r="G105" s="260"/>
      <c r="H105" s="260"/>
    </row>
    <row r="106" spans="6:8">
      <c r="F106" s="260"/>
      <c r="G106" s="260"/>
      <c r="H106" s="260"/>
    </row>
    <row r="107" spans="6:8">
      <c r="F107" s="260"/>
      <c r="G107" s="260"/>
      <c r="H107" s="260"/>
    </row>
    <row r="108" spans="6:8">
      <c r="F108" s="260"/>
      <c r="G108" s="260"/>
      <c r="H108" s="260"/>
    </row>
    <row r="109" spans="6:8">
      <c r="F109" s="260"/>
      <c r="G109" s="260"/>
      <c r="H109" s="260"/>
    </row>
    <row r="110" spans="6:8">
      <c r="F110" s="260"/>
      <c r="G110" s="260"/>
      <c r="H110" s="260"/>
    </row>
    <row r="111" spans="6:8">
      <c r="F111" s="260"/>
      <c r="G111" s="260"/>
    </row>
  </sheetData>
  <autoFilter ref="A9:K55"/>
  <mergeCells count="1">
    <mergeCell ref="A8:H8"/>
  </mergeCell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5"/>
  <sheetViews>
    <sheetView showGridLines="0" topLeftCell="A70" zoomScaleNormal="100" workbookViewId="0">
      <selection activeCell="E146" sqref="E146:E171"/>
    </sheetView>
  </sheetViews>
  <sheetFormatPr baseColWidth="10" defaultColWidth="11.42578125" defaultRowHeight="12"/>
  <cols>
    <col min="1" max="1" width="16.140625" style="9" customWidth="1"/>
    <col min="2" max="2" width="23" style="37" bestFit="1" customWidth="1"/>
    <col min="3" max="3" width="29.140625" style="37" customWidth="1"/>
    <col min="4" max="4" width="22.5703125" style="9" customWidth="1"/>
    <col min="5" max="5" width="43.28515625" style="12" customWidth="1"/>
    <col min="6" max="6" width="21.5703125" style="12" bestFit="1" customWidth="1"/>
    <col min="7" max="7" width="18" style="15" bestFit="1" customWidth="1"/>
    <col min="8" max="8" width="17.5703125" style="12" bestFit="1" customWidth="1"/>
    <col min="9" max="9" width="14.5703125" style="9" customWidth="1"/>
    <col min="10" max="10" width="14.5703125" style="9" bestFit="1" customWidth="1"/>
    <col min="11" max="16384" width="11.42578125" style="9"/>
  </cols>
  <sheetData>
    <row r="1" spans="1:10" ht="7.9" customHeight="1">
      <c r="B1" s="22"/>
      <c r="C1" s="22"/>
      <c r="D1" s="21"/>
      <c r="E1" s="23"/>
      <c r="F1" s="23"/>
      <c r="G1" s="22"/>
      <c r="H1" s="23"/>
      <c r="I1" s="21"/>
      <c r="J1" s="21"/>
    </row>
    <row r="2" spans="1:10" ht="17.45" customHeight="1">
      <c r="B2" s="647" t="s">
        <v>162</v>
      </c>
      <c r="C2" s="648"/>
      <c r="D2" s="648"/>
      <c r="E2" s="648"/>
      <c r="F2" s="648"/>
      <c r="G2" s="648"/>
      <c r="H2" s="648"/>
      <c r="I2" s="648"/>
      <c r="J2" s="649"/>
    </row>
    <row r="3" spans="1:10">
      <c r="B3" s="650">
        <f>+RESUMEN!B3</f>
        <v>45291</v>
      </c>
      <c r="C3" s="651"/>
      <c r="D3" s="651"/>
      <c r="E3" s="651"/>
      <c r="F3" s="651"/>
      <c r="G3" s="651"/>
      <c r="H3" s="651"/>
      <c r="I3" s="651"/>
      <c r="J3" s="652"/>
    </row>
    <row r="4" spans="1:10">
      <c r="B4" s="653"/>
      <c r="C4" s="653"/>
      <c r="D4" s="653"/>
      <c r="E4" s="653"/>
      <c r="F4" s="653"/>
      <c r="G4" s="653"/>
      <c r="H4" s="653"/>
      <c r="I4" s="653"/>
      <c r="J4" s="653"/>
    </row>
    <row r="5" spans="1:10" ht="12" customHeight="1"/>
    <row r="6" spans="1:10" ht="13.5" customHeight="1"/>
    <row r="7" spans="1:10">
      <c r="B7" s="335" t="s">
        <v>63</v>
      </c>
      <c r="C7" s="335" t="s">
        <v>64</v>
      </c>
      <c r="D7" s="335" t="s">
        <v>65</v>
      </c>
      <c r="E7" s="335" t="s">
        <v>143</v>
      </c>
      <c r="F7" s="336" t="s">
        <v>70</v>
      </c>
      <c r="G7" s="335" t="s">
        <v>85</v>
      </c>
      <c r="H7" s="335" t="s">
        <v>142</v>
      </c>
      <c r="I7" s="335" t="s">
        <v>86</v>
      </c>
      <c r="J7" s="335" t="s">
        <v>69</v>
      </c>
    </row>
    <row r="8" spans="1:10" ht="15" customHeight="1">
      <c r="B8" s="624" t="s">
        <v>177</v>
      </c>
      <c r="C8" s="624">
        <v>1124</v>
      </c>
      <c r="D8" s="627">
        <v>45068</v>
      </c>
      <c r="E8" s="628">
        <v>12070</v>
      </c>
      <c r="F8" s="414" t="s">
        <v>313</v>
      </c>
      <c r="G8" s="415">
        <v>3184.3339999999998</v>
      </c>
      <c r="H8" s="629">
        <f>SUM(G8:G12)</f>
        <v>12070</v>
      </c>
      <c r="I8" s="629">
        <f>E8-H8</f>
        <v>0</v>
      </c>
      <c r="J8" s="630">
        <f>H8/E8</f>
        <v>1</v>
      </c>
    </row>
    <row r="9" spans="1:10">
      <c r="B9" s="625"/>
      <c r="C9" s="625"/>
      <c r="D9" s="627"/>
      <c r="E9" s="628"/>
      <c r="F9" s="415" t="s">
        <v>314</v>
      </c>
      <c r="G9" s="416">
        <v>1874.3610000000001</v>
      </c>
      <c r="H9" s="629"/>
      <c r="I9" s="629"/>
      <c r="J9" s="630"/>
    </row>
    <row r="10" spans="1:10">
      <c r="B10" s="625"/>
      <c r="C10" s="625"/>
      <c r="D10" s="627"/>
      <c r="E10" s="628"/>
      <c r="F10" s="415" t="s">
        <v>315</v>
      </c>
      <c r="G10" s="416">
        <v>2428.6979999999999</v>
      </c>
      <c r="H10" s="629"/>
      <c r="I10" s="629"/>
      <c r="J10" s="630"/>
    </row>
    <row r="11" spans="1:10">
      <c r="B11" s="625"/>
      <c r="C11" s="625"/>
      <c r="D11" s="627"/>
      <c r="E11" s="628"/>
      <c r="F11" s="417" t="s">
        <v>316</v>
      </c>
      <c r="G11" s="415">
        <v>1916.827</v>
      </c>
      <c r="H11" s="629"/>
      <c r="I11" s="629"/>
      <c r="J11" s="630"/>
    </row>
    <row r="12" spans="1:10">
      <c r="A12" s="15"/>
      <c r="B12" s="626"/>
      <c r="C12" s="626"/>
      <c r="D12" s="627"/>
      <c r="E12" s="628"/>
      <c r="F12" s="417" t="s">
        <v>317</v>
      </c>
      <c r="G12" s="415">
        <v>2665.78</v>
      </c>
      <c r="H12" s="629"/>
      <c r="I12" s="629"/>
      <c r="J12" s="630"/>
    </row>
    <row r="13" spans="1:10">
      <c r="A13" s="294"/>
      <c r="B13" s="296"/>
      <c r="C13" s="296"/>
      <c r="D13" s="297"/>
      <c r="E13" s="78"/>
      <c r="F13" s="298"/>
      <c r="G13" s="78"/>
      <c r="H13" s="296"/>
      <c r="I13" s="296"/>
      <c r="J13" s="299"/>
    </row>
    <row r="14" spans="1:10">
      <c r="A14" s="294"/>
      <c r="B14" s="296"/>
      <c r="C14" s="296"/>
      <c r="D14" s="297"/>
      <c r="E14" s="78"/>
      <c r="F14" s="298"/>
      <c r="G14" s="78"/>
      <c r="H14" s="296"/>
      <c r="I14" s="296"/>
      <c r="J14" s="299"/>
    </row>
    <row r="15" spans="1:10">
      <c r="A15" s="294"/>
      <c r="B15" s="296"/>
      <c r="C15" s="296"/>
      <c r="D15" s="297"/>
      <c r="E15" s="78"/>
      <c r="F15" s="298"/>
      <c r="G15" s="78"/>
      <c r="H15" s="296"/>
      <c r="I15" s="296"/>
      <c r="J15" s="299"/>
    </row>
    <row r="16" spans="1:10">
      <c r="A16" s="294"/>
      <c r="B16" s="337" t="s">
        <v>63</v>
      </c>
      <c r="C16" s="337" t="s">
        <v>64</v>
      </c>
      <c r="D16" s="337" t="s">
        <v>65</v>
      </c>
      <c r="E16" s="337" t="s">
        <v>143</v>
      </c>
      <c r="F16" s="338" t="s">
        <v>70</v>
      </c>
      <c r="G16" s="337" t="s">
        <v>85</v>
      </c>
      <c r="H16" s="337" t="s">
        <v>142</v>
      </c>
      <c r="I16" s="337" t="s">
        <v>86</v>
      </c>
      <c r="J16" s="337" t="s">
        <v>69</v>
      </c>
    </row>
    <row r="17" spans="1:13">
      <c r="A17" s="294"/>
      <c r="B17" s="618" t="s">
        <v>322</v>
      </c>
      <c r="C17" s="618">
        <v>1123</v>
      </c>
      <c r="D17" s="640">
        <v>45057</v>
      </c>
      <c r="E17" s="641">
        <v>11027</v>
      </c>
      <c r="F17" s="263" t="s">
        <v>323</v>
      </c>
      <c r="G17" s="312">
        <v>6770.6769999999997</v>
      </c>
      <c r="H17" s="642">
        <f>SUM(G17:G20)</f>
        <v>10882.802</v>
      </c>
      <c r="I17" s="642">
        <f>E17-H17</f>
        <v>144.19800000000032</v>
      </c>
      <c r="J17" s="643">
        <f>H17/E17</f>
        <v>0.98692318853722683</v>
      </c>
    </row>
    <row r="18" spans="1:13">
      <c r="A18" s="294"/>
      <c r="B18" s="619"/>
      <c r="C18" s="619"/>
      <c r="D18" s="640"/>
      <c r="E18" s="641"/>
      <c r="F18" s="295" t="s">
        <v>324</v>
      </c>
      <c r="G18" s="42">
        <v>4112.125</v>
      </c>
      <c r="H18" s="642"/>
      <c r="I18" s="642"/>
      <c r="J18" s="643"/>
    </row>
    <row r="19" spans="1:13">
      <c r="A19" s="294"/>
      <c r="B19" s="619"/>
      <c r="C19" s="619"/>
      <c r="D19" s="640"/>
      <c r="E19" s="641"/>
      <c r="F19" s="295" t="s">
        <v>325</v>
      </c>
      <c r="G19" s="10">
        <v>0</v>
      </c>
      <c r="H19" s="642"/>
      <c r="I19" s="642"/>
      <c r="J19" s="643"/>
    </row>
    <row r="20" spans="1:13">
      <c r="A20" s="294"/>
      <c r="B20" s="620"/>
      <c r="C20" s="620"/>
      <c r="D20" s="640"/>
      <c r="E20" s="641"/>
      <c r="F20" s="262" t="s">
        <v>326</v>
      </c>
      <c r="G20" s="295">
        <v>0</v>
      </c>
      <c r="H20" s="642"/>
      <c r="I20" s="642"/>
      <c r="J20" s="643"/>
    </row>
    <row r="21" spans="1:13">
      <c r="A21" s="294"/>
      <c r="B21" s="296"/>
      <c r="C21" s="296"/>
      <c r="D21" s="297"/>
      <c r="E21" s="78"/>
      <c r="F21" s="298"/>
      <c r="G21" s="78"/>
      <c r="H21" s="296"/>
      <c r="I21" s="296"/>
      <c r="J21" s="299"/>
      <c r="M21" s="456"/>
    </row>
    <row r="22" spans="1:13">
      <c r="A22" s="316"/>
      <c r="B22" s="296"/>
      <c r="C22" s="296"/>
      <c r="D22" s="297"/>
      <c r="E22" s="78"/>
      <c r="F22" s="298"/>
      <c r="G22" s="78"/>
      <c r="H22" s="296"/>
      <c r="I22" s="296"/>
      <c r="J22" s="299"/>
    </row>
    <row r="23" spans="1:13">
      <c r="A23" s="316"/>
      <c r="B23" s="296"/>
      <c r="C23" s="296"/>
      <c r="D23" s="297"/>
      <c r="E23" s="78"/>
      <c r="F23" s="298"/>
      <c r="G23" s="78"/>
      <c r="H23" s="296"/>
      <c r="I23" s="296"/>
      <c r="J23" s="299"/>
    </row>
    <row r="24" spans="1:13">
      <c r="A24" s="316"/>
      <c r="B24" s="296"/>
      <c r="C24" s="296"/>
      <c r="D24" s="297"/>
      <c r="E24" s="78"/>
      <c r="F24" s="298"/>
      <c r="G24" s="78"/>
      <c r="H24" s="296"/>
      <c r="I24" s="296"/>
      <c r="J24" s="299"/>
    </row>
    <row r="25" spans="1:13">
      <c r="A25" s="316"/>
      <c r="B25" s="333" t="s">
        <v>63</v>
      </c>
      <c r="C25" s="333" t="s">
        <v>64</v>
      </c>
      <c r="D25" s="333" t="s">
        <v>65</v>
      </c>
      <c r="E25" s="333" t="s">
        <v>143</v>
      </c>
      <c r="F25" s="334" t="s">
        <v>70</v>
      </c>
      <c r="G25" s="333" t="s">
        <v>85</v>
      </c>
      <c r="H25" s="333" t="s">
        <v>142</v>
      </c>
      <c r="I25" s="333" t="s">
        <v>86</v>
      </c>
      <c r="J25" s="333" t="s">
        <v>69</v>
      </c>
    </row>
    <row r="26" spans="1:13">
      <c r="A26" s="316"/>
      <c r="B26" s="624" t="s">
        <v>177</v>
      </c>
      <c r="C26" s="624">
        <v>1324</v>
      </c>
      <c r="D26" s="627">
        <v>45093</v>
      </c>
      <c r="E26" s="628">
        <v>550</v>
      </c>
      <c r="F26" s="414" t="s">
        <v>313</v>
      </c>
      <c r="G26" s="415">
        <v>550</v>
      </c>
      <c r="H26" s="629">
        <f>SUM(G26:G30)</f>
        <v>550</v>
      </c>
      <c r="I26" s="629">
        <f>E26-H26</f>
        <v>0</v>
      </c>
      <c r="J26" s="630">
        <f>H26/E26</f>
        <v>1</v>
      </c>
    </row>
    <row r="27" spans="1:13">
      <c r="A27" s="316"/>
      <c r="B27" s="625"/>
      <c r="C27" s="625"/>
      <c r="D27" s="627"/>
      <c r="E27" s="628"/>
      <c r="F27" s="415" t="s">
        <v>314</v>
      </c>
      <c r="G27" s="416">
        <v>0</v>
      </c>
      <c r="H27" s="629"/>
      <c r="I27" s="629"/>
      <c r="J27" s="630"/>
    </row>
    <row r="28" spans="1:13">
      <c r="A28" s="316"/>
      <c r="B28" s="625"/>
      <c r="C28" s="625"/>
      <c r="D28" s="627"/>
      <c r="E28" s="628"/>
      <c r="F28" s="415" t="s">
        <v>315</v>
      </c>
      <c r="G28" s="416">
        <v>0</v>
      </c>
      <c r="H28" s="629"/>
      <c r="I28" s="629"/>
      <c r="J28" s="630"/>
    </row>
    <row r="29" spans="1:13">
      <c r="A29" s="316"/>
      <c r="B29" s="625"/>
      <c r="C29" s="625"/>
      <c r="D29" s="627"/>
      <c r="E29" s="628"/>
      <c r="F29" s="417" t="s">
        <v>316</v>
      </c>
      <c r="G29" s="415">
        <v>0</v>
      </c>
      <c r="H29" s="629"/>
      <c r="I29" s="629"/>
      <c r="J29" s="630"/>
    </row>
    <row r="30" spans="1:13">
      <c r="A30" s="316"/>
      <c r="B30" s="626"/>
      <c r="C30" s="626"/>
      <c r="D30" s="627"/>
      <c r="E30" s="628"/>
      <c r="F30" s="417" t="s">
        <v>317</v>
      </c>
      <c r="G30" s="415">
        <v>0</v>
      </c>
      <c r="H30" s="629"/>
      <c r="I30" s="629"/>
      <c r="J30" s="630"/>
    </row>
    <row r="31" spans="1:13">
      <c r="A31" s="316"/>
      <c r="B31" s="296"/>
      <c r="C31" s="296"/>
      <c r="D31" s="297"/>
      <c r="E31" s="78"/>
      <c r="F31" s="298"/>
      <c r="G31" s="78"/>
      <c r="H31" s="296"/>
      <c r="I31" s="296"/>
      <c r="J31" s="299"/>
    </row>
    <row r="32" spans="1:13">
      <c r="A32" s="316"/>
      <c r="B32" s="296"/>
      <c r="C32" s="296"/>
      <c r="D32" s="297"/>
      <c r="E32" s="78"/>
      <c r="F32" s="298"/>
      <c r="G32" s="78"/>
      <c r="H32" s="296"/>
      <c r="I32" s="296"/>
      <c r="J32" s="299"/>
    </row>
    <row r="33" spans="1:10">
      <c r="A33" s="316"/>
      <c r="B33" s="296"/>
      <c r="C33" s="296"/>
      <c r="D33" s="297"/>
      <c r="E33" s="78"/>
      <c r="F33" s="298"/>
      <c r="G33" s="78"/>
      <c r="H33" s="296"/>
      <c r="I33" s="296"/>
      <c r="J33" s="299"/>
    </row>
    <row r="34" spans="1:10">
      <c r="A34" s="316"/>
      <c r="B34" s="341" t="s">
        <v>63</v>
      </c>
      <c r="C34" s="341" t="s">
        <v>64</v>
      </c>
      <c r="D34" s="341" t="s">
        <v>65</v>
      </c>
      <c r="E34" s="341" t="s">
        <v>143</v>
      </c>
      <c r="F34" s="342" t="s">
        <v>70</v>
      </c>
      <c r="G34" s="341" t="s">
        <v>85</v>
      </c>
      <c r="H34" s="341" t="s">
        <v>142</v>
      </c>
      <c r="I34" s="341" t="s">
        <v>86</v>
      </c>
      <c r="J34" s="341" t="s">
        <v>69</v>
      </c>
    </row>
    <row r="35" spans="1:10">
      <c r="A35" s="316"/>
      <c r="B35" s="631" t="s">
        <v>262</v>
      </c>
      <c r="C35" s="618">
        <v>1371</v>
      </c>
      <c r="D35" s="640">
        <v>45100</v>
      </c>
      <c r="E35" s="641">
        <v>4586.5</v>
      </c>
      <c r="F35" s="263" t="s">
        <v>323</v>
      </c>
      <c r="G35" s="312">
        <v>3647.1889999999999</v>
      </c>
      <c r="H35" s="642">
        <f>SUM(G35:G37)</f>
        <v>4586.5</v>
      </c>
      <c r="I35" s="642">
        <f>E35-H35</f>
        <v>0</v>
      </c>
      <c r="J35" s="643">
        <f>H35/E35</f>
        <v>1</v>
      </c>
    </row>
    <row r="36" spans="1:10">
      <c r="A36" s="316"/>
      <c r="B36" s="632"/>
      <c r="C36" s="619"/>
      <c r="D36" s="640"/>
      <c r="E36" s="641"/>
      <c r="F36" s="317" t="s">
        <v>324</v>
      </c>
      <c r="G36" s="42">
        <v>939.31100000000004</v>
      </c>
      <c r="H36" s="642"/>
      <c r="I36" s="642"/>
      <c r="J36" s="643"/>
    </row>
    <row r="37" spans="1:10">
      <c r="A37" s="316"/>
      <c r="B37" s="633"/>
      <c r="C37" s="620"/>
      <c r="D37" s="640"/>
      <c r="E37" s="641"/>
      <c r="F37" s="262" t="s">
        <v>326</v>
      </c>
      <c r="G37" s="317">
        <v>0</v>
      </c>
      <c r="H37" s="642"/>
      <c r="I37" s="642"/>
      <c r="J37" s="643"/>
    </row>
    <row r="38" spans="1:10">
      <c r="A38" s="316"/>
      <c r="B38" s="296"/>
      <c r="C38" s="296"/>
      <c r="D38" s="297"/>
      <c r="E38" s="78"/>
      <c r="F38" s="298"/>
      <c r="G38" s="78"/>
      <c r="H38" s="296"/>
      <c r="I38" s="296"/>
      <c r="J38" s="299"/>
    </row>
    <row r="39" spans="1:10">
      <c r="A39" s="316"/>
      <c r="B39" s="296"/>
      <c r="C39" s="296"/>
      <c r="D39" s="297"/>
      <c r="E39" s="78"/>
      <c r="F39" s="298"/>
      <c r="G39" s="78"/>
      <c r="H39" s="296"/>
      <c r="I39" s="296"/>
      <c r="J39" s="299"/>
    </row>
    <row r="40" spans="1:10">
      <c r="A40" s="316"/>
      <c r="B40" s="296"/>
      <c r="C40" s="296"/>
      <c r="D40" s="297"/>
      <c r="E40" s="78"/>
      <c r="F40" s="298"/>
      <c r="G40" s="78"/>
      <c r="H40" s="296"/>
      <c r="I40" s="296"/>
      <c r="J40" s="299"/>
    </row>
    <row r="41" spans="1:10">
      <c r="A41" s="316"/>
      <c r="B41" s="296"/>
      <c r="C41" s="296"/>
      <c r="D41" s="297"/>
      <c r="E41" s="78"/>
      <c r="F41" s="298"/>
      <c r="G41" s="78"/>
      <c r="H41" s="296"/>
      <c r="I41" s="296"/>
      <c r="J41" s="299"/>
    </row>
    <row r="42" spans="1:10">
      <c r="A42" s="316"/>
      <c r="B42" s="339" t="s">
        <v>63</v>
      </c>
      <c r="C42" s="339" t="s">
        <v>64</v>
      </c>
      <c r="D42" s="339" t="s">
        <v>65</v>
      </c>
      <c r="E42" s="339" t="s">
        <v>143</v>
      </c>
      <c r="F42" s="340" t="s">
        <v>70</v>
      </c>
      <c r="G42" s="339" t="s">
        <v>85</v>
      </c>
      <c r="H42" s="339" t="s">
        <v>142</v>
      </c>
      <c r="I42" s="339" t="s">
        <v>86</v>
      </c>
      <c r="J42" s="339" t="s">
        <v>69</v>
      </c>
    </row>
    <row r="43" spans="1:10">
      <c r="A43" s="316"/>
      <c r="B43" s="644" t="s">
        <v>262</v>
      </c>
      <c r="C43" s="624">
        <v>1365</v>
      </c>
      <c r="D43" s="627">
        <v>45100</v>
      </c>
      <c r="E43" s="628">
        <v>550</v>
      </c>
      <c r="F43" s="414" t="s">
        <v>323</v>
      </c>
      <c r="G43" s="446"/>
      <c r="H43" s="629">
        <f>SUM(G43:G45)</f>
        <v>550</v>
      </c>
      <c r="I43" s="629">
        <f>E43-H43</f>
        <v>0</v>
      </c>
      <c r="J43" s="630">
        <f>H43/E43</f>
        <v>1</v>
      </c>
    </row>
    <row r="44" spans="1:10">
      <c r="A44" s="316"/>
      <c r="B44" s="645"/>
      <c r="C44" s="625"/>
      <c r="D44" s="627"/>
      <c r="E44" s="628"/>
      <c r="F44" s="446" t="s">
        <v>324</v>
      </c>
      <c r="G44" s="416">
        <v>550</v>
      </c>
      <c r="H44" s="629"/>
      <c r="I44" s="629"/>
      <c r="J44" s="630"/>
    </row>
    <row r="45" spans="1:10">
      <c r="A45" s="316"/>
      <c r="B45" s="646"/>
      <c r="C45" s="626"/>
      <c r="D45" s="627"/>
      <c r="E45" s="628"/>
      <c r="F45" s="446" t="s">
        <v>329</v>
      </c>
      <c r="G45" s="416"/>
      <c r="H45" s="629"/>
      <c r="I45" s="629"/>
      <c r="J45" s="630"/>
    </row>
    <row r="46" spans="1:10">
      <c r="A46" s="316"/>
      <c r="B46" s="296"/>
      <c r="C46" s="296"/>
      <c r="D46" s="297"/>
      <c r="E46" s="78"/>
      <c r="F46" s="298"/>
      <c r="G46" s="78"/>
      <c r="H46" s="296"/>
      <c r="I46" s="296"/>
      <c r="J46" s="299"/>
    </row>
    <row r="47" spans="1:10">
      <c r="A47" s="316"/>
      <c r="B47" s="296"/>
      <c r="C47" s="296"/>
      <c r="D47" s="297"/>
      <c r="E47" s="78"/>
      <c r="F47" s="298"/>
      <c r="G47" s="78"/>
      <c r="H47" s="296"/>
      <c r="I47" s="296"/>
      <c r="J47" s="299"/>
    </row>
    <row r="48" spans="1:10">
      <c r="A48" s="316"/>
      <c r="B48" s="296"/>
      <c r="C48" s="296"/>
      <c r="D48" s="297"/>
      <c r="E48" s="78"/>
      <c r="F48" s="298"/>
      <c r="G48" s="78"/>
      <c r="H48" s="296"/>
      <c r="I48" s="296"/>
      <c r="J48" s="299"/>
    </row>
    <row r="49" spans="1:10">
      <c r="A49" s="316"/>
      <c r="B49" s="13" t="s">
        <v>63</v>
      </c>
      <c r="C49" s="13" t="s">
        <v>64</v>
      </c>
      <c r="D49" s="13" t="s">
        <v>65</v>
      </c>
      <c r="E49" s="13" t="s">
        <v>143</v>
      </c>
      <c r="F49" s="14" t="s">
        <v>70</v>
      </c>
      <c r="G49" s="13" t="s">
        <v>85</v>
      </c>
      <c r="H49" s="13" t="s">
        <v>142</v>
      </c>
      <c r="I49" s="13" t="s">
        <v>86</v>
      </c>
      <c r="J49" s="13" t="s">
        <v>69</v>
      </c>
    </row>
    <row r="50" spans="1:10">
      <c r="A50" s="316"/>
      <c r="B50" s="618" t="s">
        <v>165</v>
      </c>
      <c r="C50" s="618">
        <v>1481</v>
      </c>
      <c r="D50" s="640">
        <v>45105</v>
      </c>
      <c r="E50" s="641">
        <v>8000</v>
      </c>
      <c r="F50" s="263" t="s">
        <v>333</v>
      </c>
      <c r="G50" s="312">
        <v>2288.3710000000001</v>
      </c>
      <c r="H50" s="642">
        <f>SUM(G50:G54)</f>
        <v>8000.0000000000009</v>
      </c>
      <c r="I50" s="642">
        <f>E50-H50</f>
        <v>0</v>
      </c>
      <c r="J50" s="643">
        <f>H50/E50</f>
        <v>1.0000000000000002</v>
      </c>
    </row>
    <row r="51" spans="1:10">
      <c r="A51" s="316"/>
      <c r="B51" s="619"/>
      <c r="C51" s="619"/>
      <c r="D51" s="640"/>
      <c r="E51" s="641"/>
      <c r="F51" s="317" t="s">
        <v>334</v>
      </c>
      <c r="G51" s="42">
        <v>1185.123</v>
      </c>
      <c r="H51" s="642"/>
      <c r="I51" s="642"/>
      <c r="J51" s="643"/>
    </row>
    <row r="52" spans="1:10">
      <c r="A52" s="316"/>
      <c r="B52" s="619"/>
      <c r="C52" s="619"/>
      <c r="D52" s="640"/>
      <c r="E52" s="641"/>
      <c r="F52" s="317" t="s">
        <v>335</v>
      </c>
      <c r="G52" s="10">
        <v>968.02700000000004</v>
      </c>
      <c r="H52" s="642"/>
      <c r="I52" s="642"/>
      <c r="J52" s="643"/>
    </row>
    <row r="53" spans="1:10">
      <c r="A53" s="412"/>
      <c r="B53" s="619"/>
      <c r="C53" s="619"/>
      <c r="D53" s="640"/>
      <c r="E53" s="641"/>
      <c r="F53" s="413" t="s">
        <v>336</v>
      </c>
      <c r="G53" s="10">
        <v>183.80099999999999</v>
      </c>
      <c r="H53" s="642"/>
      <c r="I53" s="642"/>
      <c r="J53" s="643"/>
    </row>
    <row r="54" spans="1:10">
      <c r="A54" s="316"/>
      <c r="B54" s="620"/>
      <c r="C54" s="620"/>
      <c r="D54" s="640"/>
      <c r="E54" s="641"/>
      <c r="F54" s="262" t="s">
        <v>337</v>
      </c>
      <c r="G54" s="317">
        <v>3374.6779999999999</v>
      </c>
      <c r="H54" s="642"/>
      <c r="I54" s="642"/>
      <c r="J54" s="643"/>
    </row>
    <row r="55" spans="1:10">
      <c r="A55" s="316"/>
      <c r="B55" s="296"/>
      <c r="C55" s="296"/>
      <c r="D55" s="297"/>
      <c r="E55" s="78"/>
      <c r="F55" s="298"/>
      <c r="G55" s="78"/>
      <c r="H55" s="296"/>
      <c r="I55" s="296"/>
      <c r="J55" s="299"/>
    </row>
    <row r="56" spans="1:10">
      <c r="A56" s="316"/>
      <c r="B56" s="296"/>
      <c r="C56" s="296"/>
      <c r="D56" s="297"/>
      <c r="E56" s="78"/>
      <c r="F56" s="298"/>
      <c r="G56" s="78"/>
      <c r="H56" s="296"/>
      <c r="I56" s="296"/>
      <c r="J56" s="299"/>
    </row>
    <row r="57" spans="1:10">
      <c r="A57" s="316"/>
      <c r="B57" s="296"/>
      <c r="C57" s="296"/>
      <c r="D57" s="297"/>
      <c r="E57" s="78"/>
      <c r="F57" s="298"/>
      <c r="G57" s="78"/>
      <c r="H57" s="296"/>
      <c r="I57" s="296"/>
      <c r="J57" s="299"/>
    </row>
    <row r="58" spans="1:10">
      <c r="A58" s="316"/>
      <c r="B58" s="296"/>
      <c r="C58" s="296"/>
      <c r="D58" s="297"/>
      <c r="E58" s="78"/>
      <c r="F58" s="298"/>
      <c r="G58" s="78"/>
      <c r="H58" s="296"/>
      <c r="I58" s="296"/>
      <c r="J58" s="299"/>
    </row>
    <row r="59" spans="1:10">
      <c r="A59" s="316"/>
      <c r="B59" s="13" t="s">
        <v>63</v>
      </c>
      <c r="C59" s="13" t="s">
        <v>64</v>
      </c>
      <c r="D59" s="13" t="s">
        <v>65</v>
      </c>
      <c r="E59" s="13" t="s">
        <v>143</v>
      </c>
      <c r="F59" s="14" t="s">
        <v>70</v>
      </c>
      <c r="G59" s="13" t="s">
        <v>85</v>
      </c>
      <c r="H59" s="13" t="s">
        <v>142</v>
      </c>
      <c r="I59" s="13" t="s">
        <v>86</v>
      </c>
      <c r="J59" s="13" t="s">
        <v>69</v>
      </c>
    </row>
    <row r="60" spans="1:10">
      <c r="A60" s="316"/>
      <c r="B60" s="624" t="s">
        <v>177</v>
      </c>
      <c r="C60" s="624">
        <v>1482</v>
      </c>
      <c r="D60" s="627">
        <v>45105</v>
      </c>
      <c r="E60" s="628">
        <v>1100</v>
      </c>
      <c r="F60" s="414" t="s">
        <v>313</v>
      </c>
      <c r="G60" s="446"/>
      <c r="H60" s="629">
        <f>SUM(G60:G64)</f>
        <v>1100</v>
      </c>
      <c r="I60" s="629">
        <f>E60-H60</f>
        <v>0</v>
      </c>
      <c r="J60" s="630">
        <f>H60/E60</f>
        <v>1</v>
      </c>
    </row>
    <row r="61" spans="1:10">
      <c r="A61" s="316"/>
      <c r="B61" s="625"/>
      <c r="C61" s="625"/>
      <c r="D61" s="627"/>
      <c r="E61" s="628"/>
      <c r="F61" s="446" t="s">
        <v>314</v>
      </c>
      <c r="G61" s="416"/>
      <c r="H61" s="629"/>
      <c r="I61" s="629"/>
      <c r="J61" s="630"/>
    </row>
    <row r="62" spans="1:10">
      <c r="A62" s="316"/>
      <c r="B62" s="625"/>
      <c r="C62" s="625"/>
      <c r="D62" s="627"/>
      <c r="E62" s="628"/>
      <c r="F62" s="446" t="s">
        <v>338</v>
      </c>
      <c r="G62" s="416">
        <v>72.28</v>
      </c>
      <c r="H62" s="629"/>
      <c r="I62" s="629"/>
      <c r="J62" s="630"/>
    </row>
    <row r="63" spans="1:10">
      <c r="A63" s="412"/>
      <c r="B63" s="625"/>
      <c r="C63" s="625"/>
      <c r="D63" s="627"/>
      <c r="E63" s="628"/>
      <c r="F63" s="446" t="s">
        <v>316</v>
      </c>
      <c r="G63" s="416"/>
      <c r="H63" s="629"/>
      <c r="I63" s="629"/>
      <c r="J63" s="630"/>
    </row>
    <row r="64" spans="1:10">
      <c r="A64" s="316"/>
      <c r="B64" s="626"/>
      <c r="C64" s="626"/>
      <c r="D64" s="627"/>
      <c r="E64" s="628"/>
      <c r="F64" s="417" t="s">
        <v>339</v>
      </c>
      <c r="G64" s="446">
        <v>1027.72</v>
      </c>
      <c r="H64" s="629"/>
      <c r="I64" s="629"/>
      <c r="J64" s="630"/>
    </row>
    <row r="65" spans="1:10">
      <c r="A65" s="316"/>
      <c r="B65" s="296"/>
      <c r="C65" s="296"/>
      <c r="D65" s="297"/>
      <c r="E65" s="78"/>
      <c r="F65" s="298"/>
      <c r="G65" s="78"/>
      <c r="H65" s="296"/>
      <c r="I65" s="296"/>
      <c r="J65" s="299"/>
    </row>
    <row r="66" spans="1:10">
      <c r="A66" s="316"/>
      <c r="B66" s="296"/>
      <c r="C66" s="296"/>
      <c r="D66" s="297"/>
      <c r="E66" s="78"/>
      <c r="F66" s="298"/>
      <c r="G66" s="78"/>
      <c r="H66" s="296"/>
      <c r="I66" s="296"/>
      <c r="J66" s="299"/>
    </row>
    <row r="67" spans="1:10">
      <c r="A67" s="294"/>
      <c r="B67" s="13" t="s">
        <v>63</v>
      </c>
      <c r="C67" s="13" t="s">
        <v>64</v>
      </c>
      <c r="D67" s="13" t="s">
        <v>65</v>
      </c>
      <c r="E67" s="13" t="s">
        <v>143</v>
      </c>
      <c r="F67" s="14" t="s">
        <v>70</v>
      </c>
      <c r="G67" s="13" t="s">
        <v>85</v>
      </c>
      <c r="H67" s="13" t="s">
        <v>142</v>
      </c>
      <c r="I67" s="13" t="s">
        <v>86</v>
      </c>
      <c r="J67" s="13" t="s">
        <v>69</v>
      </c>
    </row>
    <row r="68" spans="1:10" ht="15" customHeight="1">
      <c r="A68" s="425"/>
      <c r="B68" s="631" t="s">
        <v>350</v>
      </c>
      <c r="C68" s="618">
        <v>1641</v>
      </c>
      <c r="D68" s="634">
        <v>45152</v>
      </c>
      <c r="E68" s="637">
        <v>8000</v>
      </c>
      <c r="F68" s="263" t="s">
        <v>353</v>
      </c>
      <c r="G68" s="312">
        <v>354.11500000000001</v>
      </c>
      <c r="H68" s="618">
        <f>SUM(G68:G78)</f>
        <v>7999.9999999999991</v>
      </c>
      <c r="I68" s="618">
        <f>E68-H68</f>
        <v>0</v>
      </c>
      <c r="J68" s="621">
        <f>H68/E68</f>
        <v>0.99999999999999989</v>
      </c>
    </row>
    <row r="69" spans="1:10">
      <c r="A69" s="425"/>
      <c r="B69" s="632"/>
      <c r="C69" s="619"/>
      <c r="D69" s="635"/>
      <c r="E69" s="638"/>
      <c r="F69" s="263" t="s">
        <v>354</v>
      </c>
      <c r="G69" s="312">
        <v>2096.1019999999999</v>
      </c>
      <c r="H69" s="619"/>
      <c r="I69" s="619"/>
      <c r="J69" s="622"/>
    </row>
    <row r="70" spans="1:10">
      <c r="A70" s="425"/>
      <c r="B70" s="632"/>
      <c r="C70" s="619"/>
      <c r="D70" s="635"/>
      <c r="E70" s="638"/>
      <c r="F70" s="263" t="s">
        <v>355</v>
      </c>
      <c r="G70" s="312">
        <v>1436.4280000000001</v>
      </c>
      <c r="H70" s="619"/>
      <c r="I70" s="619"/>
      <c r="J70" s="622"/>
    </row>
    <row r="71" spans="1:10">
      <c r="A71" s="425"/>
      <c r="B71" s="632"/>
      <c r="C71" s="619"/>
      <c r="D71" s="635"/>
      <c r="E71" s="638"/>
      <c r="F71" s="263" t="s">
        <v>356</v>
      </c>
      <c r="G71" s="312">
        <v>1595.5039999999999</v>
      </c>
      <c r="H71" s="619"/>
      <c r="I71" s="619"/>
      <c r="J71" s="622"/>
    </row>
    <row r="72" spans="1:10">
      <c r="A72" s="425"/>
      <c r="B72" s="632"/>
      <c r="C72" s="619"/>
      <c r="D72" s="635"/>
      <c r="E72" s="638"/>
      <c r="F72" s="263" t="s">
        <v>359</v>
      </c>
      <c r="G72" s="312">
        <v>308.226</v>
      </c>
      <c r="H72" s="619"/>
      <c r="I72" s="619"/>
      <c r="J72" s="622"/>
    </row>
    <row r="73" spans="1:10">
      <c r="A73" s="425"/>
      <c r="B73" s="632"/>
      <c r="C73" s="619"/>
      <c r="D73" s="635"/>
      <c r="E73" s="638"/>
      <c r="F73" s="263" t="s">
        <v>357</v>
      </c>
      <c r="G73" s="312">
        <v>150.07300000000001</v>
      </c>
      <c r="H73" s="619"/>
      <c r="I73" s="619"/>
      <c r="J73" s="622"/>
    </row>
    <row r="74" spans="1:10">
      <c r="A74" s="425"/>
      <c r="B74" s="632"/>
      <c r="C74" s="619"/>
      <c r="D74" s="635"/>
      <c r="E74" s="638"/>
      <c r="F74" s="263" t="s">
        <v>358</v>
      </c>
      <c r="G74" s="426"/>
      <c r="H74" s="619"/>
      <c r="I74" s="619"/>
      <c r="J74" s="622"/>
    </row>
    <row r="75" spans="1:10" ht="12" customHeight="1">
      <c r="A75" s="294"/>
      <c r="B75" s="632"/>
      <c r="C75" s="619"/>
      <c r="D75" s="635"/>
      <c r="E75" s="638"/>
      <c r="F75" s="263" t="s">
        <v>333</v>
      </c>
      <c r="G75" s="312">
        <v>1010.74</v>
      </c>
      <c r="H75" s="619"/>
      <c r="I75" s="619"/>
      <c r="J75" s="622"/>
    </row>
    <row r="76" spans="1:10">
      <c r="A76" s="294"/>
      <c r="B76" s="632"/>
      <c r="C76" s="619"/>
      <c r="D76" s="635"/>
      <c r="E76" s="638"/>
      <c r="F76" s="413" t="s">
        <v>351</v>
      </c>
      <c r="G76" s="42">
        <v>1048.8119999999999</v>
      </c>
      <c r="H76" s="619"/>
      <c r="I76" s="619"/>
      <c r="J76" s="622"/>
    </row>
    <row r="77" spans="1:10">
      <c r="A77" s="15"/>
      <c r="B77" s="632"/>
      <c r="C77" s="619"/>
      <c r="D77" s="635"/>
      <c r="E77" s="638"/>
      <c r="F77" s="413" t="s">
        <v>352</v>
      </c>
      <c r="G77" s="10"/>
      <c r="H77" s="619"/>
      <c r="I77" s="619"/>
      <c r="J77" s="622"/>
    </row>
    <row r="78" spans="1:10">
      <c r="B78" s="633"/>
      <c r="C78" s="620"/>
      <c r="D78" s="636"/>
      <c r="E78" s="639"/>
      <c r="F78" s="262" t="s">
        <v>336</v>
      </c>
      <c r="G78" s="413"/>
      <c r="H78" s="620"/>
      <c r="I78" s="620"/>
      <c r="J78" s="623"/>
    </row>
    <row r="79" spans="1:10">
      <c r="B79" s="445"/>
      <c r="C79" s="296"/>
      <c r="D79" s="297"/>
      <c r="E79" s="78"/>
      <c r="F79" s="298"/>
      <c r="G79" s="78"/>
      <c r="H79" s="296"/>
      <c r="I79" s="296"/>
      <c r="J79" s="299"/>
    </row>
    <row r="80" spans="1:10">
      <c r="A80" s="442"/>
      <c r="B80" s="13" t="s">
        <v>63</v>
      </c>
      <c r="C80" s="13" t="s">
        <v>64</v>
      </c>
      <c r="D80" s="13" t="s">
        <v>65</v>
      </c>
      <c r="E80" s="13" t="s">
        <v>143</v>
      </c>
      <c r="F80" s="14" t="s">
        <v>70</v>
      </c>
      <c r="G80" s="13" t="s">
        <v>85</v>
      </c>
      <c r="H80" s="13" t="s">
        <v>142</v>
      </c>
      <c r="I80" s="13" t="s">
        <v>86</v>
      </c>
      <c r="J80" s="13" t="s">
        <v>69</v>
      </c>
    </row>
    <row r="81" spans="1:10" ht="15" customHeight="1">
      <c r="A81" s="442"/>
      <c r="B81" s="644" t="s">
        <v>350</v>
      </c>
      <c r="C81" s="624">
        <v>467</v>
      </c>
      <c r="D81" s="673">
        <v>45259</v>
      </c>
      <c r="E81" s="667">
        <v>3000</v>
      </c>
      <c r="F81" s="414" t="s">
        <v>333</v>
      </c>
      <c r="G81" s="446">
        <v>802.56200000000001</v>
      </c>
      <c r="H81" s="624">
        <f>SUM(G81:G91)</f>
        <v>3000</v>
      </c>
      <c r="I81" s="624">
        <f>E81-H81</f>
        <v>0</v>
      </c>
      <c r="J81" s="670">
        <f>H81/E81</f>
        <v>1</v>
      </c>
    </row>
    <row r="82" spans="1:10">
      <c r="A82" s="442"/>
      <c r="B82" s="645"/>
      <c r="C82" s="625"/>
      <c r="D82" s="676"/>
      <c r="E82" s="668"/>
      <c r="F82" s="446" t="s">
        <v>351</v>
      </c>
      <c r="G82" s="446">
        <v>897.83</v>
      </c>
      <c r="H82" s="625"/>
      <c r="I82" s="625"/>
      <c r="J82" s="671"/>
    </row>
    <row r="83" spans="1:10">
      <c r="A83" s="442"/>
      <c r="B83" s="645"/>
      <c r="C83" s="625"/>
      <c r="D83" s="676"/>
      <c r="E83" s="668"/>
      <c r="F83" s="446" t="s">
        <v>352</v>
      </c>
      <c r="G83" s="446">
        <v>382.05200000000002</v>
      </c>
      <c r="H83" s="625"/>
      <c r="I83" s="625"/>
      <c r="J83" s="671"/>
    </row>
    <row r="84" spans="1:10">
      <c r="A84" s="442"/>
      <c r="B84" s="645"/>
      <c r="C84" s="625"/>
      <c r="D84" s="676"/>
      <c r="E84" s="668"/>
      <c r="F84" s="417" t="s">
        <v>336</v>
      </c>
      <c r="G84" s="446"/>
      <c r="H84" s="625"/>
      <c r="I84" s="625"/>
      <c r="J84" s="671"/>
    </row>
    <row r="85" spans="1:10">
      <c r="A85" s="442"/>
      <c r="B85" s="645"/>
      <c r="C85" s="625"/>
      <c r="D85" s="676"/>
      <c r="E85" s="668"/>
      <c r="F85" s="414" t="s">
        <v>353</v>
      </c>
      <c r="G85" s="446">
        <v>823.79600000000005</v>
      </c>
      <c r="H85" s="625"/>
      <c r="I85" s="625"/>
      <c r="J85" s="671"/>
    </row>
    <row r="86" spans="1:10">
      <c r="A86" s="442"/>
      <c r="B86" s="645"/>
      <c r="C86" s="625"/>
      <c r="D86" s="676"/>
      <c r="E86" s="668"/>
      <c r="F86" s="414" t="s">
        <v>711</v>
      </c>
      <c r="G86" s="446"/>
      <c r="H86" s="625"/>
      <c r="I86" s="625"/>
      <c r="J86" s="671"/>
    </row>
    <row r="87" spans="1:10">
      <c r="A87" s="442"/>
      <c r="B87" s="645"/>
      <c r="C87" s="625"/>
      <c r="D87" s="676"/>
      <c r="E87" s="668"/>
      <c r="F87" s="414" t="s">
        <v>355</v>
      </c>
      <c r="G87" s="447"/>
      <c r="H87" s="625"/>
      <c r="I87" s="625"/>
      <c r="J87" s="671"/>
    </row>
    <row r="88" spans="1:10" ht="12" customHeight="1">
      <c r="A88" s="442"/>
      <c r="B88" s="645"/>
      <c r="C88" s="625"/>
      <c r="D88" s="676"/>
      <c r="E88" s="668"/>
      <c r="F88" s="414" t="s">
        <v>356</v>
      </c>
      <c r="G88" s="446"/>
      <c r="H88" s="625"/>
      <c r="I88" s="625"/>
      <c r="J88" s="671"/>
    </row>
    <row r="89" spans="1:10">
      <c r="A89" s="442"/>
      <c r="B89" s="645"/>
      <c r="C89" s="625"/>
      <c r="D89" s="676"/>
      <c r="E89" s="668"/>
      <c r="F89" s="414" t="s">
        <v>357</v>
      </c>
      <c r="G89" s="416">
        <v>93.76</v>
      </c>
      <c r="H89" s="625"/>
      <c r="I89" s="625"/>
      <c r="J89" s="671"/>
    </row>
    <row r="90" spans="1:10" ht="18" customHeight="1">
      <c r="A90" s="442"/>
      <c r="B90" s="645"/>
      <c r="C90" s="625"/>
      <c r="D90" s="676"/>
      <c r="E90" s="668"/>
      <c r="F90" s="414" t="s">
        <v>358</v>
      </c>
      <c r="G90" s="416"/>
      <c r="H90" s="625"/>
      <c r="I90" s="625"/>
      <c r="J90" s="671"/>
    </row>
    <row r="91" spans="1:10">
      <c r="B91" s="646"/>
      <c r="C91" s="626"/>
      <c r="D91" s="677"/>
      <c r="E91" s="669"/>
      <c r="F91" s="414" t="s">
        <v>359</v>
      </c>
      <c r="G91" s="446"/>
      <c r="H91" s="626"/>
      <c r="I91" s="626"/>
      <c r="J91" s="672"/>
    </row>
    <row r="92" spans="1:10" ht="10.5" customHeight="1"/>
    <row r="93" spans="1:10">
      <c r="A93" s="442"/>
      <c r="B93" s="13" t="s">
        <v>63</v>
      </c>
      <c r="C93" s="13" t="s">
        <v>64</v>
      </c>
      <c r="D93" s="13" t="s">
        <v>65</v>
      </c>
      <c r="E93" s="13" t="s">
        <v>143</v>
      </c>
      <c r="F93" s="14" t="s">
        <v>70</v>
      </c>
      <c r="G93" s="13" t="s">
        <v>85</v>
      </c>
      <c r="H93" s="13" t="s">
        <v>142</v>
      </c>
      <c r="I93" s="13" t="s">
        <v>86</v>
      </c>
      <c r="J93" s="13" t="s">
        <v>69</v>
      </c>
    </row>
    <row r="94" spans="1:10" ht="15" customHeight="1">
      <c r="A94" s="442"/>
      <c r="B94" s="631" t="s">
        <v>262</v>
      </c>
      <c r="C94" s="618">
        <v>507</v>
      </c>
      <c r="D94" s="634">
        <v>45266</v>
      </c>
      <c r="E94" s="637">
        <v>3000</v>
      </c>
      <c r="F94" s="263" t="s">
        <v>323</v>
      </c>
      <c r="G94" s="312">
        <v>2241.2049999999999</v>
      </c>
      <c r="H94" s="618">
        <f>SUM(G94:G115)</f>
        <v>3000</v>
      </c>
      <c r="I94" s="618">
        <f>E94-H94</f>
        <v>0</v>
      </c>
      <c r="J94" s="621">
        <f>H94/E94</f>
        <v>1</v>
      </c>
    </row>
    <row r="95" spans="1:10">
      <c r="A95" s="442"/>
      <c r="B95" s="632"/>
      <c r="C95" s="619"/>
      <c r="D95" s="635"/>
      <c r="E95" s="638"/>
      <c r="F95" s="263" t="s">
        <v>324</v>
      </c>
      <c r="G95" s="312">
        <v>758.79499999999996</v>
      </c>
      <c r="H95" s="619"/>
      <c r="I95" s="619"/>
      <c r="J95" s="622"/>
    </row>
    <row r="96" spans="1:10">
      <c r="A96" s="442"/>
      <c r="B96" s="632"/>
      <c r="C96" s="619"/>
      <c r="D96" s="635"/>
      <c r="E96" s="638"/>
      <c r="F96" s="263" t="s">
        <v>326</v>
      </c>
      <c r="G96" s="312"/>
      <c r="H96" s="619"/>
      <c r="I96" s="619"/>
      <c r="J96" s="622"/>
    </row>
    <row r="97" spans="1:10">
      <c r="A97" s="442"/>
      <c r="B97" s="632"/>
      <c r="C97" s="619"/>
      <c r="D97" s="635"/>
      <c r="E97" s="638"/>
      <c r="F97" s="263" t="s">
        <v>707</v>
      </c>
      <c r="G97" s="312"/>
      <c r="H97" s="619"/>
      <c r="I97" s="619"/>
      <c r="J97" s="622"/>
    </row>
    <row r="98" spans="1:10">
      <c r="A98" s="442"/>
      <c r="B98" s="632"/>
      <c r="C98" s="619"/>
      <c r="D98" s="635"/>
      <c r="E98" s="638"/>
      <c r="F98" s="263" t="s">
        <v>708</v>
      </c>
      <c r="G98" s="312"/>
      <c r="H98" s="619"/>
      <c r="I98" s="619"/>
      <c r="J98" s="622"/>
    </row>
    <row r="99" spans="1:10">
      <c r="A99" s="442"/>
      <c r="B99" s="632"/>
      <c r="C99" s="619"/>
      <c r="D99" s="635"/>
      <c r="E99" s="638"/>
      <c r="F99" s="263" t="s">
        <v>709</v>
      </c>
      <c r="G99" s="312"/>
      <c r="H99" s="619"/>
      <c r="I99" s="619"/>
      <c r="J99" s="622"/>
    </row>
    <row r="100" spans="1:10">
      <c r="A100" s="442"/>
      <c r="B100" s="632"/>
      <c r="C100" s="619"/>
      <c r="D100" s="635"/>
      <c r="E100" s="638"/>
      <c r="F100" s="263" t="s">
        <v>334</v>
      </c>
      <c r="G100" s="444"/>
      <c r="H100" s="619"/>
      <c r="I100" s="619"/>
      <c r="J100" s="622"/>
    </row>
    <row r="101" spans="1:10" ht="12" customHeight="1">
      <c r="A101" s="442"/>
      <c r="B101" s="632"/>
      <c r="C101" s="619"/>
      <c r="D101" s="635"/>
      <c r="E101" s="638"/>
      <c r="F101" s="263" t="s">
        <v>333</v>
      </c>
      <c r="G101" s="312"/>
      <c r="H101" s="619"/>
      <c r="I101" s="619"/>
      <c r="J101" s="622"/>
    </row>
    <row r="102" spans="1:10">
      <c r="A102" s="442"/>
      <c r="B102" s="632"/>
      <c r="C102" s="619"/>
      <c r="D102" s="635"/>
      <c r="E102" s="638"/>
      <c r="F102" s="263" t="s">
        <v>704</v>
      </c>
      <c r="G102" s="42"/>
      <c r="H102" s="619"/>
      <c r="I102" s="619"/>
      <c r="J102" s="622"/>
    </row>
    <row r="103" spans="1:10">
      <c r="A103" s="442"/>
      <c r="B103" s="632"/>
      <c r="C103" s="619"/>
      <c r="D103" s="635"/>
      <c r="E103" s="638"/>
      <c r="F103" s="263" t="s">
        <v>336</v>
      </c>
      <c r="G103" s="42"/>
      <c r="H103" s="619"/>
      <c r="I103" s="619"/>
      <c r="J103" s="622"/>
    </row>
    <row r="104" spans="1:10">
      <c r="A104" s="442"/>
      <c r="B104" s="632"/>
      <c r="C104" s="619"/>
      <c r="D104" s="635"/>
      <c r="E104" s="638"/>
      <c r="F104" s="263" t="s">
        <v>353</v>
      </c>
      <c r="G104" s="42"/>
      <c r="H104" s="619"/>
      <c r="I104" s="619"/>
      <c r="J104" s="622"/>
    </row>
    <row r="105" spans="1:10">
      <c r="A105" s="442"/>
      <c r="B105" s="632"/>
      <c r="C105" s="619"/>
      <c r="D105" s="635"/>
      <c r="E105" s="638"/>
      <c r="F105" s="443" t="s">
        <v>711</v>
      </c>
      <c r="G105" s="42"/>
      <c r="H105" s="619"/>
      <c r="I105" s="619"/>
      <c r="J105" s="622"/>
    </row>
    <row r="106" spans="1:10">
      <c r="A106" s="442"/>
      <c r="B106" s="632"/>
      <c r="C106" s="619"/>
      <c r="D106" s="635"/>
      <c r="E106" s="638"/>
      <c r="F106" s="443" t="s">
        <v>355</v>
      </c>
      <c r="G106" s="10"/>
      <c r="H106" s="619"/>
      <c r="I106" s="619"/>
      <c r="J106" s="622"/>
    </row>
    <row r="107" spans="1:10">
      <c r="A107" s="442"/>
      <c r="B107" s="632"/>
      <c r="C107" s="619"/>
      <c r="D107" s="635"/>
      <c r="E107" s="638"/>
      <c r="F107" s="262" t="s">
        <v>712</v>
      </c>
      <c r="G107" s="10"/>
      <c r="H107" s="619"/>
      <c r="I107" s="619"/>
      <c r="J107" s="622"/>
    </row>
    <row r="108" spans="1:10">
      <c r="A108" s="442"/>
      <c r="B108" s="632"/>
      <c r="C108" s="619"/>
      <c r="D108" s="635"/>
      <c r="E108" s="638"/>
      <c r="F108" s="443" t="s">
        <v>357</v>
      </c>
      <c r="G108" s="10"/>
      <c r="H108" s="619"/>
      <c r="I108" s="619"/>
      <c r="J108" s="622"/>
    </row>
    <row r="109" spans="1:10">
      <c r="A109" s="442"/>
      <c r="B109" s="632"/>
      <c r="C109" s="619"/>
      <c r="D109" s="635"/>
      <c r="E109" s="638"/>
      <c r="F109" s="443" t="s">
        <v>713</v>
      </c>
      <c r="G109" s="10"/>
      <c r="H109" s="619"/>
      <c r="I109" s="619"/>
      <c r="J109" s="622"/>
    </row>
    <row r="110" spans="1:10">
      <c r="A110" s="442"/>
      <c r="B110" s="632"/>
      <c r="C110" s="619"/>
      <c r="D110" s="635"/>
      <c r="E110" s="638"/>
      <c r="F110" s="262" t="s">
        <v>714</v>
      </c>
      <c r="G110" s="10"/>
      <c r="H110" s="619"/>
      <c r="I110" s="619"/>
      <c r="J110" s="622"/>
    </row>
    <row r="111" spans="1:10">
      <c r="A111" s="442"/>
      <c r="B111" s="632"/>
      <c r="C111" s="619"/>
      <c r="D111" s="635"/>
      <c r="E111" s="638"/>
      <c r="F111" s="262" t="s">
        <v>313</v>
      </c>
      <c r="G111" s="10"/>
      <c r="H111" s="619"/>
      <c r="I111" s="619"/>
      <c r="J111" s="622"/>
    </row>
    <row r="112" spans="1:10">
      <c r="A112" s="442"/>
      <c r="B112" s="632"/>
      <c r="C112" s="619"/>
      <c r="D112" s="635"/>
      <c r="E112" s="638"/>
      <c r="F112" s="443" t="s">
        <v>314</v>
      </c>
      <c r="G112" s="10"/>
      <c r="H112" s="619"/>
      <c r="I112" s="619"/>
      <c r="J112" s="622"/>
    </row>
    <row r="113" spans="1:10">
      <c r="A113" s="442"/>
      <c r="B113" s="632"/>
      <c r="C113" s="619"/>
      <c r="D113" s="635"/>
      <c r="E113" s="638"/>
      <c r="F113" s="443" t="s">
        <v>315</v>
      </c>
      <c r="G113" s="10"/>
      <c r="H113" s="619"/>
      <c r="I113" s="619"/>
      <c r="J113" s="622"/>
    </row>
    <row r="114" spans="1:10">
      <c r="A114" s="442"/>
      <c r="B114" s="632"/>
      <c r="C114" s="619"/>
      <c r="D114" s="635"/>
      <c r="E114" s="638"/>
      <c r="F114" s="262" t="s">
        <v>316</v>
      </c>
      <c r="G114" s="10"/>
      <c r="H114" s="619"/>
      <c r="I114" s="619"/>
      <c r="J114" s="622"/>
    </row>
    <row r="115" spans="1:10">
      <c r="B115" s="633"/>
      <c r="C115" s="620"/>
      <c r="D115" s="636"/>
      <c r="E115" s="639"/>
      <c r="F115" s="262" t="s">
        <v>371</v>
      </c>
      <c r="G115" s="443"/>
      <c r="H115" s="620"/>
      <c r="I115" s="620"/>
      <c r="J115" s="623"/>
    </row>
    <row r="116" spans="1:10">
      <c r="B116" s="445"/>
      <c r="C116" s="296"/>
      <c r="D116" s="297"/>
      <c r="E116" s="78"/>
      <c r="F116" s="298"/>
      <c r="G116" s="78"/>
      <c r="H116" s="296"/>
      <c r="I116" s="296"/>
      <c r="J116" s="299"/>
    </row>
    <row r="117" spans="1:10">
      <c r="A117" s="442"/>
      <c r="B117" s="13" t="s">
        <v>63</v>
      </c>
      <c r="C117" s="13" t="s">
        <v>64</v>
      </c>
      <c r="D117" s="13" t="s">
        <v>65</v>
      </c>
      <c r="E117" s="13" t="s">
        <v>143</v>
      </c>
      <c r="F117" s="14" t="s">
        <v>70</v>
      </c>
      <c r="G117" s="13" t="s">
        <v>85</v>
      </c>
      <c r="H117" s="13" t="s">
        <v>142</v>
      </c>
      <c r="I117" s="13" t="s">
        <v>86</v>
      </c>
      <c r="J117" s="13" t="s">
        <v>69</v>
      </c>
    </row>
    <row r="118" spans="1:10" ht="15" customHeight="1">
      <c r="A118" s="442"/>
      <c r="B118" s="644" t="s">
        <v>177</v>
      </c>
      <c r="C118" s="624">
        <v>508</v>
      </c>
      <c r="D118" s="673">
        <v>45266</v>
      </c>
      <c r="E118" s="667">
        <v>9300</v>
      </c>
      <c r="F118" s="417" t="s">
        <v>313</v>
      </c>
      <c r="G118" s="446">
        <v>2327.2739999999999</v>
      </c>
      <c r="H118" s="624">
        <f>SUM(G118:G142)</f>
        <v>9300</v>
      </c>
      <c r="I118" s="624">
        <f>E118-H118</f>
        <v>0</v>
      </c>
      <c r="J118" s="670">
        <f>H118/E118</f>
        <v>1</v>
      </c>
    </row>
    <row r="119" spans="1:10">
      <c r="A119" s="442"/>
      <c r="B119" s="645"/>
      <c r="C119" s="625"/>
      <c r="D119" s="676"/>
      <c r="E119" s="668"/>
      <c r="F119" s="446" t="s">
        <v>314</v>
      </c>
      <c r="G119" s="446">
        <v>1030.856</v>
      </c>
      <c r="H119" s="625"/>
      <c r="I119" s="625"/>
      <c r="J119" s="671"/>
    </row>
    <row r="120" spans="1:10">
      <c r="A120" s="442"/>
      <c r="B120" s="645"/>
      <c r="C120" s="625"/>
      <c r="D120" s="676"/>
      <c r="E120" s="668"/>
      <c r="F120" s="446" t="s">
        <v>315</v>
      </c>
      <c r="G120" s="446">
        <v>835.64499999999998</v>
      </c>
      <c r="H120" s="625"/>
      <c r="I120" s="625"/>
      <c r="J120" s="671"/>
    </row>
    <row r="121" spans="1:10">
      <c r="A121" s="442"/>
      <c r="B121" s="645"/>
      <c r="C121" s="625"/>
      <c r="D121" s="676"/>
      <c r="E121" s="668"/>
      <c r="F121" s="417" t="s">
        <v>316</v>
      </c>
      <c r="G121" s="446">
        <v>2018.04</v>
      </c>
      <c r="H121" s="625"/>
      <c r="I121" s="625"/>
      <c r="J121" s="671"/>
    </row>
    <row r="122" spans="1:10">
      <c r="A122" s="442"/>
      <c r="B122" s="645"/>
      <c r="C122" s="625"/>
      <c r="D122" s="676"/>
      <c r="E122" s="668"/>
      <c r="F122" s="417" t="s">
        <v>371</v>
      </c>
      <c r="G122" s="446">
        <v>3088.1849999999999</v>
      </c>
      <c r="H122" s="625"/>
      <c r="I122" s="625"/>
      <c r="J122" s="671"/>
    </row>
    <row r="123" spans="1:10">
      <c r="A123" s="442"/>
      <c r="B123" s="645"/>
      <c r="C123" s="625"/>
      <c r="D123" s="676"/>
      <c r="E123" s="668"/>
      <c r="F123" s="414" t="s">
        <v>707</v>
      </c>
      <c r="G123" s="446"/>
      <c r="H123" s="625"/>
      <c r="I123" s="625"/>
      <c r="J123" s="671"/>
    </row>
    <row r="124" spans="1:10">
      <c r="A124" s="442"/>
      <c r="B124" s="645"/>
      <c r="C124" s="625"/>
      <c r="D124" s="676"/>
      <c r="E124" s="668"/>
      <c r="F124" s="414" t="s">
        <v>708</v>
      </c>
      <c r="G124" s="447"/>
      <c r="H124" s="625"/>
      <c r="I124" s="625"/>
      <c r="J124" s="671"/>
    </row>
    <row r="125" spans="1:10" ht="12" customHeight="1">
      <c r="A125" s="442"/>
      <c r="B125" s="645"/>
      <c r="C125" s="625"/>
      <c r="D125" s="676"/>
      <c r="E125" s="668"/>
      <c r="F125" s="414" t="s">
        <v>709</v>
      </c>
      <c r="G125" s="446"/>
      <c r="H125" s="625"/>
      <c r="I125" s="625"/>
      <c r="J125" s="671"/>
    </row>
    <row r="126" spans="1:10">
      <c r="A126" s="442"/>
      <c r="B126" s="645"/>
      <c r="C126" s="625"/>
      <c r="D126" s="676"/>
      <c r="E126" s="668"/>
      <c r="F126" s="414" t="s">
        <v>334</v>
      </c>
      <c r="G126" s="416"/>
      <c r="H126" s="625"/>
      <c r="I126" s="625"/>
      <c r="J126" s="671"/>
    </row>
    <row r="127" spans="1:10">
      <c r="A127" s="442"/>
      <c r="B127" s="645"/>
      <c r="C127" s="625"/>
      <c r="D127" s="676"/>
      <c r="E127" s="668"/>
      <c r="F127" s="414" t="s">
        <v>333</v>
      </c>
      <c r="G127" s="416"/>
      <c r="H127" s="625"/>
      <c r="I127" s="625"/>
      <c r="J127" s="671"/>
    </row>
    <row r="128" spans="1:10">
      <c r="A128" s="442"/>
      <c r="B128" s="645"/>
      <c r="C128" s="625"/>
      <c r="D128" s="676"/>
      <c r="E128" s="668"/>
      <c r="F128" s="414" t="s">
        <v>704</v>
      </c>
      <c r="G128" s="416"/>
      <c r="H128" s="625"/>
      <c r="I128" s="625"/>
      <c r="J128" s="671"/>
    </row>
    <row r="129" spans="1:10">
      <c r="A129" s="442"/>
      <c r="B129" s="645"/>
      <c r="C129" s="625"/>
      <c r="D129" s="676"/>
      <c r="E129" s="668"/>
      <c r="F129" s="414" t="s">
        <v>336</v>
      </c>
      <c r="G129" s="416"/>
      <c r="H129" s="625"/>
      <c r="I129" s="625"/>
      <c r="J129" s="671"/>
    </row>
    <row r="130" spans="1:10">
      <c r="A130" s="442"/>
      <c r="B130" s="645"/>
      <c r="C130" s="625"/>
      <c r="D130" s="676"/>
      <c r="E130" s="668"/>
      <c r="F130" s="414" t="s">
        <v>353</v>
      </c>
      <c r="G130" s="416"/>
      <c r="H130" s="625"/>
      <c r="I130" s="625"/>
      <c r="J130" s="671"/>
    </row>
    <row r="131" spans="1:10">
      <c r="A131" s="442"/>
      <c r="B131" s="645"/>
      <c r="C131" s="625"/>
      <c r="D131" s="676"/>
      <c r="E131" s="668"/>
      <c r="F131" s="446" t="s">
        <v>711</v>
      </c>
      <c r="G131" s="416"/>
      <c r="H131" s="625"/>
      <c r="I131" s="625"/>
      <c r="J131" s="671"/>
    </row>
    <row r="132" spans="1:10">
      <c r="A132" s="442"/>
      <c r="B132" s="645"/>
      <c r="C132" s="625"/>
      <c r="D132" s="676"/>
      <c r="E132" s="668"/>
      <c r="F132" s="446" t="s">
        <v>355</v>
      </c>
      <c r="G132" s="416"/>
      <c r="H132" s="625"/>
      <c r="I132" s="625"/>
      <c r="J132" s="671"/>
    </row>
    <row r="133" spans="1:10">
      <c r="A133" s="442"/>
      <c r="B133" s="645"/>
      <c r="C133" s="625"/>
      <c r="D133" s="676"/>
      <c r="E133" s="668"/>
      <c r="F133" s="417" t="s">
        <v>712</v>
      </c>
      <c r="G133" s="416"/>
      <c r="H133" s="625"/>
      <c r="I133" s="625"/>
      <c r="J133" s="671"/>
    </row>
    <row r="134" spans="1:10">
      <c r="A134" s="442"/>
      <c r="B134" s="645"/>
      <c r="C134" s="625"/>
      <c r="D134" s="676"/>
      <c r="E134" s="668"/>
      <c r="F134" s="446" t="s">
        <v>357</v>
      </c>
      <c r="G134" s="416"/>
      <c r="H134" s="625"/>
      <c r="I134" s="625"/>
      <c r="J134" s="671"/>
    </row>
    <row r="135" spans="1:10">
      <c r="A135" s="442"/>
      <c r="B135" s="645"/>
      <c r="C135" s="625"/>
      <c r="D135" s="676"/>
      <c r="E135" s="668"/>
      <c r="F135" s="446" t="s">
        <v>713</v>
      </c>
      <c r="G135" s="416"/>
      <c r="H135" s="625"/>
      <c r="I135" s="625"/>
      <c r="J135" s="671"/>
    </row>
    <row r="136" spans="1:10">
      <c r="A136" s="442"/>
      <c r="B136" s="645"/>
      <c r="C136" s="625"/>
      <c r="D136" s="676"/>
      <c r="E136" s="668"/>
      <c r="F136" s="417" t="s">
        <v>714</v>
      </c>
      <c r="G136" s="416"/>
      <c r="H136" s="625"/>
      <c r="I136" s="625"/>
      <c r="J136" s="671"/>
    </row>
    <row r="137" spans="1:10">
      <c r="A137" s="442"/>
      <c r="B137" s="645"/>
      <c r="C137" s="625"/>
      <c r="D137" s="676"/>
      <c r="E137" s="668"/>
      <c r="F137" s="446" t="s">
        <v>388</v>
      </c>
      <c r="G137" s="416"/>
      <c r="H137" s="625"/>
      <c r="I137" s="625"/>
      <c r="J137" s="671"/>
    </row>
    <row r="138" spans="1:10">
      <c r="A138" s="442"/>
      <c r="B138" s="645"/>
      <c r="C138" s="625"/>
      <c r="D138" s="676"/>
      <c r="E138" s="668"/>
      <c r="F138" s="417" t="s">
        <v>389</v>
      </c>
      <c r="G138" s="416"/>
      <c r="H138" s="625"/>
      <c r="I138" s="625"/>
      <c r="J138" s="671"/>
    </row>
    <row r="139" spans="1:10">
      <c r="A139" s="442"/>
      <c r="B139" s="645"/>
      <c r="C139" s="625"/>
      <c r="D139" s="676"/>
      <c r="E139" s="668"/>
      <c r="F139" s="446" t="s">
        <v>390</v>
      </c>
      <c r="G139" s="416"/>
      <c r="H139" s="625"/>
      <c r="I139" s="625"/>
      <c r="J139" s="671"/>
    </row>
    <row r="140" spans="1:10">
      <c r="A140" s="442"/>
      <c r="B140" s="645"/>
      <c r="C140" s="625"/>
      <c r="D140" s="676"/>
      <c r="E140" s="668"/>
      <c r="F140" s="446" t="s">
        <v>391</v>
      </c>
      <c r="G140" s="416"/>
      <c r="H140" s="625"/>
      <c r="I140" s="625"/>
      <c r="J140" s="671"/>
    </row>
    <row r="141" spans="1:10">
      <c r="A141" s="442"/>
      <c r="B141" s="645"/>
      <c r="C141" s="625"/>
      <c r="D141" s="676"/>
      <c r="E141" s="668"/>
      <c r="F141" s="417" t="s">
        <v>392</v>
      </c>
      <c r="G141" s="416"/>
      <c r="H141" s="625"/>
      <c r="I141" s="625"/>
      <c r="J141" s="671"/>
    </row>
    <row r="142" spans="1:10">
      <c r="B142" s="646"/>
      <c r="C142" s="626"/>
      <c r="D142" s="677"/>
      <c r="E142" s="669"/>
      <c r="F142" s="446" t="s">
        <v>393</v>
      </c>
      <c r="G142" s="446"/>
      <c r="H142" s="626"/>
      <c r="I142" s="626"/>
      <c r="J142" s="672"/>
    </row>
    <row r="143" spans="1:10" ht="10.5" customHeight="1">
      <c r="B143" s="442"/>
      <c r="C143" s="442"/>
      <c r="G143" s="442"/>
    </row>
    <row r="144" spans="1:10">
      <c r="B144" s="40"/>
      <c r="C144" s="41"/>
      <c r="D144" s="40"/>
      <c r="E144" s="40"/>
      <c r="F144" s="40"/>
      <c r="G144" s="40"/>
      <c r="H144" s="40"/>
      <c r="I144" s="26"/>
    </row>
    <row r="145" spans="1:10">
      <c r="A145" s="442"/>
      <c r="B145" s="13" t="s">
        <v>63</v>
      </c>
      <c r="C145" s="13" t="s">
        <v>64</v>
      </c>
      <c r="D145" s="13" t="s">
        <v>65</v>
      </c>
      <c r="E145" s="13" t="s">
        <v>143</v>
      </c>
      <c r="F145" s="14" t="s">
        <v>70</v>
      </c>
      <c r="G145" s="13" t="s">
        <v>85</v>
      </c>
      <c r="H145" s="13" t="s">
        <v>142</v>
      </c>
      <c r="I145" s="13" t="s">
        <v>86</v>
      </c>
      <c r="J145" s="13" t="s">
        <v>69</v>
      </c>
    </row>
    <row r="146" spans="1:10" ht="15" customHeight="1">
      <c r="A146" s="442"/>
      <c r="B146" s="631" t="s">
        <v>169</v>
      </c>
      <c r="C146" s="618">
        <v>515</v>
      </c>
      <c r="D146" s="634">
        <v>45266</v>
      </c>
      <c r="E146" s="637">
        <v>7487</v>
      </c>
      <c r="F146" s="263" t="s">
        <v>707</v>
      </c>
      <c r="G146" s="444"/>
      <c r="H146" s="618">
        <f>SUM(G146:G171)</f>
        <v>7487</v>
      </c>
      <c r="I146" s="618">
        <f>E146-H146</f>
        <v>0</v>
      </c>
      <c r="J146" s="621">
        <f>H146/E146</f>
        <v>1</v>
      </c>
    </row>
    <row r="147" spans="1:10">
      <c r="A147" s="442"/>
      <c r="B147" s="632"/>
      <c r="C147" s="619"/>
      <c r="D147" s="635"/>
      <c r="E147" s="638"/>
      <c r="F147" s="263" t="s">
        <v>708</v>
      </c>
      <c r="G147" s="312"/>
      <c r="H147" s="619"/>
      <c r="I147" s="619"/>
      <c r="J147" s="622"/>
    </row>
    <row r="148" spans="1:10">
      <c r="A148" s="442"/>
      <c r="B148" s="632"/>
      <c r="C148" s="619"/>
      <c r="D148" s="635"/>
      <c r="E148" s="638"/>
      <c r="F148" s="263" t="s">
        <v>709</v>
      </c>
      <c r="G148" s="312"/>
      <c r="H148" s="619"/>
      <c r="I148" s="619"/>
      <c r="J148" s="622"/>
    </row>
    <row r="149" spans="1:10">
      <c r="A149" s="442"/>
      <c r="B149" s="632"/>
      <c r="C149" s="619"/>
      <c r="D149" s="635"/>
      <c r="E149" s="638"/>
      <c r="F149" s="263" t="s">
        <v>334</v>
      </c>
      <c r="G149" s="312">
        <v>2244.7199999999998</v>
      </c>
      <c r="H149" s="619"/>
      <c r="I149" s="619"/>
      <c r="J149" s="622"/>
    </row>
    <row r="150" spans="1:10">
      <c r="A150" s="442"/>
      <c r="B150" s="632"/>
      <c r="C150" s="619"/>
      <c r="D150" s="635"/>
      <c r="E150" s="638"/>
      <c r="F150" s="263" t="s">
        <v>333</v>
      </c>
      <c r="G150" s="312">
        <v>1305.375</v>
      </c>
      <c r="H150" s="619"/>
      <c r="I150" s="619"/>
      <c r="J150" s="622"/>
    </row>
    <row r="151" spans="1:10">
      <c r="A151" s="442"/>
      <c r="B151" s="632"/>
      <c r="C151" s="619"/>
      <c r="D151" s="635"/>
      <c r="E151" s="638"/>
      <c r="F151" s="263" t="s">
        <v>704</v>
      </c>
      <c r="G151" s="312">
        <v>1604.182</v>
      </c>
      <c r="H151" s="619"/>
      <c r="I151" s="619"/>
      <c r="J151" s="622"/>
    </row>
    <row r="152" spans="1:10">
      <c r="A152" s="442"/>
      <c r="B152" s="632"/>
      <c r="C152" s="619"/>
      <c r="D152" s="635"/>
      <c r="E152" s="638"/>
      <c r="F152" s="263" t="s">
        <v>336</v>
      </c>
      <c r="G152" s="312">
        <v>896.91200000000003</v>
      </c>
      <c r="H152" s="619"/>
      <c r="I152" s="619"/>
      <c r="J152" s="622"/>
    </row>
    <row r="153" spans="1:10" ht="12" customHeight="1">
      <c r="A153" s="442"/>
      <c r="B153" s="632"/>
      <c r="C153" s="619"/>
      <c r="D153" s="635"/>
      <c r="E153" s="638"/>
      <c r="F153" s="263" t="s">
        <v>353</v>
      </c>
      <c r="G153" s="312">
        <v>1435.8109999999999</v>
      </c>
      <c r="H153" s="619"/>
      <c r="I153" s="619"/>
      <c r="J153" s="622"/>
    </row>
    <row r="154" spans="1:10">
      <c r="A154" s="442"/>
      <c r="B154" s="632"/>
      <c r="C154" s="619"/>
      <c r="D154" s="635"/>
      <c r="E154" s="638"/>
      <c r="F154" s="443" t="s">
        <v>711</v>
      </c>
      <c r="G154" s="42"/>
      <c r="H154" s="619"/>
      <c r="I154" s="619"/>
      <c r="J154" s="622"/>
    </row>
    <row r="155" spans="1:10">
      <c r="A155" s="442"/>
      <c r="B155" s="632"/>
      <c r="C155" s="619"/>
      <c r="D155" s="635"/>
      <c r="E155" s="638"/>
      <c r="F155" s="443" t="s">
        <v>355</v>
      </c>
      <c r="G155" s="42"/>
      <c r="H155" s="619"/>
      <c r="I155" s="619"/>
      <c r="J155" s="622"/>
    </row>
    <row r="156" spans="1:10">
      <c r="A156" s="442"/>
      <c r="B156" s="632"/>
      <c r="C156" s="619"/>
      <c r="D156" s="635"/>
      <c r="E156" s="638"/>
      <c r="F156" s="262" t="s">
        <v>712</v>
      </c>
      <c r="G156" s="42"/>
      <c r="H156" s="619"/>
      <c r="I156" s="619"/>
      <c r="J156" s="622"/>
    </row>
    <row r="157" spans="1:10">
      <c r="A157" s="442"/>
      <c r="B157" s="632"/>
      <c r="C157" s="619"/>
      <c r="D157" s="635"/>
      <c r="E157" s="638"/>
      <c r="F157" s="443" t="s">
        <v>357</v>
      </c>
      <c r="G157" s="42"/>
      <c r="H157" s="619"/>
      <c r="I157" s="619"/>
      <c r="J157" s="622"/>
    </row>
    <row r="158" spans="1:10">
      <c r="A158" s="442"/>
      <c r="B158" s="632"/>
      <c r="C158" s="619"/>
      <c r="D158" s="635"/>
      <c r="E158" s="638"/>
      <c r="F158" s="443" t="s">
        <v>713</v>
      </c>
      <c r="G158" s="10"/>
      <c r="H158" s="619"/>
      <c r="I158" s="619"/>
      <c r="J158" s="622"/>
    </row>
    <row r="159" spans="1:10">
      <c r="A159" s="442"/>
      <c r="B159" s="632"/>
      <c r="C159" s="619"/>
      <c r="D159" s="635"/>
      <c r="E159" s="638"/>
      <c r="F159" s="262" t="s">
        <v>714</v>
      </c>
      <c r="G159" s="10"/>
      <c r="H159" s="619"/>
      <c r="I159" s="619"/>
      <c r="J159" s="622"/>
    </row>
    <row r="160" spans="1:10">
      <c r="A160" s="442"/>
      <c r="B160" s="632"/>
      <c r="C160" s="619"/>
      <c r="D160" s="635"/>
      <c r="E160" s="638"/>
      <c r="F160" s="443" t="s">
        <v>388</v>
      </c>
      <c r="G160" s="10"/>
      <c r="H160" s="619"/>
      <c r="I160" s="619"/>
      <c r="J160" s="622"/>
    </row>
    <row r="161" spans="1:10">
      <c r="A161" s="442"/>
      <c r="B161" s="632"/>
      <c r="C161" s="619"/>
      <c r="D161" s="635"/>
      <c r="E161" s="638"/>
      <c r="F161" s="262" t="s">
        <v>389</v>
      </c>
      <c r="G161" s="10"/>
      <c r="H161" s="619"/>
      <c r="I161" s="619"/>
      <c r="J161" s="622"/>
    </row>
    <row r="162" spans="1:10">
      <c r="A162" s="442"/>
      <c r="B162" s="632"/>
      <c r="C162" s="619"/>
      <c r="D162" s="635"/>
      <c r="E162" s="638"/>
      <c r="F162" s="443" t="s">
        <v>390</v>
      </c>
      <c r="G162" s="10"/>
      <c r="H162" s="619"/>
      <c r="I162" s="619"/>
      <c r="J162" s="622"/>
    </row>
    <row r="163" spans="1:10">
      <c r="A163" s="442"/>
      <c r="B163" s="632"/>
      <c r="C163" s="619"/>
      <c r="D163" s="635"/>
      <c r="E163" s="638"/>
      <c r="F163" s="443" t="s">
        <v>391</v>
      </c>
      <c r="G163" s="10"/>
      <c r="H163" s="619"/>
      <c r="I163" s="619"/>
      <c r="J163" s="622"/>
    </row>
    <row r="164" spans="1:10">
      <c r="A164" s="442"/>
      <c r="B164" s="632"/>
      <c r="C164" s="619"/>
      <c r="D164" s="635"/>
      <c r="E164" s="638"/>
      <c r="F164" s="262" t="s">
        <v>392</v>
      </c>
      <c r="G164" s="10"/>
      <c r="H164" s="619"/>
      <c r="I164" s="619"/>
      <c r="J164" s="622"/>
    </row>
    <row r="165" spans="1:10">
      <c r="A165" s="442"/>
      <c r="B165" s="632"/>
      <c r="C165" s="619"/>
      <c r="D165" s="635"/>
      <c r="E165" s="638"/>
      <c r="F165" s="443" t="s">
        <v>393</v>
      </c>
      <c r="G165" s="10"/>
      <c r="H165" s="619"/>
      <c r="I165" s="619"/>
      <c r="J165" s="622"/>
    </row>
    <row r="166" spans="1:10">
      <c r="A166" s="442"/>
      <c r="B166" s="632"/>
      <c r="C166" s="619"/>
      <c r="D166" s="635"/>
      <c r="E166" s="638"/>
      <c r="F166" s="262" t="s">
        <v>313</v>
      </c>
      <c r="G166" s="10"/>
      <c r="H166" s="619"/>
      <c r="I166" s="619"/>
      <c r="J166" s="622"/>
    </row>
    <row r="167" spans="1:10">
      <c r="A167" s="442"/>
      <c r="B167" s="632"/>
      <c r="C167" s="619"/>
      <c r="D167" s="635"/>
      <c r="E167" s="638"/>
      <c r="F167" s="443" t="s">
        <v>314</v>
      </c>
      <c r="G167" s="10"/>
      <c r="H167" s="619"/>
      <c r="I167" s="619"/>
      <c r="J167" s="622"/>
    </row>
    <row r="168" spans="1:10">
      <c r="A168" s="442"/>
      <c r="B168" s="632"/>
      <c r="C168" s="619"/>
      <c r="D168" s="635"/>
      <c r="E168" s="638"/>
      <c r="F168" s="443" t="s">
        <v>315</v>
      </c>
      <c r="G168" s="10"/>
      <c r="H168" s="619"/>
      <c r="I168" s="619"/>
      <c r="J168" s="622"/>
    </row>
    <row r="169" spans="1:10">
      <c r="A169" s="442"/>
      <c r="B169" s="632"/>
      <c r="C169" s="619"/>
      <c r="D169" s="635"/>
      <c r="E169" s="638"/>
      <c r="F169" s="262" t="s">
        <v>316</v>
      </c>
      <c r="G169" s="10"/>
      <c r="H169" s="619"/>
      <c r="I169" s="619"/>
      <c r="J169" s="622"/>
    </row>
    <row r="170" spans="1:10">
      <c r="A170" s="442"/>
      <c r="B170" s="632"/>
      <c r="C170" s="619"/>
      <c r="D170" s="635"/>
      <c r="E170" s="638"/>
      <c r="F170" s="443" t="s">
        <v>324</v>
      </c>
      <c r="G170" s="10"/>
      <c r="H170" s="619"/>
      <c r="I170" s="619"/>
      <c r="J170" s="622"/>
    </row>
    <row r="171" spans="1:10">
      <c r="B171" s="633"/>
      <c r="C171" s="620"/>
      <c r="D171" s="636"/>
      <c r="E171" s="639"/>
      <c r="F171" s="262" t="s">
        <v>326</v>
      </c>
      <c r="G171" s="443"/>
      <c r="H171" s="620"/>
      <c r="I171" s="620"/>
      <c r="J171" s="623"/>
    </row>
    <row r="172" spans="1:10">
      <c r="B172" s="445"/>
      <c r="C172" s="296"/>
      <c r="D172" s="297"/>
      <c r="E172" s="78"/>
      <c r="F172" s="298"/>
      <c r="G172" s="78"/>
      <c r="H172" s="296"/>
      <c r="I172" s="296"/>
      <c r="J172" s="299"/>
    </row>
    <row r="173" spans="1:10">
      <c r="B173" s="445"/>
      <c r="C173" s="296"/>
      <c r="D173" s="297"/>
      <c r="E173" s="78"/>
      <c r="F173" s="298"/>
      <c r="G173" s="78"/>
      <c r="H173" s="296"/>
      <c r="I173" s="296"/>
      <c r="J173" s="299"/>
    </row>
    <row r="174" spans="1:10">
      <c r="B174" s="445"/>
      <c r="C174" s="296"/>
      <c r="D174" s="297"/>
      <c r="E174" s="78"/>
      <c r="F174" s="298"/>
      <c r="G174" s="78"/>
      <c r="H174" s="296"/>
      <c r="I174" s="296"/>
      <c r="J174" s="299"/>
    </row>
    <row r="175" spans="1:10">
      <c r="B175" s="445"/>
      <c r="C175" s="296"/>
      <c r="D175" s="297"/>
      <c r="E175" s="78"/>
      <c r="F175" s="298"/>
      <c r="G175" s="78"/>
      <c r="H175" s="296"/>
      <c r="I175" s="296"/>
      <c r="J175" s="299"/>
    </row>
    <row r="176" spans="1:10">
      <c r="B176" s="445"/>
      <c r="C176" s="296"/>
      <c r="D176" s="297"/>
      <c r="E176" s="78"/>
      <c r="F176" s="298"/>
      <c r="G176" s="78"/>
      <c r="H176" s="296"/>
      <c r="I176" s="296"/>
      <c r="J176" s="299"/>
    </row>
    <row r="177" spans="2:10">
      <c r="B177" s="445"/>
      <c r="C177" s="296"/>
      <c r="D177" s="297"/>
      <c r="E177" s="78"/>
      <c r="F177" s="298"/>
      <c r="G177" s="78"/>
      <c r="H177" s="296"/>
      <c r="I177" s="296"/>
      <c r="J177" s="299"/>
    </row>
    <row r="178" spans="2:10">
      <c r="B178" s="13" t="s">
        <v>63</v>
      </c>
      <c r="C178" s="13" t="s">
        <v>64</v>
      </c>
      <c r="D178" s="13" t="s">
        <v>65</v>
      </c>
      <c r="E178" s="13" t="s">
        <v>143</v>
      </c>
      <c r="F178" s="14" t="s">
        <v>70</v>
      </c>
      <c r="G178" s="13" t="s">
        <v>85</v>
      </c>
      <c r="H178" s="13" t="s">
        <v>142</v>
      </c>
      <c r="I178" s="13" t="s">
        <v>86</v>
      </c>
      <c r="J178" s="13" t="s">
        <v>69</v>
      </c>
    </row>
    <row r="179" spans="2:10">
      <c r="B179" s="644" t="s">
        <v>171</v>
      </c>
      <c r="C179" s="624">
        <v>516</v>
      </c>
      <c r="D179" s="673">
        <v>45267</v>
      </c>
      <c r="E179" s="667">
        <v>7400</v>
      </c>
      <c r="F179" s="414" t="s">
        <v>388</v>
      </c>
      <c r="G179" s="446">
        <v>2564.942</v>
      </c>
      <c r="H179" s="624">
        <f>SUM(G179:G203)</f>
        <v>7399.9999999999991</v>
      </c>
      <c r="I179" s="624">
        <f>E179-H179</f>
        <v>0</v>
      </c>
      <c r="J179" s="670">
        <f>H179/E179</f>
        <v>0.99999999999999989</v>
      </c>
    </row>
    <row r="180" spans="2:10">
      <c r="B180" s="645"/>
      <c r="C180" s="625"/>
      <c r="D180" s="676"/>
      <c r="E180" s="668"/>
      <c r="F180" s="414" t="s">
        <v>389</v>
      </c>
      <c r="G180" s="446">
        <v>96.77</v>
      </c>
      <c r="H180" s="625"/>
      <c r="I180" s="625"/>
      <c r="J180" s="671"/>
    </row>
    <row r="181" spans="2:10">
      <c r="B181" s="645"/>
      <c r="C181" s="625"/>
      <c r="D181" s="676"/>
      <c r="E181" s="668"/>
      <c r="F181" s="414" t="s">
        <v>390</v>
      </c>
      <c r="G181" s="446">
        <v>1726.58</v>
      </c>
      <c r="H181" s="625"/>
      <c r="I181" s="625"/>
      <c r="J181" s="671"/>
    </row>
    <row r="182" spans="2:10">
      <c r="B182" s="645"/>
      <c r="C182" s="625"/>
      <c r="D182" s="676"/>
      <c r="E182" s="668"/>
      <c r="F182" s="414" t="s">
        <v>391</v>
      </c>
      <c r="G182" s="446">
        <v>1474.855</v>
      </c>
      <c r="H182" s="625"/>
      <c r="I182" s="625"/>
      <c r="J182" s="671"/>
    </row>
    <row r="183" spans="2:10">
      <c r="B183" s="645"/>
      <c r="C183" s="625"/>
      <c r="D183" s="676"/>
      <c r="E183" s="668"/>
      <c r="F183" s="414" t="s">
        <v>392</v>
      </c>
      <c r="G183" s="446"/>
      <c r="H183" s="625"/>
      <c r="I183" s="625"/>
      <c r="J183" s="671"/>
    </row>
    <row r="184" spans="2:10">
      <c r="B184" s="645"/>
      <c r="C184" s="625"/>
      <c r="D184" s="676"/>
      <c r="E184" s="668"/>
      <c r="F184" s="414" t="s">
        <v>722</v>
      </c>
      <c r="G184" s="446">
        <v>1536.8530000000001</v>
      </c>
      <c r="H184" s="625"/>
      <c r="I184" s="625"/>
      <c r="J184" s="671"/>
    </row>
    <row r="185" spans="2:10">
      <c r="B185" s="645"/>
      <c r="C185" s="625"/>
      <c r="D185" s="676"/>
      <c r="E185" s="668"/>
      <c r="F185" s="414" t="s">
        <v>313</v>
      </c>
      <c r="G185" s="446"/>
      <c r="H185" s="625"/>
      <c r="I185" s="625"/>
      <c r="J185" s="671"/>
    </row>
    <row r="186" spans="2:10">
      <c r="B186" s="645"/>
      <c r="C186" s="625"/>
      <c r="D186" s="676"/>
      <c r="E186" s="668"/>
      <c r="F186" s="414" t="s">
        <v>314</v>
      </c>
      <c r="G186" s="446"/>
      <c r="H186" s="625"/>
      <c r="I186" s="625"/>
      <c r="J186" s="671"/>
    </row>
    <row r="187" spans="2:10">
      <c r="B187" s="645"/>
      <c r="C187" s="625"/>
      <c r="D187" s="676"/>
      <c r="E187" s="668"/>
      <c r="F187" s="446" t="s">
        <v>315</v>
      </c>
      <c r="G187" s="416"/>
      <c r="H187" s="625"/>
      <c r="I187" s="625"/>
      <c r="J187" s="671"/>
    </row>
    <row r="188" spans="2:10">
      <c r="B188" s="645"/>
      <c r="C188" s="625"/>
      <c r="D188" s="676"/>
      <c r="E188" s="668"/>
      <c r="F188" s="446" t="s">
        <v>723</v>
      </c>
      <c r="G188" s="416"/>
      <c r="H188" s="625"/>
      <c r="I188" s="625"/>
      <c r="J188" s="671"/>
    </row>
    <row r="189" spans="2:10">
      <c r="B189" s="645"/>
      <c r="C189" s="625"/>
      <c r="D189" s="676"/>
      <c r="E189" s="668"/>
      <c r="F189" s="417" t="s">
        <v>371</v>
      </c>
      <c r="G189" s="416"/>
      <c r="H189" s="625"/>
      <c r="I189" s="625"/>
      <c r="J189" s="671"/>
    </row>
    <row r="190" spans="2:10">
      <c r="B190" s="645"/>
      <c r="C190" s="625"/>
      <c r="D190" s="676"/>
      <c r="E190" s="668"/>
      <c r="F190" s="446" t="s">
        <v>707</v>
      </c>
      <c r="G190" s="416"/>
      <c r="H190" s="625"/>
      <c r="I190" s="625"/>
      <c r="J190" s="671"/>
    </row>
    <row r="191" spans="2:10">
      <c r="B191" s="645"/>
      <c r="C191" s="625"/>
      <c r="D191" s="676"/>
      <c r="E191" s="668"/>
      <c r="F191" s="446" t="s">
        <v>708</v>
      </c>
      <c r="G191" s="416"/>
      <c r="H191" s="625"/>
      <c r="I191" s="625"/>
      <c r="J191" s="671"/>
    </row>
    <row r="192" spans="2:10">
      <c r="B192" s="645"/>
      <c r="C192" s="625"/>
      <c r="D192" s="676"/>
      <c r="E192" s="668"/>
      <c r="F192" s="417" t="s">
        <v>709</v>
      </c>
      <c r="G192" s="416"/>
      <c r="H192" s="625"/>
      <c r="I192" s="625"/>
      <c r="J192" s="671"/>
    </row>
    <row r="193" spans="1:10">
      <c r="B193" s="645"/>
      <c r="C193" s="625"/>
      <c r="D193" s="676"/>
      <c r="E193" s="668"/>
      <c r="F193" s="446" t="s">
        <v>334</v>
      </c>
      <c r="G193" s="416"/>
      <c r="H193" s="625"/>
      <c r="I193" s="625"/>
      <c r="J193" s="671"/>
    </row>
    <row r="194" spans="1:10">
      <c r="B194" s="645"/>
      <c r="C194" s="625"/>
      <c r="D194" s="676"/>
      <c r="E194" s="668"/>
      <c r="F194" s="417" t="s">
        <v>333</v>
      </c>
      <c r="G194" s="416"/>
      <c r="H194" s="625"/>
      <c r="I194" s="625"/>
      <c r="J194" s="671"/>
    </row>
    <row r="195" spans="1:10">
      <c r="B195" s="645"/>
      <c r="C195" s="625"/>
      <c r="D195" s="676"/>
      <c r="E195" s="668"/>
      <c r="F195" s="446" t="s">
        <v>704</v>
      </c>
      <c r="G195" s="416"/>
      <c r="H195" s="625"/>
      <c r="I195" s="625"/>
      <c r="J195" s="671"/>
    </row>
    <row r="196" spans="1:10">
      <c r="B196" s="645"/>
      <c r="C196" s="625"/>
      <c r="D196" s="676"/>
      <c r="E196" s="668"/>
      <c r="F196" s="446" t="s">
        <v>336</v>
      </c>
      <c r="G196" s="416"/>
      <c r="H196" s="625"/>
      <c r="I196" s="625"/>
      <c r="J196" s="671"/>
    </row>
    <row r="197" spans="1:10">
      <c r="B197" s="645"/>
      <c r="C197" s="625"/>
      <c r="D197" s="676"/>
      <c r="E197" s="668"/>
      <c r="F197" s="417" t="s">
        <v>353</v>
      </c>
      <c r="G197" s="416"/>
      <c r="H197" s="625"/>
      <c r="I197" s="625"/>
      <c r="J197" s="671"/>
    </row>
    <row r="198" spans="1:10">
      <c r="B198" s="645"/>
      <c r="C198" s="625"/>
      <c r="D198" s="676"/>
      <c r="E198" s="668"/>
      <c r="F198" s="446" t="s">
        <v>711</v>
      </c>
      <c r="G198" s="416"/>
      <c r="H198" s="625"/>
      <c r="I198" s="625"/>
      <c r="J198" s="671"/>
    </row>
    <row r="199" spans="1:10">
      <c r="B199" s="645"/>
      <c r="C199" s="625"/>
      <c r="D199" s="676"/>
      <c r="E199" s="668"/>
      <c r="F199" s="417" t="s">
        <v>355</v>
      </c>
      <c r="G199" s="416"/>
      <c r="H199" s="625"/>
      <c r="I199" s="625"/>
      <c r="J199" s="671"/>
    </row>
    <row r="200" spans="1:10">
      <c r="B200" s="645"/>
      <c r="C200" s="625"/>
      <c r="D200" s="676"/>
      <c r="E200" s="668"/>
      <c r="F200" s="446" t="s">
        <v>712</v>
      </c>
      <c r="G200" s="416"/>
      <c r="H200" s="625"/>
      <c r="I200" s="625"/>
      <c r="J200" s="671"/>
    </row>
    <row r="201" spans="1:10">
      <c r="B201" s="645"/>
      <c r="C201" s="625"/>
      <c r="D201" s="676"/>
      <c r="E201" s="668"/>
      <c r="F201" s="446" t="s">
        <v>357</v>
      </c>
      <c r="G201" s="416"/>
      <c r="H201" s="625"/>
      <c r="I201" s="625"/>
      <c r="J201" s="671"/>
    </row>
    <row r="202" spans="1:10">
      <c r="B202" s="645"/>
      <c r="C202" s="625"/>
      <c r="D202" s="676"/>
      <c r="E202" s="668"/>
      <c r="F202" s="417" t="s">
        <v>713</v>
      </c>
      <c r="G202" s="416"/>
      <c r="H202" s="625"/>
      <c r="I202" s="625"/>
      <c r="J202" s="671"/>
    </row>
    <row r="203" spans="1:10">
      <c r="B203" s="646"/>
      <c r="C203" s="626"/>
      <c r="D203" s="677"/>
      <c r="E203" s="669"/>
      <c r="F203" s="446" t="s">
        <v>724</v>
      </c>
      <c r="G203" s="416"/>
      <c r="H203" s="626"/>
      <c r="I203" s="626"/>
      <c r="J203" s="672"/>
    </row>
    <row r="204" spans="1:10">
      <c r="B204" s="445"/>
      <c r="C204" s="296"/>
      <c r="D204" s="297"/>
      <c r="E204" s="78"/>
      <c r="F204" s="298"/>
      <c r="G204" s="78"/>
      <c r="H204" s="296"/>
      <c r="I204" s="296"/>
      <c r="J204" s="299"/>
    </row>
    <row r="205" spans="1:10">
      <c r="B205" s="445"/>
      <c r="C205" s="296"/>
      <c r="D205" s="297"/>
      <c r="E205" s="78"/>
      <c r="F205" s="298"/>
      <c r="G205" s="78"/>
      <c r="H205" s="296"/>
      <c r="I205" s="296"/>
      <c r="J205" s="299"/>
    </row>
    <row r="206" spans="1:10">
      <c r="B206" s="445"/>
      <c r="C206" s="296"/>
      <c r="D206" s="297"/>
      <c r="E206" s="78"/>
      <c r="F206" s="298"/>
      <c r="G206" s="78"/>
      <c r="H206" s="296"/>
      <c r="I206" s="296"/>
      <c r="J206" s="299"/>
    </row>
    <row r="207" spans="1:10">
      <c r="B207" s="40"/>
      <c r="C207" s="41"/>
      <c r="D207" s="40"/>
      <c r="E207" s="40"/>
      <c r="F207" s="40"/>
      <c r="G207" s="40"/>
      <c r="H207" s="40"/>
      <c r="I207" s="26"/>
    </row>
    <row r="208" spans="1:10">
      <c r="A208" s="442"/>
      <c r="B208" s="13" t="s">
        <v>63</v>
      </c>
      <c r="C208" s="13" t="s">
        <v>64</v>
      </c>
      <c r="D208" s="13" t="s">
        <v>65</v>
      </c>
      <c r="E208" s="13" t="s">
        <v>143</v>
      </c>
      <c r="F208" s="14" t="s">
        <v>70</v>
      </c>
      <c r="G208" s="13" t="s">
        <v>85</v>
      </c>
      <c r="H208" s="13" t="s">
        <v>142</v>
      </c>
      <c r="I208" s="13" t="s">
        <v>86</v>
      </c>
      <c r="J208" s="13" t="s">
        <v>69</v>
      </c>
    </row>
    <row r="209" spans="1:10" ht="15" customHeight="1">
      <c r="A209" s="442"/>
      <c r="B209" s="631" t="s">
        <v>169</v>
      </c>
      <c r="C209" s="618">
        <v>517</v>
      </c>
      <c r="D209" s="634">
        <v>45267</v>
      </c>
      <c r="E209" s="637">
        <v>19300</v>
      </c>
      <c r="F209" s="263" t="s">
        <v>707</v>
      </c>
      <c r="G209" s="312">
        <f>7045.128+1232.517</f>
        <v>8277.6450000000004</v>
      </c>
      <c r="H209" s="618">
        <f>SUM(G209:G236)</f>
        <v>17526.955000000002</v>
      </c>
      <c r="I209" s="618">
        <f>E209-H209</f>
        <v>1773.0449999999983</v>
      </c>
      <c r="J209" s="621">
        <f>H209/E209</f>
        <v>0.90813238341968916</v>
      </c>
    </row>
    <row r="210" spans="1:10">
      <c r="A210" s="442"/>
      <c r="B210" s="632"/>
      <c r="C210" s="619"/>
      <c r="D210" s="635"/>
      <c r="E210" s="638"/>
      <c r="F210" s="263" t="s">
        <v>708</v>
      </c>
      <c r="G210" s="312">
        <f>2874.313+1163.333</f>
        <v>4037.6460000000002</v>
      </c>
      <c r="H210" s="619"/>
      <c r="I210" s="619"/>
      <c r="J210" s="622"/>
    </row>
    <row r="211" spans="1:10">
      <c r="A211" s="442"/>
      <c r="B211" s="632"/>
      <c r="C211" s="619"/>
      <c r="D211" s="635"/>
      <c r="E211" s="638"/>
      <c r="F211" s="263" t="s">
        <v>709</v>
      </c>
      <c r="G211" s="312">
        <f>4675.757+535.907</f>
        <v>5211.6639999999998</v>
      </c>
      <c r="H211" s="619"/>
      <c r="I211" s="619"/>
      <c r="J211" s="622"/>
    </row>
    <row r="212" spans="1:10">
      <c r="A212" s="442"/>
      <c r="B212" s="632"/>
      <c r="C212" s="619"/>
      <c r="D212" s="635"/>
      <c r="E212" s="638"/>
      <c r="F212" s="263" t="s">
        <v>334</v>
      </c>
      <c r="G212" s="312"/>
      <c r="H212" s="619"/>
      <c r="I212" s="619"/>
      <c r="J212" s="622"/>
    </row>
    <row r="213" spans="1:10">
      <c r="A213" s="442"/>
      <c r="B213" s="632"/>
      <c r="C213" s="619"/>
      <c r="D213" s="635"/>
      <c r="E213" s="638"/>
      <c r="F213" s="263" t="s">
        <v>333</v>
      </c>
      <c r="G213" s="312"/>
      <c r="H213" s="619"/>
      <c r="I213" s="619"/>
      <c r="J213" s="622"/>
    </row>
    <row r="214" spans="1:10">
      <c r="A214" s="442"/>
      <c r="B214" s="632"/>
      <c r="C214" s="619"/>
      <c r="D214" s="635"/>
      <c r="E214" s="638"/>
      <c r="F214" s="263" t="s">
        <v>704</v>
      </c>
      <c r="G214" s="312"/>
      <c r="H214" s="619"/>
      <c r="I214" s="619"/>
      <c r="J214" s="622"/>
    </row>
    <row r="215" spans="1:10">
      <c r="A215" s="442"/>
      <c r="B215" s="632"/>
      <c r="C215" s="619"/>
      <c r="D215" s="635"/>
      <c r="E215" s="638"/>
      <c r="F215" s="263" t="s">
        <v>336</v>
      </c>
      <c r="G215" s="444"/>
      <c r="H215" s="619"/>
      <c r="I215" s="619"/>
      <c r="J215" s="622"/>
    </row>
    <row r="216" spans="1:10" ht="12" customHeight="1">
      <c r="A216" s="442"/>
      <c r="B216" s="632"/>
      <c r="C216" s="619"/>
      <c r="D216" s="635"/>
      <c r="E216" s="638"/>
      <c r="F216" s="263" t="s">
        <v>353</v>
      </c>
      <c r="G216" s="312"/>
      <c r="H216" s="619"/>
      <c r="I216" s="619"/>
      <c r="J216" s="622"/>
    </row>
    <row r="217" spans="1:10">
      <c r="A217" s="442"/>
      <c r="B217" s="632"/>
      <c r="C217" s="619"/>
      <c r="D217" s="635"/>
      <c r="E217" s="638"/>
      <c r="F217" s="443" t="s">
        <v>711</v>
      </c>
      <c r="G217" s="42"/>
      <c r="H217" s="619"/>
      <c r="I217" s="619"/>
      <c r="J217" s="622"/>
    </row>
    <row r="218" spans="1:10">
      <c r="A218" s="442"/>
      <c r="B218" s="632"/>
      <c r="C218" s="619"/>
      <c r="D218" s="635"/>
      <c r="E218" s="638"/>
      <c r="F218" s="443" t="s">
        <v>355</v>
      </c>
      <c r="G218" s="42"/>
      <c r="H218" s="619"/>
      <c r="I218" s="619"/>
      <c r="J218" s="622"/>
    </row>
    <row r="219" spans="1:10">
      <c r="A219" s="442"/>
      <c r="B219" s="632"/>
      <c r="C219" s="619"/>
      <c r="D219" s="635"/>
      <c r="E219" s="638"/>
      <c r="F219" s="262" t="s">
        <v>712</v>
      </c>
      <c r="G219" s="42"/>
      <c r="H219" s="619"/>
      <c r="I219" s="619"/>
      <c r="J219" s="622"/>
    </row>
    <row r="220" spans="1:10">
      <c r="A220" s="442"/>
      <c r="B220" s="632"/>
      <c r="C220" s="619"/>
      <c r="D220" s="635"/>
      <c r="E220" s="638"/>
      <c r="F220" s="443" t="s">
        <v>357</v>
      </c>
      <c r="G220" s="42"/>
      <c r="H220" s="619"/>
      <c r="I220" s="619"/>
      <c r="J220" s="622"/>
    </row>
    <row r="221" spans="1:10">
      <c r="A221" s="442"/>
      <c r="B221" s="632"/>
      <c r="C221" s="619"/>
      <c r="D221" s="635"/>
      <c r="E221" s="638"/>
      <c r="F221" s="443" t="s">
        <v>713</v>
      </c>
      <c r="G221" s="10"/>
      <c r="H221" s="619"/>
      <c r="I221" s="619"/>
      <c r="J221" s="622"/>
    </row>
    <row r="222" spans="1:10">
      <c r="A222" s="442"/>
      <c r="B222" s="632"/>
      <c r="C222" s="619"/>
      <c r="D222" s="635"/>
      <c r="E222" s="638"/>
      <c r="F222" s="262" t="s">
        <v>714</v>
      </c>
      <c r="G222" s="10"/>
      <c r="H222" s="619"/>
      <c r="I222" s="619"/>
      <c r="J222" s="622"/>
    </row>
    <row r="223" spans="1:10">
      <c r="A223" s="442"/>
      <c r="B223" s="632"/>
      <c r="C223" s="619"/>
      <c r="D223" s="635"/>
      <c r="E223" s="638"/>
      <c r="F223" s="443" t="s">
        <v>388</v>
      </c>
      <c r="G223" s="10"/>
      <c r="H223" s="619"/>
      <c r="I223" s="619"/>
      <c r="J223" s="622"/>
    </row>
    <row r="224" spans="1:10">
      <c r="A224" s="442"/>
      <c r="B224" s="632"/>
      <c r="C224" s="619"/>
      <c r="D224" s="635"/>
      <c r="E224" s="638"/>
      <c r="F224" s="262" t="s">
        <v>389</v>
      </c>
      <c r="G224" s="10"/>
      <c r="H224" s="619"/>
      <c r="I224" s="619"/>
      <c r="J224" s="622"/>
    </row>
    <row r="225" spans="1:11">
      <c r="A225" s="442"/>
      <c r="B225" s="632"/>
      <c r="C225" s="619"/>
      <c r="D225" s="635"/>
      <c r="E225" s="638"/>
      <c r="F225" s="443" t="s">
        <v>390</v>
      </c>
      <c r="G225" s="10"/>
      <c r="H225" s="619"/>
      <c r="I225" s="619"/>
      <c r="J225" s="622"/>
    </row>
    <row r="226" spans="1:11">
      <c r="A226" s="442"/>
      <c r="B226" s="632"/>
      <c r="C226" s="619"/>
      <c r="D226" s="635"/>
      <c r="E226" s="638"/>
      <c r="F226" s="443" t="s">
        <v>391</v>
      </c>
      <c r="G226" s="10"/>
      <c r="H226" s="619"/>
      <c r="I226" s="619"/>
      <c r="J226" s="622"/>
    </row>
    <row r="227" spans="1:11">
      <c r="A227" s="442"/>
      <c r="B227" s="632"/>
      <c r="C227" s="619"/>
      <c r="D227" s="635"/>
      <c r="E227" s="638"/>
      <c r="F227" s="262" t="s">
        <v>392</v>
      </c>
      <c r="G227" s="10"/>
      <c r="H227" s="619"/>
      <c r="I227" s="619"/>
      <c r="J227" s="622"/>
    </row>
    <row r="228" spans="1:11">
      <c r="A228" s="442"/>
      <c r="B228" s="632"/>
      <c r="C228" s="619"/>
      <c r="D228" s="635"/>
      <c r="E228" s="638"/>
      <c r="F228" s="443" t="s">
        <v>393</v>
      </c>
      <c r="G228" s="10"/>
      <c r="H228" s="619"/>
      <c r="I228" s="619"/>
      <c r="J228" s="622"/>
    </row>
    <row r="229" spans="1:11">
      <c r="A229" s="442"/>
      <c r="B229" s="632"/>
      <c r="C229" s="619"/>
      <c r="D229" s="635"/>
      <c r="E229" s="638"/>
      <c r="F229" s="262" t="s">
        <v>313</v>
      </c>
      <c r="G229" s="10"/>
      <c r="H229" s="619"/>
      <c r="I229" s="619"/>
      <c r="J229" s="622"/>
    </row>
    <row r="230" spans="1:11">
      <c r="A230" s="442"/>
      <c r="B230" s="632"/>
      <c r="C230" s="619"/>
      <c r="D230" s="635"/>
      <c r="E230" s="638"/>
      <c r="F230" s="443" t="s">
        <v>314</v>
      </c>
      <c r="G230" s="10"/>
      <c r="H230" s="619"/>
      <c r="I230" s="619"/>
      <c r="J230" s="622"/>
    </row>
    <row r="231" spans="1:11">
      <c r="A231" s="442"/>
      <c r="B231" s="632"/>
      <c r="C231" s="619"/>
      <c r="D231" s="635"/>
      <c r="E231" s="638"/>
      <c r="F231" s="443" t="s">
        <v>315</v>
      </c>
      <c r="G231" s="10"/>
      <c r="H231" s="619"/>
      <c r="I231" s="619"/>
      <c r="J231" s="622"/>
    </row>
    <row r="232" spans="1:11">
      <c r="A232" s="442"/>
      <c r="B232" s="632"/>
      <c r="C232" s="619"/>
      <c r="D232" s="635"/>
      <c r="E232" s="638"/>
      <c r="F232" s="262" t="s">
        <v>316</v>
      </c>
      <c r="G232" s="10"/>
      <c r="H232" s="619"/>
      <c r="I232" s="619"/>
      <c r="J232" s="622"/>
    </row>
    <row r="233" spans="1:11">
      <c r="A233" s="442"/>
      <c r="B233" s="632"/>
      <c r="C233" s="619"/>
      <c r="D233" s="635"/>
      <c r="E233" s="638"/>
      <c r="F233" s="262" t="s">
        <v>371</v>
      </c>
      <c r="G233" s="10"/>
      <c r="H233" s="619"/>
      <c r="I233" s="619"/>
      <c r="J233" s="622"/>
    </row>
    <row r="234" spans="1:11">
      <c r="A234" s="442"/>
      <c r="B234" s="632"/>
      <c r="C234" s="619"/>
      <c r="D234" s="635"/>
      <c r="E234" s="638"/>
      <c r="F234" s="262" t="s">
        <v>323</v>
      </c>
      <c r="G234" s="10"/>
      <c r="H234" s="619"/>
      <c r="I234" s="619"/>
      <c r="J234" s="622"/>
    </row>
    <row r="235" spans="1:11">
      <c r="A235" s="442"/>
      <c r="B235" s="632"/>
      <c r="C235" s="619"/>
      <c r="D235" s="635"/>
      <c r="E235" s="638"/>
      <c r="F235" s="262" t="s">
        <v>324</v>
      </c>
      <c r="G235" s="10"/>
      <c r="H235" s="619"/>
      <c r="I235" s="619"/>
      <c r="J235" s="622"/>
    </row>
    <row r="236" spans="1:11">
      <c r="B236" s="633"/>
      <c r="C236" s="620"/>
      <c r="D236" s="636"/>
      <c r="E236" s="639"/>
      <c r="F236" s="262" t="s">
        <v>326</v>
      </c>
      <c r="G236" s="443"/>
      <c r="H236" s="620"/>
      <c r="I236" s="620"/>
      <c r="J236" s="623"/>
    </row>
    <row r="239" spans="1:11">
      <c r="A239" s="39"/>
      <c r="B239" s="38"/>
      <c r="C239" s="38"/>
      <c r="G239" s="38"/>
    </row>
    <row r="240" spans="1:11">
      <c r="B240" s="13" t="s">
        <v>63</v>
      </c>
      <c r="C240" s="13" t="s">
        <v>64</v>
      </c>
      <c r="D240" s="13" t="s">
        <v>65</v>
      </c>
      <c r="E240" s="13" t="s">
        <v>143</v>
      </c>
      <c r="F240" s="13" t="s">
        <v>367</v>
      </c>
      <c r="G240" s="13" t="s">
        <v>140</v>
      </c>
      <c r="H240" s="13" t="s">
        <v>85</v>
      </c>
      <c r="I240" s="13" t="s">
        <v>142</v>
      </c>
      <c r="J240" s="13" t="s">
        <v>86</v>
      </c>
      <c r="K240" s="13" t="s">
        <v>69</v>
      </c>
    </row>
    <row r="241" spans="2:12">
      <c r="B241" s="655" t="s">
        <v>719</v>
      </c>
      <c r="C241" s="667">
        <v>204</v>
      </c>
      <c r="D241" s="673">
        <v>45210</v>
      </c>
      <c r="E241" s="628">
        <v>16700</v>
      </c>
      <c r="F241" s="446">
        <v>963710</v>
      </c>
      <c r="G241" s="446" t="s">
        <v>281</v>
      </c>
      <c r="H241" s="446">
        <v>806.79200000000003</v>
      </c>
      <c r="I241" s="667">
        <f>SUM(H241:H275)</f>
        <v>16046.023999999998</v>
      </c>
      <c r="J241" s="667">
        <f>E241-I241</f>
        <v>653.97600000000239</v>
      </c>
      <c r="K241" s="670">
        <f>I241/E241</f>
        <v>0.96083976047904174</v>
      </c>
    </row>
    <row r="242" spans="2:12">
      <c r="B242" s="656"/>
      <c r="C242" s="668"/>
      <c r="D242" s="625"/>
      <c r="E242" s="628"/>
      <c r="F242" s="446">
        <v>698955</v>
      </c>
      <c r="G242" s="446" t="s">
        <v>282</v>
      </c>
      <c r="H242" s="446">
        <v>657.45100000000002</v>
      </c>
      <c r="I242" s="668"/>
      <c r="J242" s="668"/>
      <c r="K242" s="671"/>
    </row>
    <row r="243" spans="2:12">
      <c r="B243" s="656"/>
      <c r="C243" s="668"/>
      <c r="D243" s="625"/>
      <c r="E243" s="628"/>
      <c r="F243" s="446">
        <v>697270</v>
      </c>
      <c r="G243" s="446" t="s">
        <v>267</v>
      </c>
      <c r="H243" s="446">
        <v>78.093999999999994</v>
      </c>
      <c r="I243" s="668"/>
      <c r="J243" s="668"/>
      <c r="K243" s="671"/>
    </row>
    <row r="244" spans="2:12">
      <c r="B244" s="656"/>
      <c r="C244" s="668"/>
      <c r="D244" s="625"/>
      <c r="E244" s="628"/>
      <c r="F244" s="446">
        <v>968468</v>
      </c>
      <c r="G244" s="446" t="s">
        <v>268</v>
      </c>
      <c r="H244" s="446">
        <v>410.166</v>
      </c>
      <c r="I244" s="668"/>
      <c r="J244" s="668"/>
      <c r="K244" s="671"/>
    </row>
    <row r="245" spans="2:12">
      <c r="B245" s="656"/>
      <c r="C245" s="668"/>
      <c r="D245" s="625"/>
      <c r="E245" s="628"/>
      <c r="F245" s="446">
        <v>963744</v>
      </c>
      <c r="G245" s="446" t="s">
        <v>270</v>
      </c>
      <c r="H245" s="446">
        <v>53.008000000000003</v>
      </c>
      <c r="I245" s="668"/>
      <c r="J245" s="668"/>
      <c r="K245" s="671"/>
    </row>
    <row r="246" spans="2:12">
      <c r="B246" s="656"/>
      <c r="C246" s="668"/>
      <c r="D246" s="625"/>
      <c r="E246" s="628"/>
      <c r="F246" s="446">
        <v>700496</v>
      </c>
      <c r="G246" s="446" t="s">
        <v>269</v>
      </c>
      <c r="H246" s="446">
        <v>481.49900000000002</v>
      </c>
      <c r="I246" s="668"/>
      <c r="J246" s="668"/>
      <c r="K246" s="671"/>
    </row>
    <row r="247" spans="2:12">
      <c r="B247" s="656"/>
      <c r="C247" s="668"/>
      <c r="D247" s="625"/>
      <c r="E247" s="628"/>
      <c r="F247" s="446">
        <v>969691</v>
      </c>
      <c r="G247" s="446" t="s">
        <v>303</v>
      </c>
      <c r="H247" s="446">
        <v>224.541</v>
      </c>
      <c r="I247" s="668"/>
      <c r="J247" s="668"/>
      <c r="K247" s="671"/>
    </row>
    <row r="248" spans="2:12">
      <c r="B248" s="656"/>
      <c r="C248" s="668"/>
      <c r="D248" s="625"/>
      <c r="E248" s="628"/>
      <c r="F248" s="446">
        <v>701484</v>
      </c>
      <c r="G248" s="446" t="s">
        <v>279</v>
      </c>
      <c r="H248" s="446">
        <v>80.268000000000001</v>
      </c>
      <c r="I248" s="668"/>
      <c r="J248" s="668"/>
      <c r="K248" s="671"/>
    </row>
    <row r="249" spans="2:12">
      <c r="B249" s="656"/>
      <c r="C249" s="668"/>
      <c r="D249" s="625"/>
      <c r="E249" s="628"/>
      <c r="F249" s="446">
        <v>701030</v>
      </c>
      <c r="G249" s="446" t="s">
        <v>273</v>
      </c>
      <c r="H249" s="446">
        <v>383.93900000000002</v>
      </c>
      <c r="I249" s="668"/>
      <c r="J249" s="668"/>
      <c r="K249" s="671"/>
      <c r="L249" s="9">
        <f>SUM(H241:H270)</f>
        <v>11427.044999999996</v>
      </c>
    </row>
    <row r="250" spans="2:12">
      <c r="B250" s="656"/>
      <c r="C250" s="668"/>
      <c r="D250" s="625"/>
      <c r="E250" s="628"/>
      <c r="F250" s="446">
        <v>953967</v>
      </c>
      <c r="G250" s="446" t="s">
        <v>284</v>
      </c>
      <c r="H250" s="446">
        <v>340.226</v>
      </c>
      <c r="I250" s="668"/>
      <c r="J250" s="668"/>
      <c r="K250" s="671"/>
      <c r="L250" s="9">
        <f>SUM(H271:H275)</f>
        <v>4618.9790000000003</v>
      </c>
    </row>
    <row r="251" spans="2:12">
      <c r="B251" s="656"/>
      <c r="C251" s="668"/>
      <c r="D251" s="625"/>
      <c r="E251" s="628"/>
      <c r="F251" s="446">
        <v>699495</v>
      </c>
      <c r="G251" s="446" t="s">
        <v>289</v>
      </c>
      <c r="H251" s="446">
        <v>48.45</v>
      </c>
      <c r="I251" s="668"/>
      <c r="J251" s="668"/>
      <c r="K251" s="671"/>
    </row>
    <row r="252" spans="2:12">
      <c r="B252" s="656"/>
      <c r="C252" s="668"/>
      <c r="D252" s="625"/>
      <c r="E252" s="628"/>
      <c r="F252" s="446">
        <v>955847</v>
      </c>
      <c r="G252" s="446" t="s">
        <v>287</v>
      </c>
      <c r="H252" s="446">
        <v>674.86800000000005</v>
      </c>
      <c r="I252" s="668"/>
      <c r="J252" s="668"/>
      <c r="K252" s="671"/>
    </row>
    <row r="253" spans="2:12">
      <c r="B253" s="656"/>
      <c r="C253" s="668"/>
      <c r="D253" s="625"/>
      <c r="E253" s="628"/>
      <c r="F253" s="446">
        <v>955947</v>
      </c>
      <c r="G253" s="446" t="s">
        <v>293</v>
      </c>
      <c r="H253" s="446">
        <v>895.31600000000003</v>
      </c>
      <c r="I253" s="668"/>
      <c r="J253" s="668"/>
      <c r="K253" s="671"/>
    </row>
    <row r="254" spans="2:12">
      <c r="B254" s="656"/>
      <c r="C254" s="668"/>
      <c r="D254" s="625"/>
      <c r="E254" s="628"/>
      <c r="F254" s="446">
        <v>701277</v>
      </c>
      <c r="G254" s="446" t="s">
        <v>369</v>
      </c>
      <c r="H254" s="446">
        <v>122.663</v>
      </c>
      <c r="I254" s="668"/>
      <c r="J254" s="668"/>
      <c r="K254" s="671"/>
    </row>
    <row r="255" spans="2:12">
      <c r="B255" s="656"/>
      <c r="C255" s="668"/>
      <c r="D255" s="625"/>
      <c r="E255" s="628"/>
      <c r="F255" s="446">
        <v>968467</v>
      </c>
      <c r="G255" s="446" t="s">
        <v>286</v>
      </c>
      <c r="H255" s="446">
        <v>481.60300000000001</v>
      </c>
      <c r="I255" s="668"/>
      <c r="J255" s="668"/>
      <c r="K255" s="671"/>
    </row>
    <row r="256" spans="2:12">
      <c r="B256" s="656"/>
      <c r="C256" s="668"/>
      <c r="D256" s="625"/>
      <c r="E256" s="628"/>
      <c r="F256" s="446">
        <v>951110</v>
      </c>
      <c r="G256" s="446" t="s">
        <v>277</v>
      </c>
      <c r="H256" s="446">
        <v>770.23500000000001</v>
      </c>
      <c r="I256" s="668"/>
      <c r="J256" s="668"/>
      <c r="K256" s="671"/>
    </row>
    <row r="257" spans="2:11">
      <c r="B257" s="656"/>
      <c r="C257" s="668"/>
      <c r="D257" s="625"/>
      <c r="E257" s="628"/>
      <c r="F257" s="446">
        <v>966244</v>
      </c>
      <c r="G257" s="446" t="s">
        <v>272</v>
      </c>
      <c r="H257" s="446">
        <v>238.512</v>
      </c>
      <c r="I257" s="668"/>
      <c r="J257" s="668"/>
      <c r="K257" s="671"/>
    </row>
    <row r="258" spans="2:11">
      <c r="B258" s="656"/>
      <c r="C258" s="668"/>
      <c r="D258" s="625"/>
      <c r="E258" s="628"/>
      <c r="F258" s="446">
        <v>960352</v>
      </c>
      <c r="G258" s="446" t="s">
        <v>368</v>
      </c>
      <c r="H258" s="446">
        <v>542.83600000000001</v>
      </c>
      <c r="I258" s="668"/>
      <c r="J258" s="668"/>
      <c r="K258" s="671"/>
    </row>
    <row r="259" spans="2:11">
      <c r="B259" s="656"/>
      <c r="C259" s="668"/>
      <c r="D259" s="625"/>
      <c r="E259" s="628"/>
      <c r="F259" s="446">
        <v>969269</v>
      </c>
      <c r="G259" s="446" t="s">
        <v>280</v>
      </c>
      <c r="H259" s="446">
        <v>612.54499999999996</v>
      </c>
      <c r="I259" s="668"/>
      <c r="J259" s="668"/>
      <c r="K259" s="671"/>
    </row>
    <row r="260" spans="2:11">
      <c r="B260" s="656"/>
      <c r="C260" s="668"/>
      <c r="D260" s="625"/>
      <c r="E260" s="628"/>
      <c r="F260" s="446">
        <v>700289</v>
      </c>
      <c r="G260" s="446" t="s">
        <v>271</v>
      </c>
      <c r="H260" s="446">
        <v>198.102</v>
      </c>
      <c r="I260" s="668"/>
      <c r="J260" s="668"/>
      <c r="K260" s="671"/>
    </row>
    <row r="261" spans="2:11">
      <c r="B261" s="656"/>
      <c r="C261" s="668"/>
      <c r="D261" s="625"/>
      <c r="E261" s="628"/>
      <c r="F261" s="446">
        <v>697575</v>
      </c>
      <c r="G261" s="446" t="s">
        <v>285</v>
      </c>
      <c r="H261" s="446">
        <v>65.299000000000007</v>
      </c>
      <c r="I261" s="668"/>
      <c r="J261" s="668"/>
      <c r="K261" s="671"/>
    </row>
    <row r="262" spans="2:11">
      <c r="B262" s="656"/>
      <c r="C262" s="668"/>
      <c r="D262" s="625"/>
      <c r="E262" s="628"/>
      <c r="F262" s="446">
        <v>921881</v>
      </c>
      <c r="G262" s="446" t="s">
        <v>288</v>
      </c>
      <c r="H262" s="446">
        <v>258.78699999999998</v>
      </c>
      <c r="I262" s="668"/>
      <c r="J262" s="668"/>
      <c r="K262" s="671"/>
    </row>
    <row r="263" spans="2:11">
      <c r="B263" s="656"/>
      <c r="C263" s="668"/>
      <c r="D263" s="625"/>
      <c r="E263" s="628"/>
      <c r="F263" s="446">
        <v>701560</v>
      </c>
      <c r="G263" s="446" t="s">
        <v>370</v>
      </c>
      <c r="H263" s="446">
        <v>660.07600000000002</v>
      </c>
      <c r="I263" s="668"/>
      <c r="J263" s="668"/>
      <c r="K263" s="671"/>
    </row>
    <row r="264" spans="2:11">
      <c r="B264" s="656"/>
      <c r="C264" s="668"/>
      <c r="D264" s="625"/>
      <c r="E264" s="628"/>
      <c r="F264" s="446">
        <v>969394</v>
      </c>
      <c r="G264" s="446" t="s">
        <v>274</v>
      </c>
      <c r="H264" s="446">
        <v>264.55</v>
      </c>
      <c r="I264" s="668"/>
      <c r="J264" s="668"/>
      <c r="K264" s="671"/>
    </row>
    <row r="265" spans="2:11">
      <c r="B265" s="656"/>
      <c r="C265" s="668"/>
      <c r="D265" s="625"/>
      <c r="E265" s="628"/>
      <c r="F265" s="446">
        <v>699300</v>
      </c>
      <c r="G265" s="446" t="s">
        <v>290</v>
      </c>
      <c r="H265" s="446"/>
      <c r="I265" s="668"/>
      <c r="J265" s="668"/>
      <c r="K265" s="671"/>
    </row>
    <row r="266" spans="2:11">
      <c r="B266" s="656"/>
      <c r="C266" s="668"/>
      <c r="D266" s="625"/>
      <c r="E266" s="628"/>
      <c r="F266" s="446">
        <v>951184</v>
      </c>
      <c r="G266" s="446" t="s">
        <v>292</v>
      </c>
      <c r="H266" s="446">
        <v>763.94399999999996</v>
      </c>
      <c r="I266" s="668"/>
      <c r="J266" s="668"/>
      <c r="K266" s="671"/>
    </row>
    <row r="267" spans="2:11">
      <c r="B267" s="656"/>
      <c r="C267" s="668"/>
      <c r="D267" s="625"/>
      <c r="E267" s="628"/>
      <c r="F267" s="446">
        <v>968796</v>
      </c>
      <c r="G267" s="446" t="s">
        <v>278</v>
      </c>
      <c r="H267" s="446">
        <v>92.725999999999999</v>
      </c>
      <c r="I267" s="668"/>
      <c r="J267" s="668"/>
      <c r="K267" s="671"/>
    </row>
    <row r="268" spans="2:11">
      <c r="B268" s="656"/>
      <c r="C268" s="668"/>
      <c r="D268" s="625"/>
      <c r="E268" s="628"/>
      <c r="F268" s="446">
        <v>699343</v>
      </c>
      <c r="G268" s="446" t="s">
        <v>294</v>
      </c>
      <c r="H268" s="446">
        <v>186.66300000000001</v>
      </c>
      <c r="I268" s="668"/>
      <c r="J268" s="668"/>
      <c r="K268" s="671"/>
    </row>
    <row r="269" spans="2:11">
      <c r="B269" s="656"/>
      <c r="C269" s="668"/>
      <c r="D269" s="625"/>
      <c r="E269" s="628"/>
      <c r="F269" s="446">
        <v>699245</v>
      </c>
      <c r="G269" s="446" t="s">
        <v>275</v>
      </c>
      <c r="H269" s="446">
        <v>880.30899999999997</v>
      </c>
      <c r="I269" s="668"/>
      <c r="J269" s="668"/>
      <c r="K269" s="671"/>
    </row>
    <row r="270" spans="2:11">
      <c r="B270" s="657"/>
      <c r="C270" s="668"/>
      <c r="D270" s="625"/>
      <c r="E270" s="628"/>
      <c r="F270" s="446">
        <v>965905</v>
      </c>
      <c r="G270" s="446" t="s">
        <v>291</v>
      </c>
      <c r="H270" s="446">
        <v>153.577</v>
      </c>
      <c r="I270" s="668"/>
      <c r="J270" s="668"/>
      <c r="K270" s="671"/>
    </row>
    <row r="271" spans="2:11">
      <c r="B271" s="654" t="s">
        <v>177</v>
      </c>
      <c r="C271" s="668"/>
      <c r="D271" s="625"/>
      <c r="E271" s="628"/>
      <c r="F271" s="458"/>
      <c r="G271" s="458" t="s">
        <v>313</v>
      </c>
      <c r="H271" s="458">
        <v>2240.6790000000001</v>
      </c>
      <c r="I271" s="668"/>
      <c r="J271" s="668"/>
      <c r="K271" s="671"/>
    </row>
    <row r="272" spans="2:11">
      <c r="B272" s="654"/>
      <c r="C272" s="668"/>
      <c r="D272" s="625"/>
      <c r="E272" s="628"/>
      <c r="F272" s="458"/>
      <c r="G272" s="458" t="s">
        <v>314</v>
      </c>
      <c r="H272" s="458"/>
      <c r="I272" s="668"/>
      <c r="J272" s="668"/>
      <c r="K272" s="671"/>
    </row>
    <row r="273" spans="2:11">
      <c r="B273" s="654"/>
      <c r="C273" s="668"/>
      <c r="D273" s="625"/>
      <c r="E273" s="628"/>
      <c r="F273" s="458"/>
      <c r="G273" s="458" t="s">
        <v>315</v>
      </c>
      <c r="H273" s="458"/>
      <c r="I273" s="668"/>
      <c r="J273" s="668"/>
      <c r="K273" s="671"/>
    </row>
    <row r="274" spans="2:11">
      <c r="B274" s="654"/>
      <c r="C274" s="668"/>
      <c r="D274" s="625"/>
      <c r="E274" s="628"/>
      <c r="F274" s="458"/>
      <c r="G274" s="458" t="s">
        <v>316</v>
      </c>
      <c r="H274" s="458">
        <v>1326.62</v>
      </c>
      <c r="I274" s="668"/>
      <c r="J274" s="668"/>
      <c r="K274" s="671"/>
    </row>
    <row r="275" spans="2:11">
      <c r="B275" s="654"/>
      <c r="C275" s="669"/>
      <c r="D275" s="626"/>
      <c r="E275" s="628"/>
      <c r="F275" s="458"/>
      <c r="G275" s="458" t="s">
        <v>371</v>
      </c>
      <c r="H275" s="458">
        <v>1051.68</v>
      </c>
      <c r="I275" s="669"/>
      <c r="J275" s="669"/>
      <c r="K275" s="672"/>
    </row>
    <row r="276" spans="2:11">
      <c r="B276" s="9"/>
      <c r="D276" s="37"/>
      <c r="E276" s="9"/>
      <c r="G276" s="12"/>
      <c r="H276" s="15"/>
      <c r="I276" s="12"/>
    </row>
    <row r="277" spans="2:11">
      <c r="B277" s="13" t="s">
        <v>63</v>
      </c>
      <c r="C277" s="13" t="s">
        <v>64</v>
      </c>
      <c r="D277" s="13" t="s">
        <v>143</v>
      </c>
      <c r="E277" s="13" t="s">
        <v>367</v>
      </c>
      <c r="F277" s="13" t="s">
        <v>140</v>
      </c>
      <c r="G277" s="13" t="s">
        <v>85</v>
      </c>
      <c r="H277" s="13" t="s">
        <v>142</v>
      </c>
      <c r="I277" s="13" t="s">
        <v>86</v>
      </c>
      <c r="J277" s="13" t="s">
        <v>69</v>
      </c>
    </row>
    <row r="278" spans="2:11">
      <c r="B278" s="661" t="s">
        <v>725</v>
      </c>
      <c r="C278" s="658">
        <v>265</v>
      </c>
      <c r="D278" s="658">
        <v>16700</v>
      </c>
      <c r="E278" s="441">
        <v>697578</v>
      </c>
      <c r="F278" s="441" t="s">
        <v>305</v>
      </c>
      <c r="G278" s="126">
        <v>58.755000000000003</v>
      </c>
      <c r="H278" s="637">
        <f>SUM(G278:G344)</f>
        <v>16700</v>
      </c>
      <c r="I278" s="637">
        <f>D278-H278</f>
        <v>0</v>
      </c>
      <c r="J278" s="664">
        <f>H278/D278</f>
        <v>1</v>
      </c>
    </row>
    <row r="279" spans="2:11">
      <c r="B279" s="662"/>
      <c r="C279" s="659"/>
      <c r="D279" s="659"/>
      <c r="E279" s="441">
        <v>964673</v>
      </c>
      <c r="F279" s="441" t="s">
        <v>309</v>
      </c>
      <c r="G279" s="126">
        <v>38.859000000000002</v>
      </c>
      <c r="H279" s="638"/>
      <c r="I279" s="638"/>
      <c r="J279" s="665"/>
    </row>
    <row r="280" spans="2:11">
      <c r="B280" s="662"/>
      <c r="C280" s="659"/>
      <c r="D280" s="659"/>
      <c r="E280" s="441">
        <v>901588</v>
      </c>
      <c r="F280" s="441" t="s">
        <v>234</v>
      </c>
      <c r="G280" s="126">
        <v>701.03399999999999</v>
      </c>
      <c r="H280" s="638"/>
      <c r="I280" s="638"/>
      <c r="J280" s="665"/>
    </row>
    <row r="281" spans="2:11" ht="12" hidden="1" customHeight="1">
      <c r="B281" s="662"/>
      <c r="C281" s="659"/>
      <c r="D281" s="659"/>
      <c r="E281" s="441"/>
      <c r="F281" s="441"/>
      <c r="G281" s="126"/>
      <c r="H281" s="638"/>
      <c r="I281" s="638"/>
      <c r="J281" s="665"/>
    </row>
    <row r="282" spans="2:11" ht="12" hidden="1" customHeight="1">
      <c r="B282" s="662"/>
      <c r="C282" s="659"/>
      <c r="D282" s="659"/>
      <c r="E282" s="441"/>
      <c r="F282" s="441"/>
      <c r="G282" s="126"/>
      <c r="H282" s="638"/>
      <c r="I282" s="638"/>
      <c r="J282" s="665"/>
    </row>
    <row r="283" spans="2:11" ht="12" hidden="1" customHeight="1">
      <c r="B283" s="662"/>
      <c r="C283" s="659"/>
      <c r="D283" s="659"/>
      <c r="E283" s="441"/>
      <c r="F283" s="441"/>
      <c r="G283" s="126"/>
      <c r="H283" s="638"/>
      <c r="I283" s="638"/>
      <c r="J283" s="665"/>
    </row>
    <row r="284" spans="2:11" ht="12" hidden="1" customHeight="1">
      <c r="B284" s="662"/>
      <c r="C284" s="659"/>
      <c r="D284" s="659"/>
      <c r="E284" s="441"/>
      <c r="F284" s="441"/>
      <c r="G284" s="126"/>
      <c r="H284" s="638"/>
      <c r="I284" s="638"/>
      <c r="J284" s="665"/>
    </row>
    <row r="285" spans="2:11" ht="12" hidden="1" customHeight="1">
      <c r="B285" s="662"/>
      <c r="C285" s="659"/>
      <c r="D285" s="659"/>
      <c r="E285" s="441"/>
      <c r="F285" s="441"/>
      <c r="G285" s="126"/>
      <c r="H285" s="638"/>
      <c r="I285" s="638"/>
      <c r="J285" s="665"/>
    </row>
    <row r="286" spans="2:11">
      <c r="B286" s="662"/>
      <c r="C286" s="659"/>
      <c r="D286" s="659"/>
      <c r="E286" s="441">
        <v>700697</v>
      </c>
      <c r="F286" s="441" t="s">
        <v>244</v>
      </c>
      <c r="G286" s="126">
        <v>189.93100000000001</v>
      </c>
      <c r="H286" s="638"/>
      <c r="I286" s="638"/>
      <c r="J286" s="665"/>
    </row>
    <row r="287" spans="2:11">
      <c r="B287" s="662"/>
      <c r="C287" s="659"/>
      <c r="D287" s="659"/>
      <c r="E287" s="441">
        <v>956427</v>
      </c>
      <c r="F287" s="441" t="s">
        <v>246</v>
      </c>
      <c r="G287" s="126">
        <v>581.55399999999997</v>
      </c>
      <c r="H287" s="638"/>
      <c r="I287" s="638"/>
      <c r="J287" s="665"/>
    </row>
    <row r="288" spans="2:11">
      <c r="B288" s="662"/>
      <c r="C288" s="659"/>
      <c r="D288" s="659"/>
      <c r="E288" s="441">
        <v>968871</v>
      </c>
      <c r="F288" s="441" t="s">
        <v>238</v>
      </c>
      <c r="G288" s="126">
        <v>167.74100000000001</v>
      </c>
      <c r="H288" s="638"/>
      <c r="I288" s="638"/>
      <c r="J288" s="665"/>
    </row>
    <row r="289" spans="2:10">
      <c r="B289" s="662"/>
      <c r="C289" s="659"/>
      <c r="D289" s="659"/>
      <c r="E289" s="441">
        <v>964933</v>
      </c>
      <c r="F289" s="441" t="s">
        <v>236</v>
      </c>
      <c r="G289" s="126">
        <v>455.10399999999998</v>
      </c>
      <c r="H289" s="638"/>
      <c r="I289" s="638"/>
      <c r="J289" s="665"/>
    </row>
    <row r="290" spans="2:10">
      <c r="B290" s="662"/>
      <c r="C290" s="659"/>
      <c r="D290" s="659"/>
      <c r="E290" s="441">
        <v>953023</v>
      </c>
      <c r="F290" s="441" t="s">
        <v>245</v>
      </c>
      <c r="G290" s="126">
        <v>143.47800000000001</v>
      </c>
      <c r="H290" s="638"/>
      <c r="I290" s="638"/>
      <c r="J290" s="665"/>
    </row>
    <row r="291" spans="2:10">
      <c r="B291" s="662"/>
      <c r="C291" s="659"/>
      <c r="D291" s="659"/>
      <c r="E291" s="441">
        <v>701436</v>
      </c>
      <c r="F291" s="441" t="s">
        <v>374</v>
      </c>
      <c r="G291" s="126"/>
      <c r="H291" s="638"/>
      <c r="I291" s="638"/>
      <c r="J291" s="665"/>
    </row>
    <row r="292" spans="2:10">
      <c r="B292" s="662"/>
      <c r="C292" s="659"/>
      <c r="D292" s="659"/>
      <c r="E292" s="441">
        <v>966826</v>
      </c>
      <c r="F292" s="441" t="s">
        <v>306</v>
      </c>
      <c r="G292" s="126"/>
      <c r="H292" s="638"/>
      <c r="I292" s="638"/>
      <c r="J292" s="665"/>
    </row>
    <row r="293" spans="2:10">
      <c r="B293" s="662"/>
      <c r="C293" s="659"/>
      <c r="D293" s="659"/>
      <c r="E293" s="441">
        <v>923266</v>
      </c>
      <c r="F293" s="441" t="s">
        <v>239</v>
      </c>
      <c r="G293" s="126">
        <v>802.71600000000001</v>
      </c>
      <c r="H293" s="638"/>
      <c r="I293" s="638"/>
      <c r="J293" s="665"/>
    </row>
    <row r="294" spans="2:10">
      <c r="B294" s="662"/>
      <c r="C294" s="659"/>
      <c r="D294" s="659"/>
      <c r="E294" s="441">
        <v>957989</v>
      </c>
      <c r="F294" s="441" t="s">
        <v>241</v>
      </c>
      <c r="G294" s="126">
        <v>978.15599999999995</v>
      </c>
      <c r="H294" s="638"/>
      <c r="I294" s="638"/>
      <c r="J294" s="665"/>
    </row>
    <row r="295" spans="2:10">
      <c r="B295" s="662"/>
      <c r="C295" s="659"/>
      <c r="D295" s="659"/>
      <c r="E295" s="441">
        <v>960563</v>
      </c>
      <c r="F295" s="441" t="s">
        <v>237</v>
      </c>
      <c r="G295" s="126">
        <v>849.58699999999999</v>
      </c>
      <c r="H295" s="638"/>
      <c r="I295" s="638"/>
      <c r="J295" s="665"/>
    </row>
    <row r="296" spans="2:10">
      <c r="B296" s="662"/>
      <c r="C296" s="659"/>
      <c r="D296" s="659"/>
      <c r="E296" s="441">
        <v>698592</v>
      </c>
      <c r="F296" s="441" t="s">
        <v>242</v>
      </c>
      <c r="G296" s="126">
        <v>885.16600000000005</v>
      </c>
      <c r="H296" s="638"/>
      <c r="I296" s="638"/>
      <c r="J296" s="665"/>
    </row>
    <row r="297" spans="2:10">
      <c r="B297" s="662"/>
      <c r="C297" s="659"/>
      <c r="D297" s="659"/>
      <c r="E297" s="441">
        <v>966707</v>
      </c>
      <c r="F297" s="441" t="s">
        <v>240</v>
      </c>
      <c r="G297" s="126">
        <v>917.18700000000001</v>
      </c>
      <c r="H297" s="638"/>
      <c r="I297" s="638"/>
      <c r="J297" s="665"/>
    </row>
    <row r="298" spans="2:10">
      <c r="B298" s="662"/>
      <c r="C298" s="659"/>
      <c r="D298" s="659"/>
      <c r="E298" s="441">
        <v>969501</v>
      </c>
      <c r="F298" s="441" t="s">
        <v>307</v>
      </c>
      <c r="G298" s="126">
        <v>29.236999999999998</v>
      </c>
      <c r="H298" s="638"/>
      <c r="I298" s="638"/>
      <c r="J298" s="665"/>
    </row>
    <row r="299" spans="2:10">
      <c r="B299" s="662"/>
      <c r="C299" s="659"/>
      <c r="D299" s="659"/>
      <c r="E299" s="441">
        <v>36113</v>
      </c>
      <c r="F299" s="441" t="s">
        <v>375</v>
      </c>
      <c r="G299" s="126"/>
      <c r="H299" s="638"/>
      <c r="I299" s="638"/>
      <c r="J299" s="665"/>
    </row>
    <row r="300" spans="2:10">
      <c r="B300" s="662"/>
      <c r="C300" s="659"/>
      <c r="D300" s="659"/>
      <c r="E300" s="441">
        <v>923167</v>
      </c>
      <c r="F300" s="441" t="s">
        <v>376</v>
      </c>
      <c r="G300" s="126">
        <v>160.08000000000001</v>
      </c>
      <c r="H300" s="638"/>
      <c r="I300" s="638"/>
      <c r="J300" s="665"/>
    </row>
    <row r="301" spans="2:10">
      <c r="B301" s="662"/>
      <c r="C301" s="659"/>
      <c r="D301" s="659"/>
      <c r="E301" s="441">
        <v>951803</v>
      </c>
      <c r="F301" s="441" t="s">
        <v>308</v>
      </c>
      <c r="G301" s="126"/>
      <c r="H301" s="638"/>
      <c r="I301" s="638"/>
      <c r="J301" s="665"/>
    </row>
    <row r="302" spans="2:10">
      <c r="B302" s="662"/>
      <c r="C302" s="659"/>
      <c r="D302" s="659"/>
      <c r="E302" s="441">
        <v>958708</v>
      </c>
      <c r="F302" s="441" t="s">
        <v>243</v>
      </c>
      <c r="G302" s="126"/>
      <c r="H302" s="638"/>
      <c r="I302" s="638"/>
      <c r="J302" s="665"/>
    </row>
    <row r="303" spans="2:10">
      <c r="B303" s="662"/>
      <c r="C303" s="659"/>
      <c r="D303" s="659"/>
      <c r="E303" s="441">
        <v>950875</v>
      </c>
      <c r="F303" s="441" t="s">
        <v>247</v>
      </c>
      <c r="G303" s="126">
        <v>473.928</v>
      </c>
      <c r="H303" s="638"/>
      <c r="I303" s="638"/>
      <c r="J303" s="665"/>
    </row>
    <row r="304" spans="2:10">
      <c r="B304" s="662"/>
      <c r="C304" s="659"/>
      <c r="D304" s="659"/>
      <c r="E304" s="441">
        <v>966397</v>
      </c>
      <c r="F304" s="441" t="s">
        <v>235</v>
      </c>
      <c r="G304" s="126">
        <v>286.07499999999999</v>
      </c>
      <c r="H304" s="638"/>
      <c r="I304" s="638"/>
      <c r="J304" s="665"/>
    </row>
    <row r="305" spans="1:10">
      <c r="A305" s="39"/>
      <c r="B305" s="662"/>
      <c r="C305" s="659"/>
      <c r="D305" s="659"/>
      <c r="E305" s="441">
        <v>701336</v>
      </c>
      <c r="F305" s="441" t="s">
        <v>310</v>
      </c>
      <c r="G305" s="126">
        <v>65.09</v>
      </c>
      <c r="H305" s="638"/>
      <c r="I305" s="638"/>
      <c r="J305" s="665"/>
    </row>
    <row r="306" spans="1:10">
      <c r="B306" s="662"/>
      <c r="C306" s="659"/>
      <c r="D306" s="659"/>
      <c r="E306" s="441">
        <v>698764</v>
      </c>
      <c r="F306" s="441" t="s">
        <v>377</v>
      </c>
      <c r="G306" s="126">
        <v>91.888000000000005</v>
      </c>
      <c r="H306" s="638"/>
      <c r="I306" s="638"/>
      <c r="J306" s="665"/>
    </row>
    <row r="307" spans="1:10">
      <c r="B307" s="662"/>
      <c r="C307" s="659"/>
      <c r="D307" s="659"/>
      <c r="E307" s="441">
        <v>969467</v>
      </c>
      <c r="F307" s="441" t="s">
        <v>378</v>
      </c>
      <c r="G307" s="126">
        <v>32.409999999999997</v>
      </c>
      <c r="H307" s="638"/>
      <c r="I307" s="638"/>
      <c r="J307" s="665"/>
    </row>
    <row r="308" spans="1:10">
      <c r="B308" s="662"/>
      <c r="C308" s="659"/>
      <c r="D308" s="659"/>
      <c r="E308" s="441">
        <v>969425</v>
      </c>
      <c r="F308" s="441" t="s">
        <v>379</v>
      </c>
      <c r="G308" s="126">
        <v>103.473</v>
      </c>
      <c r="H308" s="638"/>
      <c r="I308" s="638"/>
      <c r="J308" s="665"/>
    </row>
    <row r="309" spans="1:10" ht="12" hidden="1" customHeight="1">
      <c r="B309" s="662"/>
      <c r="C309" s="659"/>
      <c r="D309" s="659"/>
      <c r="E309" s="441"/>
      <c r="F309" s="441"/>
      <c r="G309" s="126"/>
      <c r="H309" s="638"/>
      <c r="I309" s="638"/>
      <c r="J309" s="665"/>
    </row>
    <row r="310" spans="1:10" ht="12" hidden="1" customHeight="1">
      <c r="B310" s="662"/>
      <c r="C310" s="659"/>
      <c r="D310" s="659"/>
      <c r="E310" s="441"/>
      <c r="F310" s="441"/>
      <c r="G310" s="126"/>
      <c r="H310" s="638"/>
      <c r="I310" s="638"/>
      <c r="J310" s="665"/>
    </row>
    <row r="311" spans="1:10" ht="12" hidden="1" customHeight="1">
      <c r="B311" s="662"/>
      <c r="C311" s="659"/>
      <c r="D311" s="659"/>
      <c r="E311" s="441"/>
      <c r="F311" s="441"/>
      <c r="G311" s="126"/>
      <c r="H311" s="638"/>
      <c r="I311" s="638"/>
      <c r="J311" s="665"/>
    </row>
    <row r="312" spans="1:10" ht="12" hidden="1" customHeight="1">
      <c r="B312" s="662"/>
      <c r="C312" s="659"/>
      <c r="D312" s="659"/>
      <c r="E312" s="441"/>
      <c r="F312" s="441"/>
      <c r="G312" s="126"/>
      <c r="H312" s="638"/>
      <c r="I312" s="638"/>
      <c r="J312" s="665"/>
    </row>
    <row r="313" spans="1:10" ht="12" hidden="1" customHeight="1">
      <c r="B313" s="662"/>
      <c r="C313" s="659"/>
      <c r="D313" s="659"/>
      <c r="E313" s="441"/>
      <c r="F313" s="441"/>
      <c r="G313" s="126"/>
      <c r="H313" s="638"/>
      <c r="I313" s="638"/>
      <c r="J313" s="665"/>
    </row>
    <row r="314" spans="1:10" ht="12" hidden="1" customHeight="1">
      <c r="B314" s="662"/>
      <c r="C314" s="659"/>
      <c r="D314" s="659"/>
      <c r="E314" s="441"/>
      <c r="F314" s="441"/>
      <c r="G314" s="126"/>
      <c r="H314" s="638"/>
      <c r="I314" s="638"/>
      <c r="J314" s="665"/>
    </row>
    <row r="315" spans="1:10" ht="12" hidden="1" customHeight="1">
      <c r="B315" s="662"/>
      <c r="C315" s="659"/>
      <c r="D315" s="659"/>
      <c r="E315" s="441"/>
      <c r="F315" s="441"/>
      <c r="G315" s="126"/>
      <c r="H315" s="638"/>
      <c r="I315" s="638"/>
      <c r="J315" s="665"/>
    </row>
    <row r="316" spans="1:10" ht="12" hidden="1" customHeight="1">
      <c r="B316" s="662"/>
      <c r="C316" s="659"/>
      <c r="D316" s="659"/>
      <c r="E316" s="441"/>
      <c r="F316" s="441"/>
      <c r="G316" s="126"/>
      <c r="H316" s="638"/>
      <c r="I316" s="638"/>
      <c r="J316" s="665"/>
    </row>
    <row r="317" spans="1:10" ht="12" hidden="1" customHeight="1">
      <c r="B317" s="662"/>
      <c r="C317" s="659"/>
      <c r="D317" s="659"/>
      <c r="E317" s="441"/>
      <c r="F317" s="441"/>
      <c r="G317" s="126"/>
      <c r="H317" s="638"/>
      <c r="I317" s="638"/>
      <c r="J317" s="665"/>
    </row>
    <row r="318" spans="1:10" ht="12" hidden="1" customHeight="1">
      <c r="B318" s="662"/>
      <c r="C318" s="659"/>
      <c r="D318" s="659"/>
      <c r="E318" s="441"/>
      <c r="F318" s="441"/>
      <c r="G318" s="126"/>
      <c r="H318" s="638"/>
      <c r="I318" s="638"/>
      <c r="J318" s="665"/>
    </row>
    <row r="319" spans="1:10" ht="12" hidden="1" customHeight="1">
      <c r="B319" s="662"/>
      <c r="C319" s="659"/>
      <c r="D319" s="659"/>
      <c r="E319" s="441"/>
      <c r="F319" s="441"/>
      <c r="G319" s="126"/>
      <c r="H319" s="638"/>
      <c r="I319" s="638"/>
      <c r="J319" s="665"/>
    </row>
    <row r="320" spans="1:10" ht="12" hidden="1" customHeight="1">
      <c r="B320" s="662"/>
      <c r="C320" s="659"/>
      <c r="D320" s="659"/>
      <c r="E320" s="441"/>
      <c r="F320" s="441"/>
      <c r="G320" s="126"/>
      <c r="H320" s="638"/>
      <c r="I320" s="638"/>
      <c r="J320" s="665"/>
    </row>
    <row r="321" spans="2:10" ht="12" hidden="1" customHeight="1">
      <c r="B321" s="662"/>
      <c r="C321" s="659"/>
      <c r="D321" s="659"/>
      <c r="E321" s="441"/>
      <c r="F321" s="441"/>
      <c r="G321" s="126"/>
      <c r="H321" s="638"/>
      <c r="I321" s="638"/>
      <c r="J321" s="665"/>
    </row>
    <row r="322" spans="2:10" ht="12" hidden="1" customHeight="1">
      <c r="B322" s="662"/>
      <c r="C322" s="659"/>
      <c r="D322" s="659"/>
      <c r="E322" s="441"/>
      <c r="F322" s="441"/>
      <c r="G322" s="126"/>
      <c r="H322" s="638"/>
      <c r="I322" s="638"/>
      <c r="J322" s="665"/>
    </row>
    <row r="323" spans="2:10" ht="12" hidden="1" customHeight="1">
      <c r="B323" s="662"/>
      <c r="C323" s="659"/>
      <c r="D323" s="659"/>
      <c r="E323" s="441"/>
      <c r="F323" s="441"/>
      <c r="G323" s="126"/>
      <c r="H323" s="638"/>
      <c r="I323" s="638"/>
      <c r="J323" s="665"/>
    </row>
    <row r="324" spans="2:10" ht="12" hidden="1" customHeight="1">
      <c r="B324" s="662"/>
      <c r="C324" s="659"/>
      <c r="D324" s="659"/>
      <c r="E324" s="441"/>
      <c r="F324" s="441"/>
      <c r="G324" s="126"/>
      <c r="H324" s="638"/>
      <c r="I324" s="638"/>
      <c r="J324" s="665"/>
    </row>
    <row r="325" spans="2:10" ht="12" hidden="1" customHeight="1">
      <c r="B325" s="662"/>
      <c r="C325" s="659"/>
      <c r="D325" s="659"/>
      <c r="E325" s="441"/>
      <c r="F325" s="441"/>
      <c r="G325" s="126"/>
      <c r="H325" s="638"/>
      <c r="I325" s="638"/>
      <c r="J325" s="665"/>
    </row>
    <row r="326" spans="2:10" ht="12" hidden="1" customHeight="1">
      <c r="B326" s="662"/>
      <c r="C326" s="659"/>
      <c r="D326" s="659"/>
      <c r="E326" s="441"/>
      <c r="F326" s="441"/>
      <c r="G326" s="126"/>
      <c r="H326" s="638"/>
      <c r="I326" s="638"/>
      <c r="J326" s="665"/>
    </row>
    <row r="327" spans="2:10" ht="12" hidden="1" customHeight="1">
      <c r="B327" s="662"/>
      <c r="C327" s="659"/>
      <c r="D327" s="659"/>
      <c r="E327" s="441"/>
      <c r="F327" s="441"/>
      <c r="G327" s="126"/>
      <c r="H327" s="638"/>
      <c r="I327" s="638"/>
      <c r="J327" s="665"/>
    </row>
    <row r="328" spans="2:10" ht="12" hidden="1" customHeight="1">
      <c r="B328" s="662"/>
      <c r="C328" s="659"/>
      <c r="D328" s="659"/>
      <c r="E328" s="441"/>
      <c r="F328" s="441"/>
      <c r="G328" s="126"/>
      <c r="H328" s="638"/>
      <c r="I328" s="638"/>
      <c r="J328" s="665"/>
    </row>
    <row r="329" spans="2:10">
      <c r="B329" s="662"/>
      <c r="C329" s="659"/>
      <c r="D329" s="659"/>
      <c r="E329" s="441">
        <v>699979</v>
      </c>
      <c r="F329" s="441" t="s">
        <v>380</v>
      </c>
      <c r="G329" s="126">
        <v>98.352999999999994</v>
      </c>
      <c r="H329" s="638"/>
      <c r="I329" s="638"/>
      <c r="J329" s="665"/>
    </row>
    <row r="330" spans="2:10">
      <c r="B330" s="662"/>
      <c r="C330" s="659"/>
      <c r="D330" s="659"/>
      <c r="E330" s="441">
        <v>700784</v>
      </c>
      <c r="F330" s="441" t="s">
        <v>381</v>
      </c>
      <c r="G330" s="126">
        <v>59</v>
      </c>
      <c r="H330" s="638"/>
      <c r="I330" s="638"/>
      <c r="J330" s="665"/>
    </row>
    <row r="331" spans="2:10">
      <c r="B331" s="662"/>
      <c r="C331" s="659"/>
      <c r="D331" s="659"/>
      <c r="E331" s="441">
        <v>968704</v>
      </c>
      <c r="F331" s="441" t="s">
        <v>382</v>
      </c>
      <c r="G331" s="126">
        <v>77.313999999999993</v>
      </c>
      <c r="H331" s="638"/>
      <c r="I331" s="638"/>
      <c r="J331" s="665"/>
    </row>
    <row r="332" spans="2:10">
      <c r="B332" s="662"/>
      <c r="C332" s="659"/>
      <c r="D332" s="659"/>
      <c r="E332" s="441">
        <v>700518</v>
      </c>
      <c r="F332" s="441" t="s">
        <v>383</v>
      </c>
      <c r="G332" s="126">
        <v>26.367000000000001</v>
      </c>
      <c r="H332" s="638"/>
      <c r="I332" s="638"/>
      <c r="J332" s="665"/>
    </row>
    <row r="333" spans="2:10">
      <c r="B333" s="662"/>
      <c r="C333" s="659"/>
      <c r="D333" s="659"/>
      <c r="E333" s="441">
        <v>700338</v>
      </c>
      <c r="F333" s="441" t="s">
        <v>384</v>
      </c>
      <c r="G333" s="126">
        <v>19.033999999999999</v>
      </c>
      <c r="H333" s="638"/>
      <c r="I333" s="638"/>
      <c r="J333" s="665"/>
    </row>
    <row r="334" spans="2:10">
      <c r="B334" s="662"/>
      <c r="C334" s="659"/>
      <c r="D334" s="659"/>
      <c r="E334" s="441">
        <v>700755</v>
      </c>
      <c r="F334" s="441" t="s">
        <v>385</v>
      </c>
      <c r="G334" s="126">
        <v>28.395</v>
      </c>
      <c r="H334" s="638"/>
      <c r="I334" s="638"/>
      <c r="J334" s="665"/>
    </row>
    <row r="335" spans="2:10" ht="12" customHeight="1">
      <c r="B335" s="662"/>
      <c r="C335" s="659"/>
      <c r="D335" s="659"/>
      <c r="E335" s="441">
        <v>700979</v>
      </c>
      <c r="F335" s="441" t="s">
        <v>386</v>
      </c>
      <c r="G335" s="126">
        <v>140.857</v>
      </c>
      <c r="H335" s="638"/>
      <c r="I335" s="638"/>
      <c r="J335" s="665"/>
    </row>
    <row r="336" spans="2:10" ht="12" customHeight="1">
      <c r="B336" s="662"/>
      <c r="C336" s="659"/>
      <c r="D336" s="659"/>
      <c r="E336" s="441">
        <v>965267</v>
      </c>
      <c r="F336" s="441" t="s">
        <v>387</v>
      </c>
      <c r="G336" s="126">
        <v>84.751000000000005</v>
      </c>
      <c r="H336" s="638"/>
      <c r="I336" s="638"/>
      <c r="J336" s="665"/>
    </row>
    <row r="337" spans="2:13" ht="12" customHeight="1">
      <c r="B337" s="662"/>
      <c r="C337" s="659"/>
      <c r="D337" s="659"/>
      <c r="E337" s="443">
        <v>701618</v>
      </c>
      <c r="F337" s="443" t="s">
        <v>715</v>
      </c>
      <c r="G337" s="443"/>
      <c r="H337" s="638"/>
      <c r="I337" s="638"/>
      <c r="J337" s="665"/>
    </row>
    <row r="338" spans="2:13" ht="12" customHeight="1">
      <c r="B338" s="663"/>
      <c r="C338" s="659"/>
      <c r="D338" s="659"/>
      <c r="E338" s="443">
        <v>701450</v>
      </c>
      <c r="F338" s="443" t="s">
        <v>716</v>
      </c>
      <c r="G338" s="443">
        <v>30.765000000000001</v>
      </c>
      <c r="H338" s="638"/>
      <c r="I338" s="638"/>
      <c r="J338" s="665"/>
    </row>
    <row r="339" spans="2:13" ht="12" customHeight="1">
      <c r="B339" s="658" t="s">
        <v>171</v>
      </c>
      <c r="C339" s="659"/>
      <c r="D339" s="659"/>
      <c r="E339" s="441"/>
      <c r="F339" s="441" t="s">
        <v>388</v>
      </c>
      <c r="G339" s="441">
        <v>2187.1750000000002</v>
      </c>
      <c r="H339" s="638"/>
      <c r="I339" s="638"/>
      <c r="J339" s="665"/>
    </row>
    <row r="340" spans="2:13" ht="12" customHeight="1">
      <c r="B340" s="659"/>
      <c r="C340" s="659"/>
      <c r="D340" s="659"/>
      <c r="E340" s="441"/>
      <c r="F340" s="441" t="s">
        <v>389</v>
      </c>
      <c r="G340" s="441">
        <v>3425.145</v>
      </c>
      <c r="H340" s="638"/>
      <c r="I340" s="638"/>
      <c r="J340" s="665"/>
    </row>
    <row r="341" spans="2:13" ht="12" customHeight="1">
      <c r="B341" s="659"/>
      <c r="C341" s="659"/>
      <c r="D341" s="659"/>
      <c r="E341" s="441"/>
      <c r="F341" s="441" t="s">
        <v>390</v>
      </c>
      <c r="G341" s="441"/>
      <c r="H341" s="638"/>
      <c r="I341" s="638"/>
      <c r="J341" s="665"/>
    </row>
    <row r="342" spans="2:13" ht="12" customHeight="1">
      <c r="B342" s="659"/>
      <c r="C342" s="659"/>
      <c r="D342" s="659"/>
      <c r="E342" s="441"/>
      <c r="F342" s="441" t="s">
        <v>391</v>
      </c>
      <c r="G342" s="441">
        <v>2511.395</v>
      </c>
      <c r="H342" s="638"/>
      <c r="I342" s="638"/>
      <c r="J342" s="665"/>
    </row>
    <row r="343" spans="2:13" ht="12" customHeight="1">
      <c r="B343" s="659"/>
      <c r="C343" s="659"/>
      <c r="D343" s="659"/>
      <c r="E343" s="441"/>
      <c r="F343" s="441" t="s">
        <v>392</v>
      </c>
      <c r="G343" s="441"/>
      <c r="H343" s="638"/>
      <c r="I343" s="638"/>
      <c r="J343" s="665"/>
    </row>
    <row r="344" spans="2:13" ht="12" customHeight="1">
      <c r="B344" s="660"/>
      <c r="C344" s="660"/>
      <c r="D344" s="660"/>
      <c r="E344" s="441"/>
      <c r="F344" s="441" t="s">
        <v>393</v>
      </c>
      <c r="G344" s="441"/>
      <c r="H344" s="639"/>
      <c r="I344" s="639"/>
      <c r="J344" s="666"/>
    </row>
    <row r="345" spans="2:13" ht="12" customHeight="1">
      <c r="B345" s="9"/>
      <c r="C345" s="9"/>
      <c r="E345" s="9"/>
      <c r="F345" s="9"/>
      <c r="G345" s="9"/>
      <c r="H345" s="9"/>
    </row>
    <row r="346" spans="2:13" ht="12" customHeight="1">
      <c r="B346" s="13" t="s">
        <v>63</v>
      </c>
      <c r="C346" s="13" t="s">
        <v>64</v>
      </c>
      <c r="D346" s="13" t="s">
        <v>143</v>
      </c>
      <c r="E346" s="13" t="s">
        <v>367</v>
      </c>
      <c r="F346" s="13" t="s">
        <v>140</v>
      </c>
      <c r="G346" s="13" t="s">
        <v>85</v>
      </c>
      <c r="H346" s="13" t="s">
        <v>142</v>
      </c>
      <c r="I346" s="13" t="s">
        <v>86</v>
      </c>
      <c r="J346" s="13" t="s">
        <v>69</v>
      </c>
    </row>
    <row r="347" spans="2:13" ht="12" customHeight="1">
      <c r="B347" s="655" t="s">
        <v>720</v>
      </c>
      <c r="C347" s="628">
        <v>349</v>
      </c>
      <c r="D347" s="628">
        <v>13600</v>
      </c>
      <c r="E347" s="446">
        <v>5547</v>
      </c>
      <c r="F347" s="446" t="s">
        <v>522</v>
      </c>
      <c r="G347" s="446"/>
      <c r="H347" s="628">
        <f>SUM(G347:G693)</f>
        <v>15137.178999999998</v>
      </c>
      <c r="I347" s="628">
        <f>D347-H347</f>
        <v>-1537.1789999999983</v>
      </c>
      <c r="J347" s="674">
        <f>H347/D347</f>
        <v>1.1130278676470586</v>
      </c>
    </row>
    <row r="348" spans="2:13" ht="12" customHeight="1">
      <c r="B348" s="656"/>
      <c r="C348" s="628"/>
      <c r="D348" s="628"/>
      <c r="E348" s="446">
        <v>966146</v>
      </c>
      <c r="F348" s="446" t="s">
        <v>444</v>
      </c>
      <c r="G348" s="446">
        <v>71.760999999999996</v>
      </c>
      <c r="H348" s="628"/>
      <c r="I348" s="628"/>
      <c r="J348" s="674"/>
      <c r="K348" s="9">
        <f>C347</f>
        <v>349</v>
      </c>
      <c r="L348" s="9">
        <f>H347</f>
        <v>15137.178999999998</v>
      </c>
      <c r="M348" s="9">
        <f>I347</f>
        <v>-1537.1789999999983</v>
      </c>
    </row>
    <row r="349" spans="2:13" ht="12" customHeight="1">
      <c r="B349" s="656"/>
      <c r="C349" s="628"/>
      <c r="D349" s="628"/>
      <c r="E349" s="446">
        <v>701703</v>
      </c>
      <c r="F349" s="446" t="s">
        <v>446</v>
      </c>
      <c r="G349" s="446">
        <v>140.47499999999999</v>
      </c>
      <c r="H349" s="628"/>
      <c r="I349" s="628"/>
      <c r="J349" s="674"/>
    </row>
    <row r="350" spans="2:13" ht="12" customHeight="1">
      <c r="B350" s="656"/>
      <c r="C350" s="628"/>
      <c r="D350" s="628"/>
      <c r="E350" s="446">
        <v>699777</v>
      </c>
      <c r="F350" s="446" t="s">
        <v>485</v>
      </c>
      <c r="G350" s="446"/>
      <c r="H350" s="628"/>
      <c r="I350" s="628"/>
      <c r="J350" s="674"/>
    </row>
    <row r="351" spans="2:13" ht="12" customHeight="1">
      <c r="B351" s="656"/>
      <c r="C351" s="628"/>
      <c r="D351" s="628"/>
      <c r="E351" s="446">
        <v>969679</v>
      </c>
      <c r="F351" s="446" t="s">
        <v>652</v>
      </c>
      <c r="G351" s="446">
        <v>149.63</v>
      </c>
      <c r="H351" s="628"/>
      <c r="I351" s="628"/>
      <c r="J351" s="674"/>
    </row>
    <row r="352" spans="2:13" ht="12" customHeight="1">
      <c r="B352" s="656"/>
      <c r="C352" s="628"/>
      <c r="D352" s="628"/>
      <c r="E352" s="446">
        <v>968423</v>
      </c>
      <c r="F352" s="446" t="s">
        <v>638</v>
      </c>
      <c r="G352" s="446">
        <v>7.61</v>
      </c>
      <c r="H352" s="628"/>
      <c r="I352" s="628"/>
      <c r="J352" s="674"/>
    </row>
    <row r="353" spans="1:10" ht="12" customHeight="1">
      <c r="B353" s="656"/>
      <c r="C353" s="628"/>
      <c r="D353" s="628"/>
      <c r="E353" s="446">
        <v>926064</v>
      </c>
      <c r="F353" s="446" t="s">
        <v>648</v>
      </c>
      <c r="G353" s="446">
        <v>203.86500000000001</v>
      </c>
      <c r="H353" s="628"/>
      <c r="I353" s="628"/>
      <c r="J353" s="674"/>
    </row>
    <row r="354" spans="1:10" ht="12" customHeight="1">
      <c r="B354" s="656"/>
      <c r="C354" s="628"/>
      <c r="D354" s="628"/>
      <c r="E354" s="446">
        <v>960094</v>
      </c>
      <c r="F354" s="446" t="s">
        <v>462</v>
      </c>
      <c r="G354" s="446">
        <v>87.35</v>
      </c>
      <c r="H354" s="628"/>
      <c r="I354" s="628"/>
      <c r="J354" s="674"/>
    </row>
    <row r="355" spans="1:10" ht="12" customHeight="1">
      <c r="B355" s="656"/>
      <c r="C355" s="628"/>
      <c r="D355" s="628"/>
      <c r="E355" s="446">
        <v>969283</v>
      </c>
      <c r="F355" s="446" t="s">
        <v>647</v>
      </c>
      <c r="G355" s="446"/>
      <c r="H355" s="628"/>
      <c r="I355" s="628"/>
      <c r="J355" s="674"/>
    </row>
    <row r="356" spans="1:10" ht="12" customHeight="1">
      <c r="B356" s="656"/>
      <c r="C356" s="628"/>
      <c r="D356" s="628"/>
      <c r="E356" s="446">
        <v>968680</v>
      </c>
      <c r="F356" s="446" t="s">
        <v>620</v>
      </c>
      <c r="G356" s="446"/>
      <c r="H356" s="628"/>
      <c r="I356" s="628"/>
      <c r="J356" s="674"/>
    </row>
    <row r="357" spans="1:10" ht="12" customHeight="1">
      <c r="B357" s="656"/>
      <c r="C357" s="628"/>
      <c r="D357" s="628"/>
      <c r="E357" s="446">
        <v>698990</v>
      </c>
      <c r="F357" s="446" t="s">
        <v>546</v>
      </c>
      <c r="G357" s="446"/>
      <c r="H357" s="628"/>
      <c r="I357" s="628"/>
      <c r="J357" s="674"/>
    </row>
    <row r="358" spans="1:10" ht="12" customHeight="1">
      <c r="B358" s="656"/>
      <c r="C358" s="628"/>
      <c r="D358" s="628"/>
      <c r="E358" s="446">
        <v>954645</v>
      </c>
      <c r="F358" s="446" t="s">
        <v>412</v>
      </c>
      <c r="G358" s="446"/>
      <c r="H358" s="628"/>
      <c r="I358" s="628"/>
      <c r="J358" s="674"/>
    </row>
    <row r="359" spans="1:10" ht="12" customHeight="1">
      <c r="B359" s="656"/>
      <c r="C359" s="628"/>
      <c r="D359" s="628"/>
      <c r="E359" s="446">
        <v>700660</v>
      </c>
      <c r="F359" s="446" t="s">
        <v>414</v>
      </c>
      <c r="G359" s="446">
        <v>63.94</v>
      </c>
      <c r="H359" s="628"/>
      <c r="I359" s="628"/>
      <c r="J359" s="674"/>
    </row>
    <row r="360" spans="1:10" ht="12" customHeight="1">
      <c r="B360" s="656"/>
      <c r="C360" s="628"/>
      <c r="D360" s="628"/>
      <c r="E360" s="446">
        <v>968886</v>
      </c>
      <c r="F360" s="446" t="s">
        <v>590</v>
      </c>
      <c r="G360" s="446"/>
      <c r="H360" s="628"/>
      <c r="I360" s="628"/>
      <c r="J360" s="674"/>
    </row>
    <row r="361" spans="1:10" ht="12" customHeight="1">
      <c r="B361" s="656"/>
      <c r="C361" s="628"/>
      <c r="D361" s="628"/>
      <c r="E361" s="446">
        <v>968779</v>
      </c>
      <c r="F361" s="446" t="s">
        <v>603</v>
      </c>
      <c r="G361" s="446"/>
      <c r="H361" s="628"/>
      <c r="I361" s="628"/>
      <c r="J361" s="674"/>
    </row>
    <row r="362" spans="1:10" ht="12" customHeight="1">
      <c r="B362" s="656"/>
      <c r="C362" s="628"/>
      <c r="D362" s="628"/>
      <c r="E362" s="446">
        <v>952473</v>
      </c>
      <c r="F362" s="446" t="s">
        <v>415</v>
      </c>
      <c r="G362" s="446"/>
      <c r="H362" s="628"/>
      <c r="I362" s="628"/>
      <c r="J362" s="674"/>
    </row>
    <row r="363" spans="1:10" ht="12" customHeight="1">
      <c r="B363" s="656"/>
      <c r="C363" s="628"/>
      <c r="D363" s="628"/>
      <c r="E363" s="446">
        <v>31015</v>
      </c>
      <c r="F363" s="446" t="s">
        <v>695</v>
      </c>
      <c r="G363" s="446">
        <v>245.2</v>
      </c>
      <c r="H363" s="628"/>
      <c r="I363" s="628"/>
      <c r="J363" s="674"/>
    </row>
    <row r="364" spans="1:10">
      <c r="B364" s="656"/>
      <c r="C364" s="628"/>
      <c r="D364" s="628"/>
      <c r="E364" s="446">
        <v>698731</v>
      </c>
      <c r="F364" s="446" t="s">
        <v>456</v>
      </c>
      <c r="G364" s="446">
        <v>176.16</v>
      </c>
      <c r="H364" s="628"/>
      <c r="I364" s="628"/>
      <c r="J364" s="674"/>
    </row>
    <row r="365" spans="1:10">
      <c r="B365" s="656"/>
      <c r="C365" s="628"/>
      <c r="D365" s="628"/>
      <c r="E365" s="446">
        <v>968335</v>
      </c>
      <c r="F365" s="446" t="s">
        <v>514</v>
      </c>
      <c r="G365" s="446"/>
      <c r="H365" s="628"/>
      <c r="I365" s="628"/>
      <c r="J365" s="674"/>
    </row>
    <row r="366" spans="1:10">
      <c r="B366" s="656"/>
      <c r="C366" s="628"/>
      <c r="D366" s="628"/>
      <c r="E366" s="446">
        <v>954552</v>
      </c>
      <c r="F366" s="446" t="s">
        <v>697</v>
      </c>
      <c r="G366" s="446">
        <v>107.38</v>
      </c>
      <c r="H366" s="628"/>
      <c r="I366" s="628"/>
      <c r="J366" s="674"/>
    </row>
    <row r="367" spans="1:10" s="15" customFormat="1">
      <c r="A367" s="9"/>
      <c r="B367" s="656"/>
      <c r="C367" s="628"/>
      <c r="D367" s="628"/>
      <c r="E367" s="446">
        <v>952452</v>
      </c>
      <c r="F367" s="446" t="s">
        <v>197</v>
      </c>
      <c r="G367" s="446">
        <v>216.089</v>
      </c>
      <c r="H367" s="628"/>
      <c r="I367" s="628"/>
      <c r="J367" s="674"/>
    </row>
    <row r="368" spans="1:10" s="15" customFormat="1">
      <c r="A368" s="9"/>
      <c r="B368" s="656"/>
      <c r="C368" s="628"/>
      <c r="D368" s="628"/>
      <c r="E368" s="446">
        <v>698530</v>
      </c>
      <c r="F368" s="446" t="s">
        <v>621</v>
      </c>
      <c r="G368" s="446"/>
      <c r="H368" s="628"/>
      <c r="I368" s="628"/>
      <c r="J368" s="674"/>
    </row>
    <row r="369" spans="1:10">
      <c r="B369" s="656"/>
      <c r="C369" s="628"/>
      <c r="D369" s="628"/>
      <c r="E369" s="446">
        <v>701652</v>
      </c>
      <c r="F369" s="446" t="s">
        <v>397</v>
      </c>
      <c r="G369" s="446"/>
      <c r="H369" s="628"/>
      <c r="I369" s="628"/>
      <c r="J369" s="674"/>
    </row>
    <row r="370" spans="1:10">
      <c r="B370" s="656"/>
      <c r="C370" s="628"/>
      <c r="D370" s="628"/>
      <c r="E370" s="446">
        <v>962899</v>
      </c>
      <c r="F370" s="446" t="s">
        <v>666</v>
      </c>
      <c r="G370" s="446">
        <v>46.005000000000003</v>
      </c>
      <c r="H370" s="628"/>
      <c r="I370" s="628"/>
      <c r="J370" s="674"/>
    </row>
    <row r="371" spans="1:10">
      <c r="B371" s="656"/>
      <c r="C371" s="628"/>
      <c r="D371" s="628"/>
      <c r="E371" s="446">
        <v>701310</v>
      </c>
      <c r="F371" s="446" t="s">
        <v>605</v>
      </c>
      <c r="G371" s="446"/>
      <c r="H371" s="628"/>
      <c r="I371" s="628"/>
      <c r="J371" s="674"/>
    </row>
    <row r="372" spans="1:10">
      <c r="B372" s="656"/>
      <c r="C372" s="628"/>
      <c r="D372" s="628"/>
      <c r="E372" s="446">
        <v>950818</v>
      </c>
      <c r="F372" s="446" t="s">
        <v>195</v>
      </c>
      <c r="G372" s="446">
        <v>251.245</v>
      </c>
      <c r="H372" s="628"/>
      <c r="I372" s="628"/>
      <c r="J372" s="674"/>
    </row>
    <row r="373" spans="1:10">
      <c r="B373" s="656"/>
      <c r="C373" s="628"/>
      <c r="D373" s="628"/>
      <c r="E373" s="446">
        <v>959040</v>
      </c>
      <c r="F373" s="446" t="s">
        <v>619</v>
      </c>
      <c r="G373" s="446"/>
      <c r="H373" s="628"/>
      <c r="I373" s="628"/>
      <c r="J373" s="674"/>
    </row>
    <row r="374" spans="1:10" s="39" customFormat="1">
      <c r="A374" s="9"/>
      <c r="B374" s="656"/>
      <c r="C374" s="628"/>
      <c r="D374" s="628"/>
      <c r="E374" s="446">
        <v>19261</v>
      </c>
      <c r="F374" s="446" t="s">
        <v>556</v>
      </c>
      <c r="G374" s="446"/>
      <c r="H374" s="628"/>
      <c r="I374" s="628"/>
      <c r="J374" s="674"/>
    </row>
    <row r="375" spans="1:10">
      <c r="B375" s="656"/>
      <c r="C375" s="628"/>
      <c r="D375" s="628"/>
      <c r="E375" s="446">
        <v>967577</v>
      </c>
      <c r="F375" s="446" t="s">
        <v>202</v>
      </c>
      <c r="G375" s="446"/>
      <c r="H375" s="628"/>
      <c r="I375" s="628"/>
      <c r="J375" s="674"/>
    </row>
    <row r="376" spans="1:10">
      <c r="B376" s="656"/>
      <c r="C376" s="628"/>
      <c r="D376" s="628"/>
      <c r="E376" s="446">
        <v>699675</v>
      </c>
      <c r="F376" s="446" t="s">
        <v>622</v>
      </c>
      <c r="G376" s="446"/>
      <c r="H376" s="628"/>
      <c r="I376" s="628"/>
      <c r="J376" s="674"/>
    </row>
    <row r="377" spans="1:10">
      <c r="B377" s="656"/>
      <c r="C377" s="628"/>
      <c r="D377" s="628"/>
      <c r="E377" s="446">
        <v>961150</v>
      </c>
      <c r="F377" s="446" t="s">
        <v>626</v>
      </c>
      <c r="G377" s="446"/>
      <c r="H377" s="628"/>
      <c r="I377" s="628"/>
      <c r="J377" s="674"/>
    </row>
    <row r="378" spans="1:10">
      <c r="B378" s="656"/>
      <c r="C378" s="628"/>
      <c r="D378" s="628"/>
      <c r="E378" s="446">
        <v>960106</v>
      </c>
      <c r="F378" s="446" t="s">
        <v>625</v>
      </c>
      <c r="G378" s="446"/>
      <c r="H378" s="628"/>
      <c r="I378" s="628"/>
      <c r="J378" s="674"/>
    </row>
    <row r="379" spans="1:10">
      <c r="B379" s="656"/>
      <c r="C379" s="628"/>
      <c r="D379" s="628"/>
      <c r="E379" s="446">
        <v>700411</v>
      </c>
      <c r="F379" s="446" t="s">
        <v>633</v>
      </c>
      <c r="G379" s="446"/>
      <c r="H379" s="628"/>
      <c r="I379" s="628"/>
      <c r="J379" s="674"/>
    </row>
    <row r="380" spans="1:10">
      <c r="B380" s="656"/>
      <c r="C380" s="628"/>
      <c r="D380" s="628"/>
      <c r="E380" s="446">
        <v>969493</v>
      </c>
      <c r="F380" s="446" t="s">
        <v>698</v>
      </c>
      <c r="G380" s="446"/>
      <c r="H380" s="628"/>
      <c r="I380" s="628"/>
      <c r="J380" s="674"/>
    </row>
    <row r="381" spans="1:10">
      <c r="B381" s="656"/>
      <c r="C381" s="628"/>
      <c r="D381" s="628"/>
      <c r="E381" s="446">
        <v>961126</v>
      </c>
      <c r="F381" s="446" t="s">
        <v>192</v>
      </c>
      <c r="G381" s="446">
        <v>135.245</v>
      </c>
      <c r="H381" s="628"/>
      <c r="I381" s="628"/>
      <c r="J381" s="674"/>
    </row>
    <row r="382" spans="1:10">
      <c r="B382" s="656"/>
      <c r="C382" s="628"/>
      <c r="D382" s="628"/>
      <c r="E382" s="446">
        <v>700588</v>
      </c>
      <c r="F382" s="446" t="s">
        <v>408</v>
      </c>
      <c r="G382" s="446"/>
      <c r="H382" s="628"/>
      <c r="I382" s="628"/>
      <c r="J382" s="674"/>
    </row>
    <row r="383" spans="1:10">
      <c r="B383" s="656"/>
      <c r="C383" s="628"/>
      <c r="D383" s="628"/>
      <c r="E383" s="446">
        <v>699657</v>
      </c>
      <c r="F383" s="446" t="s">
        <v>580</v>
      </c>
      <c r="G383" s="446"/>
      <c r="H383" s="628"/>
      <c r="I383" s="628"/>
      <c r="J383" s="674"/>
    </row>
    <row r="384" spans="1:10">
      <c r="B384" s="656"/>
      <c r="C384" s="628"/>
      <c r="D384" s="628"/>
      <c r="E384" s="446">
        <v>968817</v>
      </c>
      <c r="F384" s="446" t="s">
        <v>589</v>
      </c>
      <c r="G384" s="446"/>
      <c r="H384" s="628"/>
      <c r="I384" s="628"/>
      <c r="J384" s="674"/>
    </row>
    <row r="385" spans="2:10">
      <c r="B385" s="656"/>
      <c r="C385" s="628"/>
      <c r="D385" s="628"/>
      <c r="E385" s="446">
        <v>697885</v>
      </c>
      <c r="F385" s="446" t="s">
        <v>204</v>
      </c>
      <c r="G385" s="446"/>
      <c r="H385" s="628"/>
      <c r="I385" s="628"/>
      <c r="J385" s="674"/>
    </row>
    <row r="386" spans="2:10">
      <c r="B386" s="656"/>
      <c r="C386" s="628"/>
      <c r="D386" s="628"/>
      <c r="E386" s="446">
        <v>965615</v>
      </c>
      <c r="F386" s="446" t="s">
        <v>611</v>
      </c>
      <c r="G386" s="446"/>
      <c r="H386" s="628"/>
      <c r="I386" s="628"/>
      <c r="J386" s="674"/>
    </row>
    <row r="387" spans="2:10">
      <c r="B387" s="656"/>
      <c r="C387" s="628"/>
      <c r="D387" s="628"/>
      <c r="E387" s="446">
        <v>6485</v>
      </c>
      <c r="F387" s="446" t="s">
        <v>416</v>
      </c>
      <c r="G387" s="446">
        <v>53.33</v>
      </c>
      <c r="H387" s="628"/>
      <c r="I387" s="628"/>
      <c r="J387" s="674"/>
    </row>
    <row r="388" spans="2:10">
      <c r="B388" s="656"/>
      <c r="C388" s="628"/>
      <c r="D388" s="628"/>
      <c r="E388" s="446">
        <v>701682</v>
      </c>
      <c r="F388" s="446" t="s">
        <v>416</v>
      </c>
      <c r="G388" s="446">
        <v>41.84</v>
      </c>
      <c r="H388" s="628"/>
      <c r="I388" s="628"/>
      <c r="J388" s="674"/>
    </row>
    <row r="389" spans="2:10">
      <c r="B389" s="656"/>
      <c r="C389" s="628"/>
      <c r="D389" s="628"/>
      <c r="E389" s="446">
        <v>697288</v>
      </c>
      <c r="F389" s="446" t="s">
        <v>454</v>
      </c>
      <c r="G389" s="446">
        <v>171.51</v>
      </c>
      <c r="H389" s="628"/>
      <c r="I389" s="628"/>
      <c r="J389" s="674"/>
    </row>
    <row r="390" spans="2:10">
      <c r="B390" s="656"/>
      <c r="C390" s="628"/>
      <c r="D390" s="628"/>
      <c r="E390" s="446">
        <v>700897</v>
      </c>
      <c r="F390" s="446" t="s">
        <v>463</v>
      </c>
      <c r="G390" s="446">
        <v>82.415000000000006</v>
      </c>
      <c r="H390" s="628"/>
      <c r="I390" s="628"/>
      <c r="J390" s="674"/>
    </row>
    <row r="391" spans="2:10">
      <c r="B391" s="656"/>
      <c r="C391" s="628"/>
      <c r="D391" s="628"/>
      <c r="E391" s="446">
        <v>968864</v>
      </c>
      <c r="F391" s="446" t="s">
        <v>604</v>
      </c>
      <c r="G391" s="446">
        <v>152.01</v>
      </c>
      <c r="H391" s="628"/>
      <c r="I391" s="628"/>
      <c r="J391" s="674"/>
    </row>
    <row r="392" spans="2:10">
      <c r="B392" s="656"/>
      <c r="C392" s="628"/>
      <c r="D392" s="628"/>
      <c r="E392" s="446">
        <v>959385</v>
      </c>
      <c r="F392" s="446" t="s">
        <v>492</v>
      </c>
      <c r="G392" s="446"/>
      <c r="H392" s="628"/>
      <c r="I392" s="628"/>
      <c r="J392" s="674"/>
    </row>
    <row r="393" spans="2:10">
      <c r="B393" s="656"/>
      <c r="C393" s="628"/>
      <c r="D393" s="628"/>
      <c r="E393" s="446">
        <v>958713</v>
      </c>
      <c r="F393" s="446" t="s">
        <v>571</v>
      </c>
      <c r="G393" s="446"/>
      <c r="H393" s="628"/>
      <c r="I393" s="628"/>
      <c r="J393" s="674"/>
    </row>
    <row r="394" spans="2:10">
      <c r="B394" s="656"/>
      <c r="C394" s="628"/>
      <c r="D394" s="628"/>
      <c r="E394" s="446">
        <v>701488</v>
      </c>
      <c r="F394" s="446" t="s">
        <v>205</v>
      </c>
      <c r="G394" s="446"/>
      <c r="H394" s="628"/>
      <c r="I394" s="628"/>
      <c r="J394" s="674"/>
    </row>
    <row r="395" spans="2:10">
      <c r="B395" s="656"/>
      <c r="C395" s="628"/>
      <c r="D395" s="628"/>
      <c r="E395" s="446">
        <v>969362</v>
      </c>
      <c r="F395" s="446" t="s">
        <v>508</v>
      </c>
      <c r="G395" s="446">
        <v>161.64500000000001</v>
      </c>
      <c r="H395" s="628"/>
      <c r="I395" s="628"/>
      <c r="J395" s="674"/>
    </row>
    <row r="396" spans="2:10">
      <c r="B396" s="656"/>
      <c r="C396" s="628"/>
      <c r="D396" s="628"/>
      <c r="E396" s="446">
        <v>5951</v>
      </c>
      <c r="F396" s="446" t="s">
        <v>401</v>
      </c>
      <c r="G396" s="446"/>
      <c r="H396" s="628"/>
      <c r="I396" s="628"/>
      <c r="J396" s="674"/>
    </row>
    <row r="397" spans="2:10">
      <c r="B397" s="656"/>
      <c r="C397" s="628"/>
      <c r="D397" s="628"/>
      <c r="E397" s="446">
        <v>951974</v>
      </c>
      <c r="F397" s="446" t="s">
        <v>194</v>
      </c>
      <c r="G397" s="446">
        <v>162.09</v>
      </c>
      <c r="H397" s="628"/>
      <c r="I397" s="628"/>
      <c r="J397" s="674"/>
    </row>
    <row r="398" spans="2:10">
      <c r="B398" s="656"/>
      <c r="C398" s="628"/>
      <c r="D398" s="628"/>
      <c r="E398" s="446">
        <v>698895</v>
      </c>
      <c r="F398" s="446" t="s">
        <v>206</v>
      </c>
      <c r="G398" s="446"/>
      <c r="H398" s="628"/>
      <c r="I398" s="628"/>
      <c r="J398" s="674"/>
    </row>
    <row r="399" spans="2:10">
      <c r="B399" s="656"/>
      <c r="C399" s="628"/>
      <c r="D399" s="628"/>
      <c r="E399" s="446">
        <v>955511</v>
      </c>
      <c r="F399" s="446" t="s">
        <v>699</v>
      </c>
      <c r="G399" s="446"/>
      <c r="H399" s="628"/>
      <c r="I399" s="628"/>
      <c r="J399" s="674"/>
    </row>
    <row r="400" spans="2:10">
      <c r="B400" s="656"/>
      <c r="C400" s="628"/>
      <c r="D400" s="628"/>
      <c r="E400" s="446">
        <v>698125</v>
      </c>
      <c r="F400" s="446" t="s">
        <v>207</v>
      </c>
      <c r="G400" s="446"/>
      <c r="H400" s="628"/>
      <c r="I400" s="628"/>
      <c r="J400" s="674"/>
    </row>
    <row r="401" spans="1:11">
      <c r="B401" s="656"/>
      <c r="C401" s="628"/>
      <c r="D401" s="628"/>
      <c r="E401" s="446">
        <v>968833</v>
      </c>
      <c r="F401" s="446" t="s">
        <v>417</v>
      </c>
      <c r="G401" s="446">
        <v>99.15</v>
      </c>
      <c r="H401" s="628"/>
      <c r="I401" s="628"/>
      <c r="J401" s="674"/>
    </row>
    <row r="402" spans="1:11">
      <c r="B402" s="656"/>
      <c r="C402" s="628"/>
      <c r="D402" s="628"/>
      <c r="E402" s="446">
        <v>700574</v>
      </c>
      <c r="F402" s="446" t="s">
        <v>649</v>
      </c>
      <c r="G402" s="446">
        <v>178.86</v>
      </c>
      <c r="H402" s="628"/>
      <c r="I402" s="628"/>
      <c r="J402" s="674"/>
    </row>
    <row r="403" spans="1:11">
      <c r="B403" s="656"/>
      <c r="C403" s="628"/>
      <c r="D403" s="628"/>
      <c r="E403" s="446">
        <v>698447</v>
      </c>
      <c r="F403" s="446" t="s">
        <v>418</v>
      </c>
      <c r="G403" s="446">
        <v>27.11</v>
      </c>
      <c r="H403" s="628"/>
      <c r="I403" s="628"/>
      <c r="J403" s="674"/>
    </row>
    <row r="404" spans="1:11">
      <c r="B404" s="656"/>
      <c r="C404" s="628"/>
      <c r="D404" s="628"/>
      <c r="E404" s="446">
        <v>951259</v>
      </c>
      <c r="F404" s="446" t="s">
        <v>673</v>
      </c>
      <c r="G404" s="446">
        <v>54.15</v>
      </c>
      <c r="H404" s="628"/>
      <c r="I404" s="628"/>
      <c r="J404" s="674"/>
    </row>
    <row r="405" spans="1:11">
      <c r="B405" s="656"/>
      <c r="C405" s="628"/>
      <c r="D405" s="628"/>
      <c r="E405" s="446">
        <v>963562</v>
      </c>
      <c r="F405" s="446" t="s">
        <v>609</v>
      </c>
      <c r="G405" s="446"/>
      <c r="H405" s="628"/>
      <c r="I405" s="628"/>
      <c r="J405" s="674"/>
    </row>
    <row r="406" spans="1:11">
      <c r="B406" s="656"/>
      <c r="C406" s="628"/>
      <c r="D406" s="628"/>
      <c r="E406" s="446">
        <v>904100</v>
      </c>
      <c r="F406" s="446" t="s">
        <v>672</v>
      </c>
      <c r="G406" s="446">
        <v>55.51</v>
      </c>
      <c r="H406" s="628"/>
      <c r="I406" s="628"/>
      <c r="J406" s="674"/>
    </row>
    <row r="407" spans="1:11">
      <c r="B407" s="656"/>
      <c r="C407" s="628"/>
      <c r="D407" s="628"/>
      <c r="E407" s="446">
        <v>698252</v>
      </c>
      <c r="F407" s="446" t="s">
        <v>606</v>
      </c>
      <c r="G407" s="446"/>
      <c r="H407" s="628"/>
      <c r="I407" s="628"/>
      <c r="J407" s="674"/>
    </row>
    <row r="408" spans="1:11">
      <c r="B408" s="656"/>
      <c r="C408" s="628"/>
      <c r="D408" s="628"/>
      <c r="E408" s="446">
        <v>964002</v>
      </c>
      <c r="F408" s="446" t="s">
        <v>406</v>
      </c>
      <c r="G408" s="446"/>
      <c r="H408" s="628"/>
      <c r="I408" s="628"/>
      <c r="J408" s="674"/>
    </row>
    <row r="409" spans="1:11">
      <c r="B409" s="656"/>
      <c r="C409" s="628"/>
      <c r="D409" s="628"/>
      <c r="E409" s="446">
        <v>964054</v>
      </c>
      <c r="F409" s="446" t="s">
        <v>646</v>
      </c>
      <c r="G409" s="446">
        <v>66.900000000000006</v>
      </c>
      <c r="H409" s="628"/>
      <c r="I409" s="628"/>
      <c r="J409" s="674"/>
    </row>
    <row r="410" spans="1:11">
      <c r="B410" s="656"/>
      <c r="C410" s="628"/>
      <c r="D410" s="628"/>
      <c r="E410" s="446">
        <v>968180</v>
      </c>
      <c r="F410" s="446" t="s">
        <v>568</v>
      </c>
      <c r="G410" s="446"/>
      <c r="H410" s="628"/>
      <c r="I410" s="628"/>
      <c r="J410" s="674"/>
    </row>
    <row r="411" spans="1:11">
      <c r="B411" s="656"/>
      <c r="C411" s="628"/>
      <c r="D411" s="628"/>
      <c r="E411" s="446">
        <v>923199</v>
      </c>
      <c r="F411" s="446" t="s">
        <v>209</v>
      </c>
      <c r="G411" s="446">
        <v>227.54499999999999</v>
      </c>
      <c r="H411" s="628"/>
      <c r="I411" s="628"/>
      <c r="J411" s="674"/>
    </row>
    <row r="412" spans="1:11">
      <c r="B412" s="656"/>
      <c r="C412" s="628"/>
      <c r="D412" s="628"/>
      <c r="E412" s="446">
        <v>31084</v>
      </c>
      <c r="F412" s="446" t="s">
        <v>481</v>
      </c>
      <c r="G412" s="446"/>
      <c r="H412" s="628"/>
      <c r="I412" s="628"/>
      <c r="J412" s="674"/>
    </row>
    <row r="413" spans="1:11">
      <c r="B413" s="656"/>
      <c r="C413" s="628"/>
      <c r="D413" s="628"/>
      <c r="E413" s="446">
        <v>701495</v>
      </c>
      <c r="F413" s="446" t="s">
        <v>419</v>
      </c>
      <c r="G413" s="446">
        <v>72.034999999999997</v>
      </c>
      <c r="H413" s="628"/>
      <c r="I413" s="628"/>
      <c r="J413" s="674"/>
    </row>
    <row r="414" spans="1:11">
      <c r="B414" s="656"/>
      <c r="C414" s="628"/>
      <c r="D414" s="628"/>
      <c r="E414" s="446">
        <v>959352</v>
      </c>
      <c r="F414" s="446" t="s">
        <v>419</v>
      </c>
      <c r="G414" s="446"/>
      <c r="H414" s="628"/>
      <c r="I414" s="628"/>
      <c r="J414" s="674"/>
    </row>
    <row r="415" spans="1:11" s="39" customFormat="1">
      <c r="A415" s="9"/>
      <c r="B415" s="656"/>
      <c r="C415" s="628"/>
      <c r="D415" s="628"/>
      <c r="E415" s="446">
        <v>700324</v>
      </c>
      <c r="F415" s="446" t="s">
        <v>687</v>
      </c>
      <c r="G415" s="446">
        <v>146.22</v>
      </c>
      <c r="H415" s="628"/>
      <c r="I415" s="628"/>
      <c r="J415" s="674"/>
      <c r="K415" s="9"/>
    </row>
    <row r="416" spans="1:11">
      <c r="B416" s="656"/>
      <c r="C416" s="628"/>
      <c r="D416" s="628"/>
      <c r="E416" s="446">
        <v>955397</v>
      </c>
      <c r="F416" s="446" t="s">
        <v>563</v>
      </c>
      <c r="G416" s="446"/>
      <c r="H416" s="628"/>
      <c r="I416" s="628"/>
      <c r="J416" s="674"/>
    </row>
    <row r="417" spans="2:10">
      <c r="B417" s="656"/>
      <c r="C417" s="628"/>
      <c r="D417" s="628"/>
      <c r="E417" s="446">
        <v>699627</v>
      </c>
      <c r="F417" s="446" t="s">
        <v>579</v>
      </c>
      <c r="G417" s="446"/>
      <c r="H417" s="628"/>
      <c r="I417" s="628"/>
      <c r="J417" s="674"/>
    </row>
    <row r="418" spans="2:10">
      <c r="B418" s="656"/>
      <c r="C418" s="628"/>
      <c r="D418" s="628"/>
      <c r="E418" s="446">
        <v>955516</v>
      </c>
      <c r="F418" s="446" t="s">
        <v>694</v>
      </c>
      <c r="G418" s="446">
        <v>139.18</v>
      </c>
      <c r="H418" s="628"/>
      <c r="I418" s="628"/>
      <c r="J418" s="674"/>
    </row>
    <row r="419" spans="2:10">
      <c r="B419" s="656"/>
      <c r="C419" s="628"/>
      <c r="D419" s="628"/>
      <c r="E419" s="446">
        <v>922965</v>
      </c>
      <c r="F419" s="446" t="s">
        <v>558</v>
      </c>
      <c r="G419" s="446"/>
      <c r="H419" s="628"/>
      <c r="I419" s="628"/>
      <c r="J419" s="674"/>
    </row>
    <row r="420" spans="2:10">
      <c r="B420" s="656"/>
      <c r="C420" s="628"/>
      <c r="D420" s="628"/>
      <c r="E420" s="446">
        <v>925749</v>
      </c>
      <c r="F420" s="446" t="s">
        <v>420</v>
      </c>
      <c r="G420" s="446"/>
      <c r="H420" s="628"/>
      <c r="I420" s="628"/>
      <c r="J420" s="674"/>
    </row>
    <row r="421" spans="2:10">
      <c r="B421" s="656"/>
      <c r="C421" s="628"/>
      <c r="D421" s="628"/>
      <c r="E421" s="446">
        <v>960539</v>
      </c>
      <c r="F421" s="446" t="s">
        <v>680</v>
      </c>
      <c r="G421" s="446"/>
      <c r="H421" s="628"/>
      <c r="I421" s="628"/>
      <c r="J421" s="674"/>
    </row>
    <row r="422" spans="2:10">
      <c r="B422" s="656"/>
      <c r="C422" s="628"/>
      <c r="D422" s="628"/>
      <c r="E422" s="446">
        <v>701723</v>
      </c>
      <c r="F422" s="446" t="s">
        <v>585</v>
      </c>
      <c r="G422" s="446">
        <v>31.305</v>
      </c>
      <c r="H422" s="628"/>
      <c r="I422" s="628"/>
      <c r="J422" s="674"/>
    </row>
    <row r="423" spans="2:10">
      <c r="B423" s="656"/>
      <c r="C423" s="628"/>
      <c r="D423" s="628"/>
      <c r="E423" s="446">
        <v>701702</v>
      </c>
      <c r="F423" s="446" t="s">
        <v>427</v>
      </c>
      <c r="G423" s="446">
        <v>39.39</v>
      </c>
      <c r="H423" s="628"/>
      <c r="I423" s="628"/>
      <c r="J423" s="674"/>
    </row>
    <row r="424" spans="2:10">
      <c r="B424" s="656"/>
      <c r="C424" s="628"/>
      <c r="D424" s="628"/>
      <c r="E424" s="446">
        <v>701640</v>
      </c>
      <c r="F424" s="446" t="s">
        <v>527</v>
      </c>
      <c r="G424" s="446">
        <v>141.76</v>
      </c>
      <c r="H424" s="628"/>
      <c r="I424" s="628"/>
      <c r="J424" s="674"/>
    </row>
    <row r="425" spans="2:10">
      <c r="B425" s="656"/>
      <c r="C425" s="628"/>
      <c r="D425" s="628"/>
      <c r="E425" s="446">
        <v>959483</v>
      </c>
      <c r="F425" s="446" t="s">
        <v>532</v>
      </c>
      <c r="G425" s="446"/>
      <c r="H425" s="628"/>
      <c r="I425" s="628"/>
      <c r="J425" s="674"/>
    </row>
    <row r="426" spans="2:10">
      <c r="B426" s="656"/>
      <c r="C426" s="628"/>
      <c r="D426" s="628"/>
      <c r="E426" s="446">
        <v>700299</v>
      </c>
      <c r="F426" s="446" t="s">
        <v>669</v>
      </c>
      <c r="G426" s="446">
        <v>27.56</v>
      </c>
      <c r="H426" s="628"/>
      <c r="I426" s="628"/>
      <c r="J426" s="674"/>
    </row>
    <row r="427" spans="2:10">
      <c r="B427" s="656"/>
      <c r="C427" s="628"/>
      <c r="D427" s="628"/>
      <c r="E427" s="446">
        <v>968383</v>
      </c>
      <c r="F427" s="446" t="s">
        <v>654</v>
      </c>
      <c r="G427" s="446">
        <v>70.37</v>
      </c>
      <c r="H427" s="628"/>
      <c r="I427" s="628"/>
      <c r="J427" s="674"/>
    </row>
    <row r="428" spans="2:10">
      <c r="B428" s="656"/>
      <c r="C428" s="628"/>
      <c r="D428" s="628"/>
      <c r="E428" s="446">
        <v>955189</v>
      </c>
      <c r="F428" s="446" t="s">
        <v>421</v>
      </c>
      <c r="G428" s="446"/>
      <c r="H428" s="628"/>
      <c r="I428" s="628"/>
      <c r="J428" s="674"/>
    </row>
    <row r="429" spans="2:10">
      <c r="B429" s="656"/>
      <c r="C429" s="628"/>
      <c r="D429" s="628"/>
      <c r="E429" s="446">
        <v>955079</v>
      </c>
      <c r="F429" s="446" t="s">
        <v>531</v>
      </c>
      <c r="G429" s="446"/>
      <c r="H429" s="628"/>
      <c r="I429" s="628"/>
      <c r="J429" s="674"/>
    </row>
    <row r="430" spans="2:10">
      <c r="B430" s="656"/>
      <c r="C430" s="628"/>
      <c r="D430" s="628"/>
      <c r="E430" s="446">
        <v>924603</v>
      </c>
      <c r="F430" s="446" t="s">
        <v>676</v>
      </c>
      <c r="G430" s="446"/>
      <c r="H430" s="628"/>
      <c r="I430" s="628"/>
      <c r="J430" s="674"/>
    </row>
    <row r="431" spans="2:10">
      <c r="B431" s="656"/>
      <c r="C431" s="628"/>
      <c r="D431" s="628"/>
      <c r="E431" s="446">
        <v>697362</v>
      </c>
      <c r="F431" s="446" t="s">
        <v>575</v>
      </c>
      <c r="G431" s="446"/>
      <c r="H431" s="628"/>
      <c r="I431" s="628"/>
      <c r="J431" s="674"/>
    </row>
    <row r="432" spans="2:10">
      <c r="B432" s="656"/>
      <c r="C432" s="628"/>
      <c r="D432" s="628"/>
      <c r="E432" s="446">
        <v>967103</v>
      </c>
      <c r="F432" s="446" t="s">
        <v>534</v>
      </c>
      <c r="G432" s="446"/>
      <c r="H432" s="628"/>
      <c r="I432" s="628"/>
      <c r="J432" s="674"/>
    </row>
    <row r="433" spans="2:10">
      <c r="B433" s="656"/>
      <c r="C433" s="628"/>
      <c r="D433" s="628"/>
      <c r="E433" s="446">
        <v>697538</v>
      </c>
      <c r="F433" s="446" t="s">
        <v>595</v>
      </c>
      <c r="G433" s="446"/>
      <c r="H433" s="628"/>
      <c r="I433" s="628"/>
      <c r="J433" s="674"/>
    </row>
    <row r="434" spans="2:10">
      <c r="B434" s="656"/>
      <c r="C434" s="628"/>
      <c r="D434" s="628"/>
      <c r="E434" s="446">
        <v>968524</v>
      </c>
      <c r="F434" s="446" t="s">
        <v>650</v>
      </c>
      <c r="G434" s="446">
        <v>10.574999999999999</v>
      </c>
      <c r="H434" s="628"/>
      <c r="I434" s="628"/>
      <c r="J434" s="674"/>
    </row>
    <row r="435" spans="2:10">
      <c r="B435" s="656"/>
      <c r="C435" s="628"/>
      <c r="D435" s="628"/>
      <c r="E435" s="446">
        <v>698395</v>
      </c>
      <c r="F435" s="446" t="s">
        <v>702</v>
      </c>
      <c r="G435" s="446"/>
      <c r="H435" s="628"/>
      <c r="I435" s="628"/>
      <c r="J435" s="674"/>
    </row>
    <row r="436" spans="2:10">
      <c r="B436" s="656"/>
      <c r="C436" s="628"/>
      <c r="D436" s="628"/>
      <c r="E436" s="446">
        <v>951136</v>
      </c>
      <c r="F436" s="446" t="s">
        <v>211</v>
      </c>
      <c r="G436" s="446">
        <v>44.935000000000002</v>
      </c>
      <c r="H436" s="628"/>
      <c r="I436" s="628"/>
      <c r="J436" s="674"/>
    </row>
    <row r="437" spans="2:10">
      <c r="B437" s="656"/>
      <c r="C437" s="628"/>
      <c r="D437" s="628"/>
      <c r="E437" s="446">
        <v>969412</v>
      </c>
      <c r="F437" s="446" t="s">
        <v>662</v>
      </c>
      <c r="G437" s="446">
        <v>97.105000000000004</v>
      </c>
      <c r="H437" s="628"/>
      <c r="I437" s="628"/>
      <c r="J437" s="674"/>
    </row>
    <row r="438" spans="2:10">
      <c r="B438" s="656"/>
      <c r="C438" s="628"/>
      <c r="D438" s="628"/>
      <c r="E438" s="446">
        <v>966820</v>
      </c>
      <c r="F438" s="446" t="s">
        <v>631</v>
      </c>
      <c r="G438" s="446"/>
      <c r="H438" s="628"/>
      <c r="I438" s="628"/>
      <c r="J438" s="674"/>
    </row>
    <row r="439" spans="2:10">
      <c r="B439" s="656"/>
      <c r="C439" s="628"/>
      <c r="D439" s="628"/>
      <c r="E439" s="446">
        <v>698133</v>
      </c>
      <c r="F439" s="446" t="s">
        <v>640</v>
      </c>
      <c r="G439" s="446">
        <v>26.375</v>
      </c>
      <c r="H439" s="628"/>
      <c r="I439" s="628"/>
      <c r="J439" s="674"/>
    </row>
    <row r="440" spans="2:10">
      <c r="B440" s="656"/>
      <c r="C440" s="628"/>
      <c r="D440" s="628"/>
      <c r="E440" s="446">
        <v>958255</v>
      </c>
      <c r="F440" s="446" t="s">
        <v>517</v>
      </c>
      <c r="G440" s="446"/>
      <c r="H440" s="628"/>
      <c r="I440" s="628"/>
      <c r="J440" s="674"/>
    </row>
    <row r="441" spans="2:10">
      <c r="B441" s="656"/>
      <c r="C441" s="628"/>
      <c r="D441" s="628"/>
      <c r="E441" s="446">
        <v>699725</v>
      </c>
      <c r="F441" s="446" t="s">
        <v>464</v>
      </c>
      <c r="G441" s="446">
        <v>134.21</v>
      </c>
      <c r="H441" s="628"/>
      <c r="I441" s="628"/>
      <c r="J441" s="674"/>
    </row>
    <row r="442" spans="2:10">
      <c r="B442" s="656"/>
      <c r="C442" s="628"/>
      <c r="D442" s="628"/>
      <c r="E442" s="446">
        <v>965677</v>
      </c>
      <c r="F442" s="446" t="s">
        <v>407</v>
      </c>
      <c r="G442" s="446">
        <v>143.17500000000001</v>
      </c>
      <c r="H442" s="628"/>
      <c r="I442" s="628"/>
      <c r="J442" s="674"/>
    </row>
    <row r="443" spans="2:10">
      <c r="B443" s="656"/>
      <c r="C443" s="628"/>
      <c r="D443" s="628"/>
      <c r="E443" s="446">
        <v>700740</v>
      </c>
      <c r="F443" s="446" t="s">
        <v>465</v>
      </c>
      <c r="G443" s="446">
        <v>184.36</v>
      </c>
      <c r="H443" s="628"/>
      <c r="I443" s="628"/>
      <c r="J443" s="674"/>
    </row>
    <row r="444" spans="2:10">
      <c r="B444" s="656"/>
      <c r="C444" s="628"/>
      <c r="D444" s="628"/>
      <c r="E444" s="446">
        <v>960670</v>
      </c>
      <c r="F444" s="446" t="s">
        <v>422</v>
      </c>
      <c r="G444" s="446">
        <v>104.905</v>
      </c>
      <c r="H444" s="628"/>
      <c r="I444" s="628"/>
      <c r="J444" s="674"/>
    </row>
    <row r="445" spans="2:10">
      <c r="B445" s="656"/>
      <c r="C445" s="628"/>
      <c r="D445" s="628"/>
      <c r="E445" s="446">
        <v>963526</v>
      </c>
      <c r="F445" s="446" t="s">
        <v>392</v>
      </c>
      <c r="G445" s="446"/>
      <c r="H445" s="628"/>
      <c r="I445" s="628"/>
      <c r="J445" s="674"/>
    </row>
    <row r="446" spans="2:10">
      <c r="B446" s="656"/>
      <c r="C446" s="628"/>
      <c r="D446" s="628"/>
      <c r="E446" s="446">
        <v>960538</v>
      </c>
      <c r="F446" s="446" t="s">
        <v>678</v>
      </c>
      <c r="G446" s="446">
        <v>168.72499999999999</v>
      </c>
      <c r="H446" s="628"/>
      <c r="I446" s="628"/>
      <c r="J446" s="674"/>
    </row>
    <row r="447" spans="2:10">
      <c r="B447" s="656"/>
      <c r="C447" s="628"/>
      <c r="D447" s="628"/>
      <c r="E447" s="446">
        <v>922515</v>
      </c>
      <c r="F447" s="446" t="s">
        <v>658</v>
      </c>
      <c r="G447" s="446">
        <v>81.784999999999997</v>
      </c>
      <c r="H447" s="628"/>
      <c r="I447" s="628"/>
      <c r="J447" s="674"/>
    </row>
    <row r="448" spans="2:10">
      <c r="B448" s="656"/>
      <c r="C448" s="628"/>
      <c r="D448" s="628"/>
      <c r="E448" s="446">
        <v>956044</v>
      </c>
      <c r="F448" s="446" t="s">
        <v>696</v>
      </c>
      <c r="G448" s="446">
        <v>26.32</v>
      </c>
      <c r="H448" s="628"/>
      <c r="I448" s="628"/>
      <c r="J448" s="674"/>
    </row>
    <row r="449" spans="2:10">
      <c r="B449" s="656"/>
      <c r="C449" s="628"/>
      <c r="D449" s="628"/>
      <c r="E449" s="446">
        <v>698086</v>
      </c>
      <c r="F449" s="446" t="s">
        <v>212</v>
      </c>
      <c r="G449" s="446">
        <v>52.914999999999999</v>
      </c>
      <c r="H449" s="628"/>
      <c r="I449" s="628"/>
      <c r="J449" s="674"/>
    </row>
    <row r="450" spans="2:10">
      <c r="B450" s="656"/>
      <c r="C450" s="628"/>
      <c r="D450" s="628"/>
      <c r="E450" s="446">
        <v>964980</v>
      </c>
      <c r="F450" s="446" t="s">
        <v>423</v>
      </c>
      <c r="G450" s="446">
        <v>160.447</v>
      </c>
      <c r="H450" s="628"/>
      <c r="I450" s="628"/>
      <c r="J450" s="674"/>
    </row>
    <row r="451" spans="2:10">
      <c r="B451" s="656"/>
      <c r="C451" s="628"/>
      <c r="D451" s="628"/>
      <c r="E451" s="446">
        <v>955517</v>
      </c>
      <c r="F451" s="446" t="s">
        <v>599</v>
      </c>
      <c r="G451" s="446"/>
      <c r="H451" s="628"/>
      <c r="I451" s="628"/>
      <c r="J451" s="674"/>
    </row>
    <row r="452" spans="2:10">
      <c r="B452" s="656"/>
      <c r="C452" s="628"/>
      <c r="D452" s="628"/>
      <c r="E452" s="446">
        <v>962795</v>
      </c>
      <c r="F452" s="446" t="s">
        <v>398</v>
      </c>
      <c r="G452" s="446">
        <v>87.605000000000004</v>
      </c>
      <c r="H452" s="628"/>
      <c r="I452" s="628"/>
      <c r="J452" s="674"/>
    </row>
    <row r="453" spans="2:10">
      <c r="B453" s="656"/>
      <c r="C453" s="628"/>
      <c r="D453" s="628"/>
      <c r="E453" s="446">
        <v>962296</v>
      </c>
      <c r="F453" s="446" t="s">
        <v>498</v>
      </c>
      <c r="G453" s="446"/>
      <c r="H453" s="628"/>
      <c r="I453" s="628"/>
      <c r="J453" s="674"/>
    </row>
    <row r="454" spans="2:10">
      <c r="B454" s="656"/>
      <c r="C454" s="628"/>
      <c r="D454" s="628"/>
      <c r="E454" s="446">
        <v>964788</v>
      </c>
      <c r="F454" s="446" t="s">
        <v>399</v>
      </c>
      <c r="G454" s="446"/>
      <c r="H454" s="628"/>
      <c r="I454" s="628"/>
      <c r="J454" s="674"/>
    </row>
    <row r="455" spans="2:10">
      <c r="B455" s="656"/>
      <c r="C455" s="628"/>
      <c r="D455" s="628"/>
      <c r="E455" s="446">
        <v>954609</v>
      </c>
      <c r="F455" s="446" t="s">
        <v>562</v>
      </c>
      <c r="G455" s="446">
        <v>25.08</v>
      </c>
      <c r="H455" s="628"/>
      <c r="I455" s="628"/>
      <c r="J455" s="674"/>
    </row>
    <row r="456" spans="2:10">
      <c r="B456" s="656"/>
      <c r="C456" s="628"/>
      <c r="D456" s="628"/>
      <c r="E456" s="446">
        <v>955588</v>
      </c>
      <c r="F456" s="446" t="s">
        <v>544</v>
      </c>
      <c r="G456" s="446"/>
      <c r="H456" s="628"/>
      <c r="I456" s="628"/>
      <c r="J456" s="674"/>
    </row>
    <row r="457" spans="2:10">
      <c r="B457" s="656"/>
      <c r="C457" s="628"/>
      <c r="D457" s="628"/>
      <c r="E457" s="446">
        <v>957536</v>
      </c>
      <c r="F457" s="446" t="s">
        <v>466</v>
      </c>
      <c r="G457" s="446"/>
      <c r="H457" s="628"/>
      <c r="I457" s="628"/>
      <c r="J457" s="674"/>
    </row>
    <row r="458" spans="2:10">
      <c r="B458" s="656"/>
      <c r="C458" s="628"/>
      <c r="D458" s="628"/>
      <c r="E458" s="446">
        <v>698484</v>
      </c>
      <c r="F458" s="446" t="s">
        <v>364</v>
      </c>
      <c r="G458" s="446"/>
      <c r="H458" s="628"/>
      <c r="I458" s="628"/>
      <c r="J458" s="674"/>
    </row>
    <row r="459" spans="2:10">
      <c r="B459" s="656"/>
      <c r="C459" s="628"/>
      <c r="D459" s="628"/>
      <c r="E459" s="446">
        <v>969736</v>
      </c>
      <c r="F459" s="446" t="s">
        <v>519</v>
      </c>
      <c r="G459" s="446">
        <v>77.38</v>
      </c>
      <c r="H459" s="628"/>
      <c r="I459" s="628"/>
      <c r="J459" s="674"/>
    </row>
    <row r="460" spans="2:10">
      <c r="B460" s="656"/>
      <c r="C460" s="628"/>
      <c r="D460" s="628"/>
      <c r="E460" s="446">
        <v>6578</v>
      </c>
      <c r="F460" s="446" t="s">
        <v>612</v>
      </c>
      <c r="G460" s="446">
        <v>3.96</v>
      </c>
      <c r="H460" s="628"/>
      <c r="I460" s="628"/>
      <c r="J460" s="674"/>
    </row>
    <row r="461" spans="2:10">
      <c r="B461" s="656"/>
      <c r="C461" s="628"/>
      <c r="D461" s="628"/>
      <c r="E461" s="446">
        <v>700049</v>
      </c>
      <c r="F461" s="446" t="s">
        <v>528</v>
      </c>
      <c r="G461" s="446"/>
      <c r="H461" s="628"/>
      <c r="I461" s="628"/>
      <c r="J461" s="674"/>
    </row>
    <row r="462" spans="2:10">
      <c r="B462" s="656"/>
      <c r="C462" s="628"/>
      <c r="D462" s="628"/>
      <c r="E462" s="446">
        <v>954710</v>
      </c>
      <c r="F462" s="446" t="s">
        <v>567</v>
      </c>
      <c r="G462" s="446"/>
      <c r="H462" s="628"/>
      <c r="I462" s="628"/>
      <c r="J462" s="674"/>
    </row>
    <row r="463" spans="2:10">
      <c r="B463" s="656"/>
      <c r="C463" s="628"/>
      <c r="D463" s="628"/>
      <c r="E463" s="446">
        <v>701464</v>
      </c>
      <c r="F463" s="446" t="s">
        <v>409</v>
      </c>
      <c r="G463" s="446"/>
      <c r="H463" s="628"/>
      <c r="I463" s="628"/>
      <c r="J463" s="674"/>
    </row>
    <row r="464" spans="2:10">
      <c r="B464" s="656"/>
      <c r="C464" s="628"/>
      <c r="D464" s="628"/>
      <c r="E464" s="446">
        <v>698168</v>
      </c>
      <c r="F464" s="446" t="s">
        <v>664</v>
      </c>
      <c r="G464" s="446">
        <v>165.01499999999999</v>
      </c>
      <c r="H464" s="628"/>
      <c r="I464" s="628"/>
      <c r="J464" s="674"/>
    </row>
    <row r="465" spans="2:10">
      <c r="B465" s="656"/>
      <c r="C465" s="628"/>
      <c r="D465" s="628"/>
      <c r="E465" s="446">
        <v>699073</v>
      </c>
      <c r="F465" s="446" t="s">
        <v>457</v>
      </c>
      <c r="G465" s="446">
        <v>149.72999999999999</v>
      </c>
      <c r="H465" s="628"/>
      <c r="I465" s="628"/>
      <c r="J465" s="674"/>
    </row>
    <row r="466" spans="2:10">
      <c r="B466" s="656"/>
      <c r="C466" s="628"/>
      <c r="D466" s="628"/>
      <c r="E466" s="446">
        <v>969073</v>
      </c>
      <c r="F466" s="446" t="s">
        <v>573</v>
      </c>
      <c r="G466" s="446"/>
      <c r="H466" s="628"/>
      <c r="I466" s="628"/>
      <c r="J466" s="674"/>
    </row>
    <row r="467" spans="2:10">
      <c r="B467" s="656"/>
      <c r="C467" s="628"/>
      <c r="D467" s="628"/>
      <c r="E467" s="446">
        <v>969352</v>
      </c>
      <c r="F467" s="446" t="s">
        <v>679</v>
      </c>
      <c r="G467" s="446"/>
      <c r="H467" s="628"/>
      <c r="I467" s="628"/>
      <c r="J467" s="674"/>
    </row>
    <row r="468" spans="2:10">
      <c r="B468" s="656"/>
      <c r="C468" s="628"/>
      <c r="D468" s="628"/>
      <c r="E468" s="446">
        <v>969635</v>
      </c>
      <c r="F468" s="446" t="s">
        <v>424</v>
      </c>
      <c r="G468" s="446"/>
      <c r="H468" s="628"/>
      <c r="I468" s="628"/>
      <c r="J468" s="674"/>
    </row>
    <row r="469" spans="2:10">
      <c r="B469" s="656"/>
      <c r="C469" s="628"/>
      <c r="D469" s="628"/>
      <c r="E469" s="446">
        <v>922996</v>
      </c>
      <c r="F469" s="446" t="s">
        <v>478</v>
      </c>
      <c r="G469" s="446"/>
      <c r="H469" s="628"/>
      <c r="I469" s="628"/>
      <c r="J469" s="674"/>
    </row>
    <row r="470" spans="2:10">
      <c r="B470" s="656"/>
      <c r="C470" s="628"/>
      <c r="D470" s="628"/>
      <c r="E470" s="446">
        <v>965019</v>
      </c>
      <c r="F470" s="446" t="s">
        <v>683</v>
      </c>
      <c r="G470" s="446"/>
      <c r="H470" s="628"/>
      <c r="I470" s="628"/>
      <c r="J470" s="674"/>
    </row>
    <row r="471" spans="2:10">
      <c r="B471" s="656"/>
      <c r="C471" s="628"/>
      <c r="D471" s="628"/>
      <c r="E471" s="446">
        <v>968938</v>
      </c>
      <c r="F471" s="446" t="s">
        <v>693</v>
      </c>
      <c r="G471" s="446">
        <v>179.37</v>
      </c>
      <c r="H471" s="628"/>
      <c r="I471" s="628"/>
      <c r="J471" s="674"/>
    </row>
    <row r="472" spans="2:10">
      <c r="B472" s="656"/>
      <c r="C472" s="628"/>
      <c r="D472" s="628"/>
      <c r="E472" s="446">
        <v>969290</v>
      </c>
      <c r="F472" s="446" t="s">
        <v>684</v>
      </c>
      <c r="G472" s="446">
        <v>76.69</v>
      </c>
      <c r="H472" s="628"/>
      <c r="I472" s="628"/>
      <c r="J472" s="674"/>
    </row>
    <row r="473" spans="2:10">
      <c r="B473" s="656"/>
      <c r="C473" s="628"/>
      <c r="D473" s="628"/>
      <c r="E473" s="446">
        <v>951919</v>
      </c>
      <c r="F473" s="446" t="s">
        <v>559</v>
      </c>
      <c r="G473" s="446"/>
      <c r="H473" s="628"/>
      <c r="I473" s="628"/>
      <c r="J473" s="674"/>
    </row>
    <row r="474" spans="2:10">
      <c r="B474" s="656"/>
      <c r="C474" s="628"/>
      <c r="D474" s="628"/>
      <c r="E474" s="446">
        <v>926664</v>
      </c>
      <c r="F474" s="446" t="s">
        <v>566</v>
      </c>
      <c r="G474" s="446"/>
      <c r="H474" s="628"/>
      <c r="I474" s="628"/>
      <c r="J474" s="674"/>
    </row>
    <row r="475" spans="2:10">
      <c r="B475" s="656"/>
      <c r="C475" s="628"/>
      <c r="D475" s="628"/>
      <c r="E475" s="446">
        <v>966816</v>
      </c>
      <c r="F475" s="446" t="s">
        <v>425</v>
      </c>
      <c r="G475" s="446"/>
      <c r="H475" s="628"/>
      <c r="I475" s="628"/>
      <c r="J475" s="674"/>
    </row>
    <row r="476" spans="2:10">
      <c r="B476" s="656"/>
      <c r="C476" s="628"/>
      <c r="D476" s="628"/>
      <c r="E476" s="446">
        <v>698697</v>
      </c>
      <c r="F476" s="446" t="s">
        <v>701</v>
      </c>
      <c r="G476" s="446"/>
      <c r="H476" s="628"/>
      <c r="I476" s="628"/>
      <c r="J476" s="674"/>
    </row>
    <row r="477" spans="2:10">
      <c r="B477" s="656"/>
      <c r="C477" s="628"/>
      <c r="D477" s="628"/>
      <c r="E477" s="446">
        <v>959954</v>
      </c>
      <c r="F477" s="446" t="s">
        <v>196</v>
      </c>
      <c r="G477" s="446">
        <v>184.375</v>
      </c>
      <c r="H477" s="628"/>
      <c r="I477" s="628"/>
      <c r="J477" s="674"/>
    </row>
    <row r="478" spans="2:10">
      <c r="B478" s="656"/>
      <c r="C478" s="628"/>
      <c r="D478" s="628"/>
      <c r="E478" s="446">
        <v>968373</v>
      </c>
      <c r="F478" s="446" t="s">
        <v>400</v>
      </c>
      <c r="G478" s="446"/>
      <c r="H478" s="628"/>
      <c r="I478" s="628"/>
      <c r="J478" s="674"/>
    </row>
    <row r="479" spans="2:10">
      <c r="B479" s="656"/>
      <c r="C479" s="628"/>
      <c r="D479" s="628"/>
      <c r="E479" s="446">
        <v>924718</v>
      </c>
      <c r="F479" s="446" t="s">
        <v>506</v>
      </c>
      <c r="G479" s="446"/>
      <c r="H479" s="628"/>
      <c r="I479" s="628"/>
      <c r="J479" s="674"/>
    </row>
    <row r="480" spans="2:10">
      <c r="B480" s="656"/>
      <c r="C480" s="628"/>
      <c r="D480" s="628"/>
      <c r="E480" s="446">
        <v>926674</v>
      </c>
      <c r="F480" s="446" t="s">
        <v>618</v>
      </c>
      <c r="G480" s="446"/>
      <c r="H480" s="628"/>
      <c r="I480" s="628"/>
      <c r="J480" s="674"/>
    </row>
    <row r="481" spans="2:10">
      <c r="B481" s="656"/>
      <c r="C481" s="628"/>
      <c r="D481" s="628"/>
      <c r="E481" s="446">
        <v>698090</v>
      </c>
      <c r="F481" s="446" t="s">
        <v>480</v>
      </c>
      <c r="G481" s="446">
        <v>182.56299999999999</v>
      </c>
      <c r="H481" s="628"/>
      <c r="I481" s="628"/>
      <c r="J481" s="674"/>
    </row>
    <row r="482" spans="2:10">
      <c r="B482" s="656"/>
      <c r="C482" s="628"/>
      <c r="D482" s="628"/>
      <c r="E482" s="446">
        <v>961642</v>
      </c>
      <c r="F482" s="446" t="s">
        <v>497</v>
      </c>
      <c r="G482" s="446"/>
      <c r="H482" s="628"/>
      <c r="I482" s="628"/>
      <c r="J482" s="674"/>
    </row>
    <row r="483" spans="2:10">
      <c r="B483" s="656"/>
      <c r="C483" s="628"/>
      <c r="D483" s="628"/>
      <c r="E483" s="446">
        <v>968606</v>
      </c>
      <c r="F483" s="446" t="s">
        <v>601</v>
      </c>
      <c r="G483" s="446"/>
      <c r="H483" s="628"/>
      <c r="I483" s="628"/>
      <c r="J483" s="674"/>
    </row>
    <row r="484" spans="2:10">
      <c r="B484" s="656"/>
      <c r="C484" s="628"/>
      <c r="D484" s="628"/>
      <c r="E484" s="446">
        <v>697996</v>
      </c>
      <c r="F484" s="446" t="s">
        <v>484</v>
      </c>
      <c r="G484" s="446"/>
      <c r="H484" s="628"/>
      <c r="I484" s="628"/>
      <c r="J484" s="674"/>
    </row>
    <row r="485" spans="2:10">
      <c r="B485" s="656"/>
      <c r="C485" s="628"/>
      <c r="D485" s="628"/>
      <c r="E485" s="446">
        <v>698734</v>
      </c>
      <c r="F485" s="446" t="s">
        <v>617</v>
      </c>
      <c r="G485" s="446"/>
      <c r="H485" s="628"/>
      <c r="I485" s="628"/>
      <c r="J485" s="674"/>
    </row>
    <row r="486" spans="2:10">
      <c r="B486" s="656"/>
      <c r="C486" s="628"/>
      <c r="D486" s="628"/>
      <c r="E486" s="446">
        <v>959360</v>
      </c>
      <c r="F486" s="446" t="s">
        <v>538</v>
      </c>
      <c r="G486" s="446"/>
      <c r="H486" s="628"/>
      <c r="I486" s="628"/>
      <c r="J486" s="674"/>
    </row>
    <row r="487" spans="2:10">
      <c r="B487" s="656"/>
      <c r="C487" s="628"/>
      <c r="D487" s="628"/>
      <c r="E487" s="446">
        <v>959386</v>
      </c>
      <c r="F487" s="446" t="s">
        <v>493</v>
      </c>
      <c r="G487" s="446"/>
      <c r="H487" s="628"/>
      <c r="I487" s="628"/>
      <c r="J487" s="674"/>
    </row>
    <row r="488" spans="2:10">
      <c r="B488" s="656"/>
      <c r="C488" s="628"/>
      <c r="D488" s="628"/>
      <c r="E488" s="446">
        <v>968341</v>
      </c>
      <c r="F488" s="446" t="s">
        <v>593</v>
      </c>
      <c r="G488" s="446"/>
      <c r="H488" s="628"/>
      <c r="I488" s="628"/>
      <c r="J488" s="674"/>
    </row>
    <row r="489" spans="2:10">
      <c r="B489" s="656"/>
      <c r="C489" s="628"/>
      <c r="D489" s="628"/>
      <c r="E489" s="446">
        <v>700473</v>
      </c>
      <c r="F489" s="446" t="s">
        <v>551</v>
      </c>
      <c r="G489" s="446">
        <v>42.91</v>
      </c>
      <c r="H489" s="628"/>
      <c r="I489" s="628"/>
      <c r="J489" s="674"/>
    </row>
    <row r="490" spans="2:10">
      <c r="B490" s="656"/>
      <c r="C490" s="628"/>
      <c r="D490" s="628"/>
      <c r="E490" s="446">
        <v>969747</v>
      </c>
      <c r="F490" s="446" t="s">
        <v>404</v>
      </c>
      <c r="G490" s="446"/>
      <c r="H490" s="628"/>
      <c r="I490" s="628"/>
      <c r="J490" s="674"/>
    </row>
    <row r="491" spans="2:10">
      <c r="B491" s="656"/>
      <c r="C491" s="628"/>
      <c r="D491" s="628"/>
      <c r="E491" s="446">
        <v>965359</v>
      </c>
      <c r="F491" s="446" t="s">
        <v>402</v>
      </c>
      <c r="G491" s="446"/>
      <c r="H491" s="628"/>
      <c r="I491" s="628"/>
      <c r="J491" s="674"/>
    </row>
    <row r="492" spans="2:10">
      <c r="B492" s="656"/>
      <c r="C492" s="628"/>
      <c r="D492" s="628"/>
      <c r="E492" s="446">
        <v>31243</v>
      </c>
      <c r="F492" s="446" t="s">
        <v>482</v>
      </c>
      <c r="G492" s="446"/>
      <c r="H492" s="628"/>
      <c r="I492" s="628"/>
      <c r="J492" s="674"/>
    </row>
    <row r="493" spans="2:10">
      <c r="B493" s="656"/>
      <c r="C493" s="628"/>
      <c r="D493" s="628"/>
      <c r="E493" s="446">
        <v>967249</v>
      </c>
      <c r="F493" s="446" t="s">
        <v>501</v>
      </c>
      <c r="G493" s="446"/>
      <c r="H493" s="628"/>
      <c r="I493" s="628"/>
      <c r="J493" s="674"/>
    </row>
    <row r="494" spans="2:10">
      <c r="B494" s="656"/>
      <c r="C494" s="628"/>
      <c r="D494" s="628"/>
      <c r="E494" s="446">
        <v>701121</v>
      </c>
      <c r="F494" s="446" t="s">
        <v>428</v>
      </c>
      <c r="G494" s="446"/>
      <c r="H494" s="628"/>
      <c r="I494" s="628"/>
      <c r="J494" s="674"/>
    </row>
    <row r="495" spans="2:10">
      <c r="B495" s="656"/>
      <c r="C495" s="628"/>
      <c r="D495" s="628"/>
      <c r="E495" s="446">
        <v>700446</v>
      </c>
      <c r="F495" s="446" t="s">
        <v>429</v>
      </c>
      <c r="G495" s="446">
        <v>3.3149999999999999</v>
      </c>
      <c r="H495" s="628"/>
      <c r="I495" s="628"/>
      <c r="J495" s="674"/>
    </row>
    <row r="496" spans="2:10">
      <c r="B496" s="656"/>
      <c r="C496" s="628"/>
      <c r="D496" s="628"/>
      <c r="E496" s="446">
        <v>952004</v>
      </c>
      <c r="F496" s="446" t="s">
        <v>459</v>
      </c>
      <c r="G496" s="446">
        <v>13.11</v>
      </c>
      <c r="H496" s="628"/>
      <c r="I496" s="628"/>
      <c r="J496" s="674"/>
    </row>
    <row r="497" spans="2:10">
      <c r="B497" s="656"/>
      <c r="C497" s="628"/>
      <c r="D497" s="628"/>
      <c r="E497" s="446">
        <v>31292</v>
      </c>
      <c r="F497" s="446" t="s">
        <v>467</v>
      </c>
      <c r="G497" s="446">
        <v>57.51</v>
      </c>
      <c r="H497" s="628"/>
      <c r="I497" s="628"/>
      <c r="J497" s="674"/>
    </row>
    <row r="498" spans="2:10">
      <c r="B498" s="656"/>
      <c r="C498" s="628"/>
      <c r="D498" s="628"/>
      <c r="E498" s="446">
        <v>957501</v>
      </c>
      <c r="F498" s="446" t="s">
        <v>592</v>
      </c>
      <c r="G498" s="446"/>
      <c r="H498" s="628"/>
      <c r="I498" s="628"/>
      <c r="J498" s="674"/>
    </row>
    <row r="499" spans="2:10">
      <c r="B499" s="656"/>
      <c r="C499" s="628"/>
      <c r="D499" s="628"/>
      <c r="E499" s="446">
        <v>967692</v>
      </c>
      <c r="F499" s="446" t="s">
        <v>637</v>
      </c>
      <c r="G499" s="446"/>
      <c r="H499" s="628"/>
      <c r="I499" s="628"/>
      <c r="J499" s="674"/>
    </row>
    <row r="500" spans="2:10">
      <c r="B500" s="656"/>
      <c r="C500" s="628"/>
      <c r="D500" s="628"/>
      <c r="E500" s="446">
        <v>697356</v>
      </c>
      <c r="F500" s="446" t="s">
        <v>430</v>
      </c>
      <c r="G500" s="446"/>
      <c r="H500" s="628"/>
      <c r="I500" s="628"/>
      <c r="J500" s="674"/>
    </row>
    <row r="501" spans="2:10">
      <c r="B501" s="656"/>
      <c r="C501" s="628"/>
      <c r="D501" s="628"/>
      <c r="E501" s="446">
        <v>700161</v>
      </c>
      <c r="F501" s="446" t="s">
        <v>607</v>
      </c>
      <c r="G501" s="446"/>
      <c r="H501" s="628"/>
      <c r="I501" s="628"/>
      <c r="J501" s="674"/>
    </row>
    <row r="502" spans="2:10">
      <c r="B502" s="656"/>
      <c r="C502" s="628"/>
      <c r="D502" s="628"/>
      <c r="E502" s="446">
        <v>699797</v>
      </c>
      <c r="F502" s="446" t="s">
        <v>516</v>
      </c>
      <c r="G502" s="446"/>
      <c r="H502" s="628"/>
      <c r="I502" s="628"/>
      <c r="J502" s="674"/>
    </row>
    <row r="503" spans="2:10">
      <c r="B503" s="656"/>
      <c r="C503" s="628"/>
      <c r="D503" s="628"/>
      <c r="E503" s="446">
        <v>958085</v>
      </c>
      <c r="F503" s="446" t="s">
        <v>565</v>
      </c>
      <c r="G503" s="446"/>
      <c r="H503" s="628"/>
      <c r="I503" s="628"/>
      <c r="J503" s="674"/>
    </row>
    <row r="504" spans="2:10">
      <c r="B504" s="656"/>
      <c r="C504" s="628"/>
      <c r="D504" s="628"/>
      <c r="E504" s="446">
        <v>701097</v>
      </c>
      <c r="F504" s="446" t="s">
        <v>636</v>
      </c>
      <c r="G504" s="446"/>
      <c r="H504" s="628"/>
      <c r="I504" s="628"/>
      <c r="J504" s="674"/>
    </row>
    <row r="505" spans="2:10">
      <c r="B505" s="656"/>
      <c r="C505" s="628"/>
      <c r="D505" s="628"/>
      <c r="E505" s="446">
        <v>967502</v>
      </c>
      <c r="F505" s="446" t="s">
        <v>502</v>
      </c>
      <c r="G505" s="446"/>
      <c r="H505" s="628"/>
      <c r="I505" s="628"/>
      <c r="J505" s="674"/>
    </row>
    <row r="506" spans="2:10">
      <c r="B506" s="656"/>
      <c r="C506" s="628"/>
      <c r="D506" s="628"/>
      <c r="E506" s="446">
        <v>961061</v>
      </c>
      <c r="F506" s="446" t="s">
        <v>600</v>
      </c>
      <c r="G506" s="446"/>
      <c r="H506" s="628"/>
      <c r="I506" s="628"/>
      <c r="J506" s="674"/>
    </row>
    <row r="507" spans="2:10">
      <c r="B507" s="656"/>
      <c r="C507" s="628"/>
      <c r="D507" s="628"/>
      <c r="E507" s="446">
        <v>966307</v>
      </c>
      <c r="F507" s="446" t="s">
        <v>499</v>
      </c>
      <c r="G507" s="446"/>
      <c r="H507" s="628"/>
      <c r="I507" s="628"/>
      <c r="J507" s="674"/>
    </row>
    <row r="508" spans="2:10">
      <c r="B508" s="656"/>
      <c r="C508" s="628"/>
      <c r="D508" s="628"/>
      <c r="E508" s="446">
        <v>950995</v>
      </c>
      <c r="F508" s="446" t="s">
        <v>667</v>
      </c>
      <c r="G508" s="446">
        <v>161.93</v>
      </c>
      <c r="H508" s="628"/>
      <c r="I508" s="628"/>
      <c r="J508" s="674"/>
    </row>
    <row r="509" spans="2:10">
      <c r="B509" s="656"/>
      <c r="C509" s="628"/>
      <c r="D509" s="628"/>
      <c r="E509" s="446">
        <v>968797</v>
      </c>
      <c r="F509" s="446" t="s">
        <v>213</v>
      </c>
      <c r="G509" s="446">
        <v>48.765000000000001</v>
      </c>
      <c r="H509" s="628"/>
      <c r="I509" s="628"/>
      <c r="J509" s="674"/>
    </row>
    <row r="510" spans="2:10">
      <c r="B510" s="656"/>
      <c r="C510" s="628"/>
      <c r="D510" s="628"/>
      <c r="E510" s="446">
        <v>959362</v>
      </c>
      <c r="F510" s="446" t="s">
        <v>491</v>
      </c>
      <c r="G510" s="446"/>
      <c r="H510" s="628"/>
      <c r="I510" s="628"/>
      <c r="J510" s="674"/>
    </row>
    <row r="511" spans="2:10">
      <c r="B511" s="656"/>
      <c r="C511" s="628"/>
      <c r="D511" s="628"/>
      <c r="E511" s="446">
        <v>924606</v>
      </c>
      <c r="F511" s="446" t="s">
        <v>431</v>
      </c>
      <c r="G511" s="446">
        <v>71.114999999999995</v>
      </c>
      <c r="H511" s="628"/>
      <c r="I511" s="628"/>
      <c r="J511" s="674"/>
    </row>
    <row r="512" spans="2:10">
      <c r="B512" s="656"/>
      <c r="C512" s="628"/>
      <c r="D512" s="628"/>
      <c r="E512" s="446">
        <v>924619</v>
      </c>
      <c r="F512" s="446" t="s">
        <v>671</v>
      </c>
      <c r="G512" s="446">
        <v>106.045</v>
      </c>
      <c r="H512" s="628"/>
      <c r="I512" s="628"/>
      <c r="J512" s="674"/>
    </row>
    <row r="513" spans="2:10">
      <c r="B513" s="656"/>
      <c r="C513" s="628"/>
      <c r="D513" s="628"/>
      <c r="E513" s="446">
        <v>955877</v>
      </c>
      <c r="F513" s="446" t="s">
        <v>432</v>
      </c>
      <c r="G513" s="446"/>
      <c r="H513" s="628"/>
      <c r="I513" s="628"/>
      <c r="J513" s="674"/>
    </row>
    <row r="514" spans="2:10">
      <c r="B514" s="656"/>
      <c r="C514" s="628"/>
      <c r="D514" s="628"/>
      <c r="E514" s="446">
        <v>969701</v>
      </c>
      <c r="F514" s="446" t="s">
        <v>214</v>
      </c>
      <c r="G514" s="446">
        <v>21.53</v>
      </c>
      <c r="H514" s="628"/>
      <c r="I514" s="628"/>
      <c r="J514" s="674"/>
    </row>
    <row r="515" spans="2:10">
      <c r="B515" s="656"/>
      <c r="C515" s="628"/>
      <c r="D515" s="628"/>
      <c r="E515" s="446">
        <v>954972</v>
      </c>
      <c r="F515" s="446" t="s">
        <v>530</v>
      </c>
      <c r="G515" s="446"/>
      <c r="H515" s="628"/>
      <c r="I515" s="628"/>
      <c r="J515" s="674"/>
    </row>
    <row r="516" spans="2:10">
      <c r="B516" s="656"/>
      <c r="C516" s="628"/>
      <c r="D516" s="628"/>
      <c r="E516" s="446">
        <v>968981</v>
      </c>
      <c r="F516" s="446" t="s">
        <v>651</v>
      </c>
      <c r="G516" s="446">
        <v>11.37</v>
      </c>
      <c r="H516" s="628"/>
      <c r="I516" s="628"/>
      <c r="J516" s="674"/>
    </row>
    <row r="517" spans="2:10">
      <c r="B517" s="656"/>
      <c r="C517" s="628"/>
      <c r="D517" s="628"/>
      <c r="E517" s="446">
        <v>923957</v>
      </c>
      <c r="F517" s="446" t="s">
        <v>597</v>
      </c>
      <c r="G517" s="446"/>
      <c r="H517" s="628"/>
      <c r="I517" s="628"/>
      <c r="J517" s="674"/>
    </row>
    <row r="518" spans="2:10">
      <c r="B518" s="656"/>
      <c r="C518" s="628"/>
      <c r="D518" s="628"/>
      <c r="E518" s="446">
        <v>5592</v>
      </c>
      <c r="F518" s="446" t="s">
        <v>635</v>
      </c>
      <c r="G518" s="446">
        <v>168.73</v>
      </c>
      <c r="H518" s="628"/>
      <c r="I518" s="628"/>
      <c r="J518" s="674"/>
    </row>
    <row r="519" spans="2:10">
      <c r="B519" s="656"/>
      <c r="C519" s="628"/>
      <c r="D519" s="628"/>
      <c r="E519" s="446">
        <v>968764</v>
      </c>
      <c r="F519" s="446" t="s">
        <v>461</v>
      </c>
      <c r="G519" s="446"/>
      <c r="H519" s="628"/>
      <c r="I519" s="628"/>
      <c r="J519" s="674"/>
    </row>
    <row r="520" spans="2:10">
      <c r="B520" s="656"/>
      <c r="C520" s="628"/>
      <c r="D520" s="628"/>
      <c r="E520" s="446">
        <v>958573</v>
      </c>
      <c r="F520" s="446" t="s">
        <v>670</v>
      </c>
      <c r="G520" s="446">
        <v>154.27500000000001</v>
      </c>
      <c r="H520" s="628"/>
      <c r="I520" s="628"/>
      <c r="J520" s="674"/>
    </row>
    <row r="521" spans="2:10">
      <c r="B521" s="656"/>
      <c r="C521" s="628"/>
      <c r="D521" s="628"/>
      <c r="E521" s="446">
        <v>961076</v>
      </c>
      <c r="F521" s="446" t="s">
        <v>199</v>
      </c>
      <c r="G521" s="446"/>
      <c r="H521" s="628"/>
      <c r="I521" s="628"/>
      <c r="J521" s="674"/>
    </row>
    <row r="522" spans="2:10">
      <c r="B522" s="656"/>
      <c r="C522" s="628"/>
      <c r="D522" s="628"/>
      <c r="E522" s="446">
        <v>952296</v>
      </c>
      <c r="F522" s="446" t="s">
        <v>199</v>
      </c>
      <c r="G522" s="446">
        <v>257.548</v>
      </c>
      <c r="H522" s="628"/>
      <c r="I522" s="628"/>
      <c r="J522" s="674"/>
    </row>
    <row r="523" spans="2:10">
      <c r="B523" s="656"/>
      <c r="C523" s="628"/>
      <c r="D523" s="628"/>
      <c r="E523" s="446">
        <v>959774</v>
      </c>
      <c r="F523" s="446" t="s">
        <v>494</v>
      </c>
      <c r="G523" s="446"/>
      <c r="H523" s="628"/>
      <c r="I523" s="628"/>
      <c r="J523" s="674"/>
    </row>
    <row r="524" spans="2:10">
      <c r="B524" s="656"/>
      <c r="C524" s="628"/>
      <c r="D524" s="628"/>
      <c r="E524" s="446">
        <v>700718</v>
      </c>
      <c r="F524" s="446" t="s">
        <v>533</v>
      </c>
      <c r="G524" s="446"/>
      <c r="H524" s="628"/>
      <c r="I524" s="628"/>
      <c r="J524" s="674"/>
    </row>
    <row r="525" spans="2:10">
      <c r="B525" s="656"/>
      <c r="C525" s="628"/>
      <c r="D525" s="628"/>
      <c r="E525" s="446">
        <v>963197</v>
      </c>
      <c r="F525" s="446" t="s">
        <v>405</v>
      </c>
      <c r="G525" s="446">
        <v>64.635000000000005</v>
      </c>
      <c r="H525" s="628"/>
      <c r="I525" s="628"/>
      <c r="J525" s="674"/>
    </row>
    <row r="526" spans="2:10">
      <c r="B526" s="656"/>
      <c r="C526" s="628"/>
      <c r="D526" s="628"/>
      <c r="E526" s="446">
        <v>968160</v>
      </c>
      <c r="F526" s="446" t="s">
        <v>216</v>
      </c>
      <c r="G526" s="446">
        <v>18.690000000000001</v>
      </c>
      <c r="H526" s="628"/>
      <c r="I526" s="628"/>
      <c r="J526" s="674"/>
    </row>
    <row r="527" spans="2:10">
      <c r="B527" s="656"/>
      <c r="C527" s="628"/>
      <c r="D527" s="628"/>
      <c r="E527" s="446">
        <v>953714</v>
      </c>
      <c r="F527" s="446" t="s">
        <v>583</v>
      </c>
      <c r="G527" s="446"/>
      <c r="H527" s="628"/>
      <c r="I527" s="628"/>
      <c r="J527" s="674"/>
    </row>
    <row r="528" spans="2:10">
      <c r="B528" s="656"/>
      <c r="C528" s="628"/>
      <c r="D528" s="628"/>
      <c r="E528" s="446">
        <v>699846</v>
      </c>
      <c r="F528" s="446" t="s">
        <v>217</v>
      </c>
      <c r="G528" s="446"/>
      <c r="H528" s="628"/>
      <c r="I528" s="628"/>
      <c r="J528" s="674"/>
    </row>
    <row r="529" spans="2:10">
      <c r="B529" s="656"/>
      <c r="C529" s="628"/>
      <c r="D529" s="628"/>
      <c r="E529" s="446">
        <v>964753</v>
      </c>
      <c r="F529" s="446" t="s">
        <v>433</v>
      </c>
      <c r="G529" s="446"/>
      <c r="H529" s="628"/>
      <c r="I529" s="628"/>
      <c r="J529" s="674"/>
    </row>
    <row r="530" spans="2:10">
      <c r="B530" s="656"/>
      <c r="C530" s="628"/>
      <c r="D530" s="628"/>
      <c r="E530" s="446">
        <v>955878</v>
      </c>
      <c r="F530" s="446" t="s">
        <v>614</v>
      </c>
      <c r="G530" s="446"/>
      <c r="H530" s="628"/>
      <c r="I530" s="628"/>
      <c r="J530" s="674"/>
    </row>
    <row r="531" spans="2:10">
      <c r="B531" s="656"/>
      <c r="C531" s="628"/>
      <c r="D531" s="628"/>
      <c r="E531" s="446">
        <v>968804</v>
      </c>
      <c r="F531" s="446" t="s">
        <v>218</v>
      </c>
      <c r="G531" s="446"/>
      <c r="H531" s="628"/>
      <c r="I531" s="628"/>
      <c r="J531" s="674"/>
    </row>
    <row r="532" spans="2:10">
      <c r="B532" s="656"/>
      <c r="C532" s="628"/>
      <c r="D532" s="628"/>
      <c r="E532" s="446">
        <v>697282</v>
      </c>
      <c r="F532" s="446" t="s">
        <v>703</v>
      </c>
      <c r="G532" s="446"/>
      <c r="H532" s="628"/>
      <c r="I532" s="628"/>
      <c r="J532" s="674"/>
    </row>
    <row r="533" spans="2:10">
      <c r="B533" s="656"/>
      <c r="C533" s="628"/>
      <c r="D533" s="628"/>
      <c r="E533" s="446">
        <v>700100</v>
      </c>
      <c r="F533" s="446" t="s">
        <v>529</v>
      </c>
      <c r="G533" s="446"/>
      <c r="H533" s="628"/>
      <c r="I533" s="628"/>
      <c r="J533" s="674"/>
    </row>
    <row r="534" spans="2:10">
      <c r="B534" s="656"/>
      <c r="C534" s="628"/>
      <c r="D534" s="628"/>
      <c r="E534" s="446">
        <v>701654</v>
      </c>
      <c r="F534" s="446" t="s">
        <v>584</v>
      </c>
      <c r="G534" s="446">
        <v>151.32499999999999</v>
      </c>
      <c r="H534" s="628"/>
      <c r="I534" s="628"/>
      <c r="J534" s="674"/>
    </row>
    <row r="535" spans="2:10">
      <c r="B535" s="656"/>
      <c r="C535" s="628"/>
      <c r="D535" s="628"/>
      <c r="E535" s="446">
        <v>926698</v>
      </c>
      <c r="F535" s="446" t="s">
        <v>434</v>
      </c>
      <c r="G535" s="446"/>
      <c r="H535" s="628"/>
      <c r="I535" s="628"/>
      <c r="J535" s="674"/>
    </row>
    <row r="536" spans="2:10">
      <c r="B536" s="656"/>
      <c r="C536" s="628"/>
      <c r="D536" s="628"/>
      <c r="E536" s="446">
        <v>701504</v>
      </c>
      <c r="F536" s="446" t="s">
        <v>526</v>
      </c>
      <c r="G536" s="446"/>
      <c r="H536" s="628"/>
      <c r="I536" s="628"/>
      <c r="J536" s="674"/>
    </row>
    <row r="537" spans="2:10">
      <c r="B537" s="656"/>
      <c r="C537" s="628"/>
      <c r="D537" s="628"/>
      <c r="E537" s="446">
        <v>951038</v>
      </c>
      <c r="F537" s="446" t="s">
        <v>435</v>
      </c>
      <c r="G537" s="446"/>
      <c r="H537" s="628"/>
      <c r="I537" s="628"/>
      <c r="J537" s="674"/>
    </row>
    <row r="538" spans="2:10">
      <c r="B538" s="656"/>
      <c r="C538" s="628"/>
      <c r="D538" s="628"/>
      <c r="E538" s="446">
        <v>966342</v>
      </c>
      <c r="F538" s="446" t="s">
        <v>586</v>
      </c>
      <c r="G538" s="446"/>
      <c r="H538" s="628"/>
      <c r="I538" s="628"/>
      <c r="J538" s="674"/>
    </row>
    <row r="539" spans="2:10">
      <c r="B539" s="656"/>
      <c r="C539" s="628"/>
      <c r="D539" s="628"/>
      <c r="E539" s="446">
        <v>700335</v>
      </c>
      <c r="F539" s="446" t="s">
        <v>468</v>
      </c>
      <c r="G539" s="446"/>
      <c r="H539" s="628"/>
      <c r="I539" s="628"/>
      <c r="J539" s="674"/>
    </row>
    <row r="540" spans="2:10">
      <c r="B540" s="656"/>
      <c r="C540" s="628"/>
      <c r="D540" s="628"/>
      <c r="E540" s="446">
        <v>968857</v>
      </c>
      <c r="F540" s="446" t="s">
        <v>469</v>
      </c>
      <c r="G540" s="446">
        <v>228.63</v>
      </c>
      <c r="H540" s="628"/>
      <c r="I540" s="628"/>
      <c r="J540" s="674"/>
    </row>
    <row r="541" spans="2:10">
      <c r="B541" s="656"/>
      <c r="C541" s="628"/>
      <c r="D541" s="628"/>
      <c r="E541" s="446">
        <v>700452</v>
      </c>
      <c r="F541" s="446" t="s">
        <v>436</v>
      </c>
      <c r="G541" s="446"/>
      <c r="H541" s="628"/>
      <c r="I541" s="628"/>
      <c r="J541" s="674"/>
    </row>
    <row r="542" spans="2:10">
      <c r="B542" s="656"/>
      <c r="C542" s="628"/>
      <c r="D542" s="628"/>
      <c r="E542" s="446">
        <v>697635</v>
      </c>
      <c r="F542" s="446" t="s">
        <v>437</v>
      </c>
      <c r="G542" s="446">
        <v>172.935</v>
      </c>
      <c r="H542" s="628"/>
      <c r="I542" s="628"/>
      <c r="J542" s="674"/>
    </row>
    <row r="543" spans="2:10">
      <c r="B543" s="656"/>
      <c r="C543" s="628"/>
      <c r="D543" s="628"/>
      <c r="E543" s="446">
        <v>700930</v>
      </c>
      <c r="F543" s="446" t="s">
        <v>438</v>
      </c>
      <c r="G543" s="446"/>
      <c r="H543" s="628"/>
      <c r="I543" s="628"/>
      <c r="J543" s="674"/>
    </row>
    <row r="544" spans="2:10">
      <c r="B544" s="656"/>
      <c r="C544" s="628"/>
      <c r="D544" s="628"/>
      <c r="E544" s="446">
        <v>966577</v>
      </c>
      <c r="F544" s="446" t="s">
        <v>643</v>
      </c>
      <c r="G544" s="446"/>
      <c r="H544" s="628"/>
      <c r="I544" s="628"/>
      <c r="J544" s="674"/>
    </row>
    <row r="545" spans="2:10">
      <c r="B545" s="656"/>
      <c r="C545" s="628"/>
      <c r="D545" s="628"/>
      <c r="E545" s="446">
        <v>700197</v>
      </c>
      <c r="F545" s="446" t="s">
        <v>410</v>
      </c>
      <c r="G545" s="446"/>
      <c r="H545" s="628"/>
      <c r="I545" s="628"/>
      <c r="J545" s="674"/>
    </row>
    <row r="546" spans="2:10">
      <c r="B546" s="656"/>
      <c r="C546" s="628"/>
      <c r="D546" s="628"/>
      <c r="E546" s="446">
        <v>968770</v>
      </c>
      <c r="F546" s="446" t="s">
        <v>602</v>
      </c>
      <c r="G546" s="446"/>
      <c r="H546" s="628"/>
      <c r="I546" s="628"/>
      <c r="J546" s="674"/>
    </row>
    <row r="547" spans="2:10">
      <c r="B547" s="656"/>
      <c r="C547" s="628"/>
      <c r="D547" s="628"/>
      <c r="E547" s="446">
        <v>697276</v>
      </c>
      <c r="F547" s="446" t="s">
        <v>639</v>
      </c>
      <c r="G547" s="446"/>
      <c r="H547" s="628"/>
      <c r="I547" s="628"/>
      <c r="J547" s="674"/>
    </row>
    <row r="548" spans="2:10">
      <c r="B548" s="656"/>
      <c r="C548" s="628"/>
      <c r="D548" s="628"/>
      <c r="E548" s="446">
        <v>910835</v>
      </c>
      <c r="F548" s="446" t="s">
        <v>505</v>
      </c>
      <c r="G548" s="446"/>
      <c r="H548" s="628"/>
      <c r="I548" s="628"/>
      <c r="J548" s="674"/>
    </row>
    <row r="549" spans="2:10">
      <c r="B549" s="656"/>
      <c r="C549" s="628"/>
      <c r="D549" s="628"/>
      <c r="E549" s="446">
        <v>959982</v>
      </c>
      <c r="F549" s="446" t="s">
        <v>665</v>
      </c>
      <c r="G549" s="446"/>
      <c r="H549" s="628"/>
      <c r="I549" s="628"/>
      <c r="J549" s="674"/>
    </row>
    <row r="550" spans="2:10">
      <c r="B550" s="656"/>
      <c r="C550" s="628"/>
      <c r="D550" s="628"/>
      <c r="E550" s="446">
        <v>699774</v>
      </c>
      <c r="F550" s="446" t="s">
        <v>623</v>
      </c>
      <c r="G550" s="446"/>
      <c r="H550" s="628"/>
      <c r="I550" s="628"/>
      <c r="J550" s="674"/>
    </row>
    <row r="551" spans="2:10">
      <c r="B551" s="656"/>
      <c r="C551" s="628"/>
      <c r="D551" s="628"/>
      <c r="E551" s="446">
        <v>968290</v>
      </c>
      <c r="F551" s="446" t="s">
        <v>588</v>
      </c>
      <c r="G551" s="446"/>
      <c r="H551" s="628"/>
      <c r="I551" s="628"/>
      <c r="J551" s="674"/>
    </row>
    <row r="552" spans="2:10">
      <c r="B552" s="656"/>
      <c r="C552" s="628"/>
      <c r="D552" s="628"/>
      <c r="E552" s="446">
        <v>699838</v>
      </c>
      <c r="F552" s="446" t="s">
        <v>193</v>
      </c>
      <c r="G552" s="446">
        <v>286.45499999999998</v>
      </c>
      <c r="H552" s="628"/>
      <c r="I552" s="628"/>
      <c r="J552" s="674"/>
    </row>
    <row r="553" spans="2:10">
      <c r="B553" s="656"/>
      <c r="C553" s="628"/>
      <c r="D553" s="628"/>
      <c r="E553" s="446">
        <v>969685</v>
      </c>
      <c r="F553" s="446" t="s">
        <v>220</v>
      </c>
      <c r="G553" s="446">
        <v>142.49</v>
      </c>
      <c r="H553" s="628"/>
      <c r="I553" s="628"/>
      <c r="J553" s="674"/>
    </row>
    <row r="554" spans="2:10">
      <c r="B554" s="656"/>
      <c r="C554" s="628"/>
      <c r="D554" s="628"/>
      <c r="E554" s="446">
        <v>956236</v>
      </c>
      <c r="F554" s="446" t="s">
        <v>536</v>
      </c>
      <c r="G554" s="446"/>
      <c r="H554" s="628"/>
      <c r="I554" s="628"/>
      <c r="J554" s="674"/>
    </row>
    <row r="555" spans="2:10">
      <c r="B555" s="656"/>
      <c r="C555" s="628"/>
      <c r="D555" s="628"/>
      <c r="E555" s="446">
        <v>699999</v>
      </c>
      <c r="F555" s="446" t="s">
        <v>366</v>
      </c>
      <c r="G555" s="446"/>
      <c r="H555" s="628"/>
      <c r="I555" s="628"/>
      <c r="J555" s="674"/>
    </row>
    <row r="556" spans="2:10">
      <c r="B556" s="656"/>
      <c r="C556" s="628"/>
      <c r="D556" s="628"/>
      <c r="E556" s="446">
        <v>962295</v>
      </c>
      <c r="F556" s="446" t="s">
        <v>627</v>
      </c>
      <c r="G556" s="446"/>
      <c r="H556" s="628"/>
      <c r="I556" s="628"/>
      <c r="J556" s="674"/>
    </row>
    <row r="557" spans="2:10">
      <c r="B557" s="656"/>
      <c r="C557" s="628"/>
      <c r="D557" s="628"/>
      <c r="E557" s="446">
        <v>700254</v>
      </c>
      <c r="F557" s="446" t="s">
        <v>692</v>
      </c>
      <c r="G557" s="446">
        <v>117.494</v>
      </c>
      <c r="H557" s="628"/>
      <c r="I557" s="628"/>
      <c r="J557" s="674"/>
    </row>
    <row r="558" spans="2:10">
      <c r="B558" s="656"/>
      <c r="C558" s="628"/>
      <c r="D558" s="628"/>
      <c r="E558" s="446">
        <v>954793</v>
      </c>
      <c r="F558" s="446" t="s">
        <v>644</v>
      </c>
      <c r="G558" s="446">
        <v>181.55</v>
      </c>
      <c r="H558" s="628"/>
      <c r="I558" s="628"/>
      <c r="J558" s="674"/>
    </row>
    <row r="559" spans="2:10">
      <c r="B559" s="656"/>
      <c r="C559" s="628"/>
      <c r="D559" s="628"/>
      <c r="E559" s="446">
        <v>968579</v>
      </c>
      <c r="F559" s="446" t="s">
        <v>555</v>
      </c>
      <c r="G559" s="446"/>
      <c r="H559" s="628"/>
      <c r="I559" s="628"/>
      <c r="J559" s="674"/>
    </row>
    <row r="560" spans="2:10">
      <c r="B560" s="656"/>
      <c r="C560" s="628"/>
      <c r="D560" s="628"/>
      <c r="E560" s="446">
        <v>699689</v>
      </c>
      <c r="F560" s="446" t="s">
        <v>504</v>
      </c>
      <c r="G560" s="446"/>
      <c r="H560" s="628"/>
      <c r="I560" s="628"/>
      <c r="J560" s="674"/>
    </row>
    <row r="561" spans="2:10">
      <c r="B561" s="656"/>
      <c r="C561" s="628"/>
      <c r="D561" s="628"/>
      <c r="E561" s="446">
        <v>950847</v>
      </c>
      <c r="F561" s="446" t="s">
        <v>615</v>
      </c>
      <c r="G561" s="446">
        <v>95.254999999999995</v>
      </c>
      <c r="H561" s="628"/>
      <c r="I561" s="628"/>
      <c r="J561" s="674"/>
    </row>
    <row r="562" spans="2:10">
      <c r="B562" s="656"/>
      <c r="C562" s="628"/>
      <c r="D562" s="628"/>
      <c r="E562" s="446">
        <v>926663</v>
      </c>
      <c r="F562" s="446" t="s">
        <v>613</v>
      </c>
      <c r="G562" s="446"/>
      <c r="H562" s="628"/>
      <c r="I562" s="628"/>
      <c r="J562" s="674"/>
    </row>
    <row r="563" spans="2:10">
      <c r="B563" s="656"/>
      <c r="C563" s="628"/>
      <c r="D563" s="628"/>
      <c r="E563" s="446">
        <v>699664</v>
      </c>
      <c r="F563" s="446" t="s">
        <v>411</v>
      </c>
      <c r="G563" s="446"/>
      <c r="H563" s="628"/>
      <c r="I563" s="628"/>
      <c r="J563" s="674"/>
    </row>
    <row r="564" spans="2:10">
      <c r="B564" s="656"/>
      <c r="C564" s="628"/>
      <c r="D564" s="628"/>
      <c r="E564" s="446">
        <v>952183</v>
      </c>
      <c r="F564" s="446" t="s">
        <v>560</v>
      </c>
      <c r="G564" s="446"/>
      <c r="H564" s="628"/>
      <c r="I564" s="628"/>
      <c r="J564" s="674"/>
    </row>
    <row r="565" spans="2:10">
      <c r="B565" s="656"/>
      <c r="C565" s="628"/>
      <c r="D565" s="628"/>
      <c r="E565" s="446">
        <v>4858</v>
      </c>
      <c r="F565" s="446" t="s">
        <v>453</v>
      </c>
      <c r="G565" s="446"/>
      <c r="H565" s="628"/>
      <c r="I565" s="628"/>
      <c r="J565" s="674"/>
    </row>
    <row r="566" spans="2:10">
      <c r="B566" s="656"/>
      <c r="C566" s="628"/>
      <c r="D566" s="628"/>
      <c r="E566" s="446">
        <v>967398</v>
      </c>
      <c r="F566" s="446" t="s">
        <v>535</v>
      </c>
      <c r="G566" s="446"/>
      <c r="H566" s="628"/>
      <c r="I566" s="628"/>
      <c r="J566" s="674"/>
    </row>
    <row r="567" spans="2:10">
      <c r="B567" s="656"/>
      <c r="C567" s="628"/>
      <c r="D567" s="628"/>
      <c r="E567" s="446">
        <v>701555</v>
      </c>
      <c r="F567" s="446" t="s">
        <v>632</v>
      </c>
      <c r="G567" s="446"/>
      <c r="H567" s="628"/>
      <c r="I567" s="628"/>
      <c r="J567" s="674"/>
    </row>
    <row r="568" spans="2:10">
      <c r="B568" s="656"/>
      <c r="C568" s="628"/>
      <c r="D568" s="628"/>
      <c r="E568" s="446">
        <v>697864</v>
      </c>
      <c r="F568" s="446" t="s">
        <v>576</v>
      </c>
      <c r="G568" s="446"/>
      <c r="H568" s="628"/>
      <c r="I568" s="628"/>
      <c r="J568" s="674"/>
    </row>
    <row r="569" spans="2:10">
      <c r="B569" s="656"/>
      <c r="C569" s="628"/>
      <c r="D569" s="628"/>
      <c r="E569" s="446">
        <v>959359</v>
      </c>
      <c r="F569" s="446" t="s">
        <v>537</v>
      </c>
      <c r="G569" s="446"/>
      <c r="H569" s="628"/>
      <c r="I569" s="628"/>
      <c r="J569" s="674"/>
    </row>
    <row r="570" spans="2:10">
      <c r="B570" s="656"/>
      <c r="C570" s="628"/>
      <c r="D570" s="628"/>
      <c r="E570" s="446">
        <v>697391</v>
      </c>
      <c r="F570" s="446" t="s">
        <v>569</v>
      </c>
      <c r="G570" s="446"/>
      <c r="H570" s="628"/>
      <c r="I570" s="628"/>
      <c r="J570" s="674"/>
    </row>
    <row r="571" spans="2:10">
      <c r="B571" s="656"/>
      <c r="C571" s="628"/>
      <c r="D571" s="628"/>
      <c r="E571" s="446">
        <v>966814</v>
      </c>
      <c r="F571" s="446" t="s">
        <v>500</v>
      </c>
      <c r="G571" s="446"/>
      <c r="H571" s="628"/>
      <c r="I571" s="628"/>
      <c r="J571" s="674"/>
    </row>
    <row r="572" spans="2:10">
      <c r="B572" s="656"/>
      <c r="C572" s="628"/>
      <c r="D572" s="628"/>
      <c r="E572" s="446">
        <v>697914</v>
      </c>
      <c r="F572" s="446" t="s">
        <v>222</v>
      </c>
      <c r="G572" s="446"/>
      <c r="H572" s="628"/>
      <c r="I572" s="628"/>
      <c r="J572" s="674"/>
    </row>
    <row r="573" spans="2:10">
      <c r="B573" s="656"/>
      <c r="C573" s="628"/>
      <c r="D573" s="628"/>
      <c r="E573" s="446">
        <v>957535</v>
      </c>
      <c r="F573" s="446" t="s">
        <v>487</v>
      </c>
      <c r="G573" s="446"/>
      <c r="H573" s="628"/>
      <c r="I573" s="628"/>
      <c r="J573" s="674"/>
    </row>
    <row r="574" spans="2:10">
      <c r="B574" s="656"/>
      <c r="C574" s="628"/>
      <c r="D574" s="628"/>
      <c r="E574" s="446">
        <v>966093</v>
      </c>
      <c r="F574" s="446" t="s">
        <v>511</v>
      </c>
      <c r="G574" s="446"/>
      <c r="H574" s="628"/>
      <c r="I574" s="628"/>
      <c r="J574" s="674"/>
    </row>
    <row r="575" spans="2:10">
      <c r="B575" s="656"/>
      <c r="C575" s="628"/>
      <c r="D575" s="628"/>
      <c r="E575" s="446">
        <v>959404</v>
      </c>
      <c r="F575" s="446" t="s">
        <v>624</v>
      </c>
      <c r="G575" s="446"/>
      <c r="H575" s="628"/>
      <c r="I575" s="628"/>
      <c r="J575" s="674"/>
    </row>
    <row r="576" spans="2:10">
      <c r="B576" s="656"/>
      <c r="C576" s="628"/>
      <c r="D576" s="628"/>
      <c r="E576" s="446">
        <v>700926</v>
      </c>
      <c r="F576" s="446" t="s">
        <v>523</v>
      </c>
      <c r="G576" s="446">
        <v>35.729999999999997</v>
      </c>
      <c r="H576" s="628"/>
      <c r="I576" s="628"/>
      <c r="J576" s="674"/>
    </row>
    <row r="577" spans="2:10">
      <c r="B577" s="656"/>
      <c r="C577" s="628"/>
      <c r="D577" s="628"/>
      <c r="E577" s="446">
        <v>959996</v>
      </c>
      <c r="F577" s="446" t="s">
        <v>495</v>
      </c>
      <c r="G577" s="446"/>
      <c r="H577" s="628"/>
      <c r="I577" s="628"/>
      <c r="J577" s="674"/>
    </row>
    <row r="578" spans="2:10">
      <c r="B578" s="656"/>
      <c r="C578" s="628"/>
      <c r="D578" s="628"/>
      <c r="E578" s="446">
        <v>698599</v>
      </c>
      <c r="F578" s="446" t="s">
        <v>455</v>
      </c>
      <c r="G578" s="446"/>
      <c r="H578" s="628"/>
      <c r="I578" s="628"/>
      <c r="J578" s="674"/>
    </row>
    <row r="579" spans="2:10">
      <c r="B579" s="656"/>
      <c r="C579" s="628"/>
      <c r="D579" s="628"/>
      <c r="E579" s="446">
        <v>968281</v>
      </c>
      <c r="F579" s="446" t="s">
        <v>460</v>
      </c>
      <c r="G579" s="446">
        <v>45.65</v>
      </c>
      <c r="H579" s="628"/>
      <c r="I579" s="628"/>
      <c r="J579" s="674"/>
    </row>
    <row r="580" spans="2:10">
      <c r="B580" s="656"/>
      <c r="C580" s="628"/>
      <c r="D580" s="628"/>
      <c r="E580" s="446">
        <v>697454</v>
      </c>
      <c r="F580" s="446" t="s">
        <v>470</v>
      </c>
      <c r="G580" s="446">
        <v>190.95500000000001</v>
      </c>
      <c r="H580" s="628"/>
      <c r="I580" s="628"/>
      <c r="J580" s="674"/>
    </row>
    <row r="581" spans="2:10">
      <c r="B581" s="656"/>
      <c r="C581" s="628"/>
      <c r="D581" s="628"/>
      <c r="E581" s="446">
        <v>959209</v>
      </c>
      <c r="F581" s="446" t="s">
        <v>471</v>
      </c>
      <c r="G581" s="446">
        <v>138.92500000000001</v>
      </c>
      <c r="H581" s="628"/>
      <c r="I581" s="628"/>
      <c r="J581" s="674"/>
    </row>
    <row r="582" spans="2:10">
      <c r="B582" s="656"/>
      <c r="C582" s="628"/>
      <c r="D582" s="628"/>
      <c r="E582" s="446">
        <v>955250</v>
      </c>
      <c r="F582" s="446" t="s">
        <v>439</v>
      </c>
      <c r="G582" s="446"/>
      <c r="H582" s="628"/>
      <c r="I582" s="628"/>
      <c r="J582" s="674"/>
    </row>
    <row r="583" spans="2:10">
      <c r="B583" s="656"/>
      <c r="C583" s="628"/>
      <c r="D583" s="628"/>
      <c r="E583" s="446">
        <v>966822</v>
      </c>
      <c r="F583" s="446" t="s">
        <v>587</v>
      </c>
      <c r="G583" s="446"/>
      <c r="H583" s="628"/>
      <c r="I583" s="628"/>
      <c r="J583" s="674"/>
    </row>
    <row r="584" spans="2:10">
      <c r="B584" s="656"/>
      <c r="C584" s="628"/>
      <c r="D584" s="628"/>
      <c r="E584" s="446">
        <v>966152</v>
      </c>
      <c r="F584" s="446" t="s">
        <v>396</v>
      </c>
      <c r="G584" s="446"/>
      <c r="H584" s="628"/>
      <c r="I584" s="628"/>
      <c r="J584" s="674"/>
    </row>
    <row r="585" spans="2:10">
      <c r="B585" s="656"/>
      <c r="C585" s="628"/>
      <c r="D585" s="628"/>
      <c r="E585" s="446">
        <v>967393</v>
      </c>
      <c r="F585" s="446" t="s">
        <v>507</v>
      </c>
      <c r="G585" s="446">
        <v>204.755</v>
      </c>
      <c r="H585" s="628"/>
      <c r="I585" s="628"/>
      <c r="J585" s="674"/>
    </row>
    <row r="586" spans="2:10">
      <c r="B586" s="656"/>
      <c r="C586" s="628"/>
      <c r="D586" s="628"/>
      <c r="E586" s="446">
        <v>959986</v>
      </c>
      <c r="F586" s="446" t="s">
        <v>641</v>
      </c>
      <c r="G586" s="446">
        <v>52.87</v>
      </c>
      <c r="H586" s="628"/>
      <c r="I586" s="628"/>
      <c r="J586" s="674"/>
    </row>
    <row r="587" spans="2:10">
      <c r="B587" s="656"/>
      <c r="C587" s="628"/>
      <c r="D587" s="628"/>
      <c r="E587" s="446">
        <v>699134</v>
      </c>
      <c r="F587" s="446" t="s">
        <v>191</v>
      </c>
      <c r="G587" s="446">
        <v>80.760000000000005</v>
      </c>
      <c r="H587" s="628"/>
      <c r="I587" s="628"/>
      <c r="J587" s="674"/>
    </row>
    <row r="588" spans="2:10">
      <c r="B588" s="656"/>
      <c r="C588" s="628"/>
      <c r="D588" s="628"/>
      <c r="E588" s="446">
        <v>700140</v>
      </c>
      <c r="F588" s="446" t="s">
        <v>512</v>
      </c>
      <c r="G588" s="446">
        <v>149.29</v>
      </c>
      <c r="H588" s="628"/>
      <c r="I588" s="628"/>
      <c r="J588" s="674"/>
    </row>
    <row r="589" spans="2:10">
      <c r="B589" s="656"/>
      <c r="C589" s="628"/>
      <c r="D589" s="628"/>
      <c r="E589" s="446">
        <v>701000</v>
      </c>
      <c r="F589" s="446" t="s">
        <v>472</v>
      </c>
      <c r="G589" s="446">
        <v>203.32</v>
      </c>
      <c r="H589" s="628"/>
      <c r="I589" s="628"/>
      <c r="J589" s="674"/>
    </row>
    <row r="590" spans="2:10">
      <c r="B590" s="656"/>
      <c r="C590" s="628"/>
      <c r="D590" s="628"/>
      <c r="E590" s="446">
        <v>964178</v>
      </c>
      <c r="F590" s="446" t="s">
        <v>610</v>
      </c>
      <c r="G590" s="446"/>
      <c r="H590" s="628"/>
      <c r="I590" s="628"/>
      <c r="J590" s="674"/>
    </row>
    <row r="591" spans="2:10">
      <c r="B591" s="656"/>
      <c r="C591" s="628"/>
      <c r="D591" s="628"/>
      <c r="E591" s="446">
        <v>962102</v>
      </c>
      <c r="F591" s="446" t="s">
        <v>473</v>
      </c>
      <c r="G591" s="446">
        <v>173.53</v>
      </c>
      <c r="H591" s="628"/>
      <c r="I591" s="628"/>
      <c r="J591" s="674"/>
    </row>
    <row r="592" spans="2:10">
      <c r="B592" s="656"/>
      <c r="C592" s="628"/>
      <c r="D592" s="628"/>
      <c r="E592" s="446">
        <v>966475</v>
      </c>
      <c r="F592" s="446" t="s">
        <v>660</v>
      </c>
      <c r="G592" s="446">
        <v>108.495</v>
      </c>
      <c r="H592" s="628"/>
      <c r="I592" s="628"/>
      <c r="J592" s="674"/>
    </row>
    <row r="593" spans="2:10">
      <c r="B593" s="656"/>
      <c r="C593" s="628"/>
      <c r="D593" s="628"/>
      <c r="E593" s="446">
        <v>700486</v>
      </c>
      <c r="F593" s="446" t="s">
        <v>659</v>
      </c>
      <c r="G593" s="446">
        <v>145.52500000000001</v>
      </c>
      <c r="H593" s="628"/>
      <c r="I593" s="628"/>
      <c r="J593" s="674"/>
    </row>
    <row r="594" spans="2:10">
      <c r="B594" s="656"/>
      <c r="C594" s="628"/>
      <c r="D594" s="628"/>
      <c r="E594" s="446">
        <v>701672</v>
      </c>
      <c r="F594" s="446" t="s">
        <v>689</v>
      </c>
      <c r="G594" s="446"/>
      <c r="H594" s="628"/>
      <c r="I594" s="628"/>
      <c r="J594" s="674"/>
    </row>
    <row r="595" spans="2:10">
      <c r="B595" s="656"/>
      <c r="C595" s="628"/>
      <c r="D595" s="628"/>
      <c r="E595" s="446">
        <v>958759</v>
      </c>
      <c r="F595" s="446" t="s">
        <v>489</v>
      </c>
      <c r="G595" s="446"/>
      <c r="H595" s="628"/>
      <c r="I595" s="628"/>
      <c r="J595" s="674"/>
    </row>
    <row r="596" spans="2:10">
      <c r="B596" s="656"/>
      <c r="C596" s="628"/>
      <c r="D596" s="628"/>
      <c r="E596" s="446">
        <v>700864</v>
      </c>
      <c r="F596" s="446" t="s">
        <v>634</v>
      </c>
      <c r="G596" s="446"/>
      <c r="H596" s="628"/>
      <c r="I596" s="628"/>
      <c r="J596" s="674"/>
    </row>
    <row r="597" spans="2:10">
      <c r="B597" s="656"/>
      <c r="C597" s="628"/>
      <c r="D597" s="628"/>
      <c r="E597" s="446">
        <v>967650</v>
      </c>
      <c r="F597" s="446" t="s">
        <v>395</v>
      </c>
      <c r="G597" s="446"/>
      <c r="H597" s="628"/>
      <c r="I597" s="628"/>
      <c r="J597" s="674"/>
    </row>
    <row r="598" spans="2:10">
      <c r="B598" s="656"/>
      <c r="C598" s="628"/>
      <c r="D598" s="628"/>
      <c r="E598" s="446">
        <v>956608</v>
      </c>
      <c r="F598" s="446" t="s">
        <v>675</v>
      </c>
      <c r="G598" s="446">
        <v>111.985</v>
      </c>
      <c r="H598" s="628"/>
      <c r="I598" s="628"/>
      <c r="J598" s="674"/>
    </row>
    <row r="599" spans="2:10">
      <c r="B599" s="656"/>
      <c r="C599" s="628"/>
      <c r="D599" s="628"/>
      <c r="E599" s="446">
        <v>922483</v>
      </c>
      <c r="F599" s="446" t="s">
        <v>503</v>
      </c>
      <c r="G599" s="446">
        <v>34.21</v>
      </c>
      <c r="H599" s="628"/>
      <c r="I599" s="628"/>
      <c r="J599" s="674"/>
    </row>
    <row r="600" spans="2:10">
      <c r="B600" s="656"/>
      <c r="C600" s="628"/>
      <c r="D600" s="628"/>
      <c r="E600" s="446">
        <v>698580</v>
      </c>
      <c r="F600" s="446" t="s">
        <v>547</v>
      </c>
      <c r="G600" s="446"/>
      <c r="H600" s="628"/>
      <c r="I600" s="628"/>
      <c r="J600" s="674"/>
    </row>
    <row r="601" spans="2:10">
      <c r="B601" s="656"/>
      <c r="C601" s="628"/>
      <c r="D601" s="628"/>
      <c r="E601" s="446">
        <v>968946</v>
      </c>
      <c r="F601" s="446" t="s">
        <v>440</v>
      </c>
      <c r="G601" s="446"/>
      <c r="H601" s="628"/>
      <c r="I601" s="628"/>
      <c r="J601" s="674"/>
    </row>
    <row r="602" spans="2:10">
      <c r="B602" s="656"/>
      <c r="C602" s="628"/>
      <c r="D602" s="628"/>
      <c r="E602" s="446">
        <v>700173</v>
      </c>
      <c r="F602" s="446" t="s">
        <v>581</v>
      </c>
      <c r="G602" s="446"/>
      <c r="H602" s="628"/>
      <c r="I602" s="628"/>
      <c r="J602" s="674"/>
    </row>
    <row r="603" spans="2:10">
      <c r="B603" s="656"/>
      <c r="C603" s="628"/>
      <c r="D603" s="628"/>
      <c r="E603" s="446">
        <v>701457</v>
      </c>
      <c r="F603" s="446" t="s">
        <v>441</v>
      </c>
      <c r="G603" s="446"/>
      <c r="H603" s="628"/>
      <c r="I603" s="628"/>
      <c r="J603" s="674"/>
    </row>
    <row r="604" spans="2:10">
      <c r="B604" s="656"/>
      <c r="C604" s="628"/>
      <c r="D604" s="628"/>
      <c r="E604" s="446">
        <v>5227</v>
      </c>
      <c r="F604" s="446" t="s">
        <v>442</v>
      </c>
      <c r="G604" s="446"/>
      <c r="H604" s="628"/>
      <c r="I604" s="628"/>
      <c r="J604" s="674"/>
    </row>
    <row r="605" spans="2:10">
      <c r="B605" s="656"/>
      <c r="C605" s="628"/>
      <c r="D605" s="628"/>
      <c r="E605" s="446">
        <v>701636</v>
      </c>
      <c r="F605" s="446" t="s">
        <v>223</v>
      </c>
      <c r="G605" s="446"/>
      <c r="H605" s="628"/>
      <c r="I605" s="628"/>
      <c r="J605" s="674"/>
    </row>
    <row r="606" spans="2:10">
      <c r="B606" s="656"/>
      <c r="C606" s="628"/>
      <c r="D606" s="628"/>
      <c r="E606" s="446">
        <v>697261</v>
      </c>
      <c r="F606" s="446" t="s">
        <v>574</v>
      </c>
      <c r="G606" s="446"/>
      <c r="H606" s="628"/>
      <c r="I606" s="628"/>
      <c r="J606" s="674"/>
    </row>
    <row r="607" spans="2:10">
      <c r="B607" s="656"/>
      <c r="C607" s="628"/>
      <c r="D607" s="628"/>
      <c r="E607" s="446">
        <v>698573</v>
      </c>
      <c r="F607" s="446" t="s">
        <v>443</v>
      </c>
      <c r="G607" s="446"/>
      <c r="H607" s="628"/>
      <c r="I607" s="628"/>
      <c r="J607" s="674"/>
    </row>
    <row r="608" spans="2:10">
      <c r="B608" s="656"/>
      <c r="C608" s="628"/>
      <c r="D608" s="628"/>
      <c r="E608" s="446">
        <v>700144</v>
      </c>
      <c r="F608" s="446" t="s">
        <v>549</v>
      </c>
      <c r="G608" s="446"/>
      <c r="H608" s="628"/>
      <c r="I608" s="628"/>
      <c r="J608" s="674"/>
    </row>
    <row r="609" spans="2:10">
      <c r="B609" s="656"/>
      <c r="C609" s="628"/>
      <c r="D609" s="628"/>
      <c r="E609" s="446">
        <v>4524</v>
      </c>
      <c r="F609" s="446" t="s">
        <v>594</v>
      </c>
      <c r="G609" s="446"/>
      <c r="H609" s="628"/>
      <c r="I609" s="628"/>
      <c r="J609" s="674"/>
    </row>
    <row r="610" spans="2:10">
      <c r="B610" s="656"/>
      <c r="C610" s="628"/>
      <c r="D610" s="628"/>
      <c r="E610" s="446">
        <v>955420</v>
      </c>
      <c r="F610" s="446" t="s">
        <v>445</v>
      </c>
      <c r="G610" s="446"/>
      <c r="H610" s="628"/>
      <c r="I610" s="628"/>
      <c r="J610" s="674"/>
    </row>
    <row r="611" spans="2:10">
      <c r="B611" s="656"/>
      <c r="C611" s="628"/>
      <c r="D611" s="628"/>
      <c r="E611" s="446">
        <v>955834</v>
      </c>
      <c r="F611" s="446" t="s">
        <v>616</v>
      </c>
      <c r="G611" s="446"/>
      <c r="H611" s="628"/>
      <c r="I611" s="628"/>
      <c r="J611" s="674"/>
    </row>
    <row r="612" spans="2:10">
      <c r="B612" s="656"/>
      <c r="C612" s="628"/>
      <c r="D612" s="628"/>
      <c r="E612" s="446">
        <v>953992</v>
      </c>
      <c r="F612" s="446" t="s">
        <v>561</v>
      </c>
      <c r="G612" s="446"/>
      <c r="H612" s="628"/>
      <c r="I612" s="628"/>
      <c r="J612" s="674"/>
    </row>
    <row r="613" spans="2:10">
      <c r="B613" s="656"/>
      <c r="C613" s="628"/>
      <c r="D613" s="628"/>
      <c r="E613" s="446">
        <v>967898</v>
      </c>
      <c r="F613" s="446" t="s">
        <v>677</v>
      </c>
      <c r="G613" s="446">
        <v>173.43199999999999</v>
      </c>
      <c r="H613" s="628"/>
      <c r="I613" s="628"/>
      <c r="J613" s="674"/>
    </row>
    <row r="614" spans="2:10">
      <c r="B614" s="656"/>
      <c r="C614" s="628"/>
      <c r="D614" s="628"/>
      <c r="E614" s="446">
        <v>961259</v>
      </c>
      <c r="F614" s="446" t="s">
        <v>539</v>
      </c>
      <c r="G614" s="446"/>
      <c r="H614" s="628"/>
      <c r="I614" s="628"/>
      <c r="J614" s="674"/>
    </row>
    <row r="615" spans="2:10">
      <c r="B615" s="656"/>
      <c r="C615" s="628"/>
      <c r="D615" s="628"/>
      <c r="E615" s="446">
        <v>955404</v>
      </c>
      <c r="F615" s="446" t="s">
        <v>564</v>
      </c>
      <c r="G615" s="446"/>
      <c r="H615" s="628"/>
      <c r="I615" s="628"/>
      <c r="J615" s="674"/>
    </row>
    <row r="616" spans="2:10">
      <c r="B616" s="656"/>
      <c r="C616" s="628"/>
      <c r="D616" s="628"/>
      <c r="E616" s="446">
        <v>967720</v>
      </c>
      <c r="F616" s="446" t="s">
        <v>700</v>
      </c>
      <c r="G616" s="446"/>
      <c r="H616" s="628"/>
      <c r="I616" s="628"/>
      <c r="J616" s="674"/>
    </row>
    <row r="617" spans="2:10">
      <c r="B617" s="656"/>
      <c r="C617" s="628"/>
      <c r="D617" s="628"/>
      <c r="E617" s="446">
        <v>902733</v>
      </c>
      <c r="F617" s="446" t="s">
        <v>674</v>
      </c>
      <c r="G617" s="446"/>
      <c r="H617" s="628"/>
      <c r="I617" s="628"/>
      <c r="J617" s="674"/>
    </row>
    <row r="618" spans="2:10">
      <c r="B618" s="656"/>
      <c r="C618" s="628"/>
      <c r="D618" s="628"/>
      <c r="E618" s="446">
        <v>952323</v>
      </c>
      <c r="F618" s="446" t="s">
        <v>685</v>
      </c>
      <c r="G618" s="446"/>
      <c r="H618" s="628"/>
      <c r="I618" s="628"/>
      <c r="J618" s="674"/>
    </row>
    <row r="619" spans="2:10">
      <c r="B619" s="656"/>
      <c r="C619" s="628"/>
      <c r="D619" s="628"/>
      <c r="E619" s="446">
        <v>959043</v>
      </c>
      <c r="F619" s="446" t="s">
        <v>490</v>
      </c>
      <c r="G619" s="446"/>
      <c r="H619" s="628"/>
      <c r="I619" s="628"/>
      <c r="J619" s="674"/>
    </row>
    <row r="620" spans="2:10">
      <c r="B620" s="656"/>
      <c r="C620" s="628"/>
      <c r="D620" s="628"/>
      <c r="E620" s="446">
        <v>968727</v>
      </c>
      <c r="F620" s="446" t="s">
        <v>642</v>
      </c>
      <c r="G620" s="446"/>
      <c r="H620" s="628"/>
      <c r="I620" s="628"/>
      <c r="J620" s="674"/>
    </row>
    <row r="621" spans="2:10">
      <c r="B621" s="656"/>
      <c r="C621" s="628"/>
      <c r="D621" s="628"/>
      <c r="E621" s="446">
        <v>962853</v>
      </c>
      <c r="F621" s="446" t="s">
        <v>198</v>
      </c>
      <c r="G621" s="446"/>
      <c r="H621" s="628"/>
      <c r="I621" s="628"/>
      <c r="J621" s="674"/>
    </row>
    <row r="622" spans="2:10">
      <c r="B622" s="656"/>
      <c r="C622" s="628"/>
      <c r="D622" s="628"/>
      <c r="E622" s="446">
        <v>962641</v>
      </c>
      <c r="F622" s="446" t="s">
        <v>657</v>
      </c>
      <c r="G622" s="446"/>
      <c r="H622" s="628"/>
      <c r="I622" s="628"/>
      <c r="J622" s="674"/>
    </row>
    <row r="623" spans="2:10">
      <c r="B623" s="656"/>
      <c r="C623" s="628"/>
      <c r="D623" s="628"/>
      <c r="E623" s="446">
        <v>959987</v>
      </c>
      <c r="F623" s="446" t="s">
        <v>200</v>
      </c>
      <c r="G623" s="446">
        <v>218.02</v>
      </c>
      <c r="H623" s="628"/>
      <c r="I623" s="628"/>
      <c r="J623" s="674"/>
    </row>
    <row r="624" spans="2:10">
      <c r="B624" s="656"/>
      <c r="C624" s="628"/>
      <c r="D624" s="628"/>
      <c r="E624" s="446">
        <v>965911</v>
      </c>
      <c r="F624" s="446" t="s">
        <v>629</v>
      </c>
      <c r="G624" s="446"/>
      <c r="H624" s="628"/>
      <c r="I624" s="628"/>
      <c r="J624" s="674"/>
    </row>
    <row r="625" spans="2:10">
      <c r="B625" s="656"/>
      <c r="C625" s="628"/>
      <c r="D625" s="628"/>
      <c r="E625" s="446">
        <v>968922</v>
      </c>
      <c r="F625" s="446" t="s">
        <v>479</v>
      </c>
      <c r="G625" s="446"/>
      <c r="H625" s="628"/>
      <c r="I625" s="628"/>
      <c r="J625" s="674"/>
    </row>
    <row r="626" spans="2:10">
      <c r="B626" s="656"/>
      <c r="C626" s="628"/>
      <c r="D626" s="628"/>
      <c r="E626" s="446">
        <v>963495</v>
      </c>
      <c r="F626" s="446" t="s">
        <v>628</v>
      </c>
      <c r="G626" s="446"/>
      <c r="H626" s="628"/>
      <c r="I626" s="628"/>
      <c r="J626" s="674"/>
    </row>
    <row r="627" spans="2:10">
      <c r="B627" s="656"/>
      <c r="C627" s="628"/>
      <c r="D627" s="628"/>
      <c r="E627" s="446">
        <v>955809</v>
      </c>
      <c r="F627" s="446" t="s">
        <v>653</v>
      </c>
      <c r="G627" s="446">
        <v>223.62</v>
      </c>
      <c r="H627" s="628"/>
      <c r="I627" s="628"/>
      <c r="J627" s="674"/>
    </row>
    <row r="628" spans="2:10">
      <c r="B628" s="656"/>
      <c r="C628" s="628"/>
      <c r="D628" s="628"/>
      <c r="E628" s="446">
        <v>955168</v>
      </c>
      <c r="F628" s="446" t="s">
        <v>447</v>
      </c>
      <c r="G628" s="446"/>
      <c r="H628" s="628"/>
      <c r="I628" s="628"/>
      <c r="J628" s="674"/>
    </row>
    <row r="629" spans="2:10">
      <c r="B629" s="656"/>
      <c r="C629" s="628"/>
      <c r="D629" s="628"/>
      <c r="E629" s="446">
        <v>31293</v>
      </c>
      <c r="F629" s="446" t="s">
        <v>681</v>
      </c>
      <c r="G629" s="446">
        <v>137.38</v>
      </c>
      <c r="H629" s="628"/>
      <c r="I629" s="628"/>
      <c r="J629" s="674"/>
    </row>
    <row r="630" spans="2:10">
      <c r="B630" s="656"/>
      <c r="C630" s="628"/>
      <c r="D630" s="628"/>
      <c r="E630" s="446">
        <v>701661</v>
      </c>
      <c r="F630" s="446" t="s">
        <v>426</v>
      </c>
      <c r="G630" s="446">
        <v>105.595</v>
      </c>
      <c r="H630" s="628"/>
      <c r="I630" s="628"/>
      <c r="J630" s="674"/>
    </row>
    <row r="631" spans="2:10">
      <c r="B631" s="656"/>
      <c r="C631" s="628"/>
      <c r="D631" s="628"/>
      <c r="E631" s="446">
        <v>969602</v>
      </c>
      <c r="F631" s="446" t="s">
        <v>509</v>
      </c>
      <c r="G631" s="446">
        <v>198.255</v>
      </c>
      <c r="H631" s="628"/>
      <c r="I631" s="628"/>
      <c r="J631" s="674"/>
    </row>
    <row r="632" spans="2:10">
      <c r="B632" s="656"/>
      <c r="C632" s="628"/>
      <c r="D632" s="628"/>
      <c r="E632" s="446">
        <v>965037</v>
      </c>
      <c r="F632" s="446" t="s">
        <v>572</v>
      </c>
      <c r="G632" s="446"/>
      <c r="H632" s="628"/>
      <c r="I632" s="628"/>
      <c r="J632" s="674"/>
    </row>
    <row r="633" spans="2:10">
      <c r="B633" s="656"/>
      <c r="C633" s="628"/>
      <c r="D633" s="628"/>
      <c r="E633" s="446">
        <v>966199</v>
      </c>
      <c r="F633" s="446" t="s">
        <v>554</v>
      </c>
      <c r="G633" s="446"/>
      <c r="H633" s="628"/>
      <c r="I633" s="628"/>
      <c r="J633" s="674"/>
    </row>
    <row r="634" spans="2:10">
      <c r="B634" s="656"/>
      <c r="C634" s="628"/>
      <c r="D634" s="628"/>
      <c r="E634" s="446">
        <v>960959</v>
      </c>
      <c r="F634" s="446" t="s">
        <v>663</v>
      </c>
      <c r="G634" s="446">
        <v>62.234999999999999</v>
      </c>
      <c r="H634" s="628"/>
      <c r="I634" s="628"/>
      <c r="J634" s="674"/>
    </row>
    <row r="635" spans="2:10">
      <c r="B635" s="656"/>
      <c r="C635" s="628"/>
      <c r="D635" s="628"/>
      <c r="E635" s="446">
        <v>700814</v>
      </c>
      <c r="F635" s="446" t="s">
        <v>686</v>
      </c>
      <c r="G635" s="446">
        <v>68.19</v>
      </c>
      <c r="H635" s="628"/>
      <c r="I635" s="628"/>
      <c r="J635" s="674"/>
    </row>
    <row r="636" spans="2:10">
      <c r="B636" s="656"/>
      <c r="C636" s="628"/>
      <c r="D636" s="628"/>
      <c r="E636" s="446">
        <v>701731</v>
      </c>
      <c r="F636" s="446" t="s">
        <v>655</v>
      </c>
      <c r="G636" s="446">
        <v>128.04</v>
      </c>
      <c r="H636" s="628"/>
      <c r="I636" s="628"/>
      <c r="J636" s="674"/>
    </row>
    <row r="637" spans="2:10">
      <c r="B637" s="656"/>
      <c r="C637" s="628"/>
      <c r="D637" s="628"/>
      <c r="E637" s="446">
        <v>969257</v>
      </c>
      <c r="F637" s="446" t="s">
        <v>656</v>
      </c>
      <c r="G637" s="446">
        <v>116.59</v>
      </c>
      <c r="H637" s="628"/>
      <c r="I637" s="628"/>
      <c r="J637" s="674"/>
    </row>
    <row r="638" spans="2:10">
      <c r="B638" s="656"/>
      <c r="C638" s="628"/>
      <c r="D638" s="628"/>
      <c r="E638" s="446">
        <v>697637</v>
      </c>
      <c r="F638" s="446" t="s">
        <v>483</v>
      </c>
      <c r="G638" s="446"/>
      <c r="H638" s="628"/>
      <c r="I638" s="628"/>
      <c r="J638" s="674"/>
    </row>
    <row r="639" spans="2:10">
      <c r="B639" s="656"/>
      <c r="C639" s="628"/>
      <c r="D639" s="628"/>
      <c r="E639" s="446">
        <v>697959</v>
      </c>
      <c r="F639" s="446" t="s">
        <v>518</v>
      </c>
      <c r="G639" s="446"/>
      <c r="H639" s="628"/>
      <c r="I639" s="628"/>
      <c r="J639" s="674"/>
    </row>
    <row r="640" spans="2:10">
      <c r="B640" s="656"/>
      <c r="C640" s="628"/>
      <c r="D640" s="628"/>
      <c r="E640" s="446">
        <v>954465</v>
      </c>
      <c r="F640" s="446" t="s">
        <v>682</v>
      </c>
      <c r="G640" s="446"/>
      <c r="H640" s="628"/>
      <c r="I640" s="628"/>
      <c r="J640" s="674"/>
    </row>
    <row r="641" spans="2:10">
      <c r="B641" s="656"/>
      <c r="C641" s="628"/>
      <c r="D641" s="628"/>
      <c r="E641" s="446">
        <v>965825</v>
      </c>
      <c r="F641" s="446" t="s">
        <v>448</v>
      </c>
      <c r="G641" s="446"/>
      <c r="H641" s="628"/>
      <c r="I641" s="628"/>
      <c r="J641" s="674"/>
    </row>
    <row r="642" spans="2:10">
      <c r="B642" s="656"/>
      <c r="C642" s="628"/>
      <c r="D642" s="628"/>
      <c r="E642" s="446">
        <v>700209</v>
      </c>
      <c r="F642" s="446" t="s">
        <v>582</v>
      </c>
      <c r="G642" s="446"/>
      <c r="H642" s="628"/>
      <c r="I642" s="628"/>
      <c r="J642" s="674"/>
    </row>
    <row r="643" spans="2:10">
      <c r="B643" s="656"/>
      <c r="C643" s="628"/>
      <c r="D643" s="628"/>
      <c r="E643" s="446">
        <v>910612</v>
      </c>
      <c r="F643" s="446" t="s">
        <v>545</v>
      </c>
      <c r="G643" s="446">
        <v>150.02500000000001</v>
      </c>
      <c r="H643" s="628"/>
      <c r="I643" s="628"/>
      <c r="J643" s="674"/>
    </row>
    <row r="644" spans="2:10">
      <c r="B644" s="656"/>
      <c r="C644" s="628"/>
      <c r="D644" s="628"/>
      <c r="E644" s="446">
        <v>965783</v>
      </c>
      <c r="F644" s="446" t="s">
        <v>394</v>
      </c>
      <c r="G644" s="446"/>
      <c r="H644" s="628"/>
      <c r="I644" s="628"/>
      <c r="J644" s="674"/>
    </row>
    <row r="645" spans="2:10">
      <c r="B645" s="656"/>
      <c r="C645" s="628"/>
      <c r="D645" s="628"/>
      <c r="E645" s="446">
        <v>952355</v>
      </c>
      <c r="F645" s="446" t="s">
        <v>449</v>
      </c>
      <c r="G645" s="446"/>
      <c r="H645" s="628"/>
      <c r="I645" s="628"/>
      <c r="J645" s="674"/>
    </row>
    <row r="646" spans="2:10">
      <c r="B646" s="656"/>
      <c r="C646" s="628"/>
      <c r="D646" s="628"/>
      <c r="E646" s="446">
        <v>964068</v>
      </c>
      <c r="F646" s="446" t="s">
        <v>550</v>
      </c>
      <c r="G646" s="446"/>
      <c r="H646" s="628"/>
      <c r="I646" s="628"/>
      <c r="J646" s="674"/>
    </row>
    <row r="647" spans="2:10">
      <c r="B647" s="656"/>
      <c r="C647" s="628"/>
      <c r="D647" s="628"/>
      <c r="E647" s="446">
        <v>701334</v>
      </c>
      <c r="F647" s="446" t="s">
        <v>548</v>
      </c>
      <c r="G647" s="446">
        <v>63.734999999999999</v>
      </c>
      <c r="H647" s="628"/>
      <c r="I647" s="628"/>
      <c r="J647" s="674"/>
    </row>
    <row r="648" spans="2:10">
      <c r="B648" s="656"/>
      <c r="C648" s="628"/>
      <c r="D648" s="628"/>
      <c r="E648" s="446">
        <v>25153</v>
      </c>
      <c r="F648" s="446" t="s">
        <v>557</v>
      </c>
      <c r="G648" s="446"/>
      <c r="H648" s="628"/>
      <c r="I648" s="628"/>
      <c r="J648" s="674"/>
    </row>
    <row r="649" spans="2:10">
      <c r="B649" s="656"/>
      <c r="C649" s="628"/>
      <c r="D649" s="628"/>
      <c r="E649" s="446">
        <v>699215</v>
      </c>
      <c r="F649" s="446" t="s">
        <v>578</v>
      </c>
      <c r="G649" s="446"/>
      <c r="H649" s="628"/>
      <c r="I649" s="628"/>
      <c r="J649" s="674"/>
    </row>
    <row r="650" spans="2:10">
      <c r="B650" s="656"/>
      <c r="C650" s="628"/>
      <c r="D650" s="628"/>
      <c r="E650" s="446">
        <v>968132</v>
      </c>
      <c r="F650" s="446" t="s">
        <v>520</v>
      </c>
      <c r="G650" s="446">
        <v>143.43</v>
      </c>
      <c r="H650" s="628"/>
      <c r="I650" s="628"/>
      <c r="J650" s="674"/>
    </row>
    <row r="651" spans="2:10">
      <c r="B651" s="656"/>
      <c r="C651" s="628"/>
      <c r="D651" s="628"/>
      <c r="E651" s="446">
        <v>957808</v>
      </c>
      <c r="F651" s="446" t="s">
        <v>488</v>
      </c>
      <c r="G651" s="446"/>
      <c r="H651" s="628"/>
      <c r="I651" s="628"/>
      <c r="J651" s="674"/>
    </row>
    <row r="652" spans="2:10">
      <c r="B652" s="656"/>
      <c r="C652" s="628"/>
      <c r="D652" s="628"/>
      <c r="E652" s="446">
        <v>968681</v>
      </c>
      <c r="F652" s="446" t="s">
        <v>474</v>
      </c>
      <c r="G652" s="446">
        <v>206.34100000000001</v>
      </c>
      <c r="H652" s="628"/>
      <c r="I652" s="628"/>
      <c r="J652" s="674"/>
    </row>
    <row r="653" spans="2:10">
      <c r="B653" s="656"/>
      <c r="C653" s="628"/>
      <c r="D653" s="628"/>
      <c r="E653" s="446">
        <v>700014</v>
      </c>
      <c r="F653" s="446" t="s">
        <v>450</v>
      </c>
      <c r="G653" s="446">
        <v>166.48</v>
      </c>
      <c r="H653" s="628"/>
      <c r="I653" s="628"/>
      <c r="J653" s="674"/>
    </row>
    <row r="654" spans="2:10">
      <c r="B654" s="656"/>
      <c r="C654" s="628"/>
      <c r="D654" s="628"/>
      <c r="E654" s="446">
        <v>953883</v>
      </c>
      <c r="F654" s="446" t="s">
        <v>608</v>
      </c>
      <c r="G654" s="446">
        <v>177.869</v>
      </c>
      <c r="H654" s="628"/>
      <c r="I654" s="628"/>
      <c r="J654" s="674"/>
    </row>
    <row r="655" spans="2:10">
      <c r="B655" s="656"/>
      <c r="C655" s="628"/>
      <c r="D655" s="628"/>
      <c r="E655" s="446">
        <v>699945</v>
      </c>
      <c r="F655" s="446" t="s">
        <v>486</v>
      </c>
      <c r="G655" s="446"/>
      <c r="H655" s="628"/>
      <c r="I655" s="628"/>
      <c r="J655" s="674"/>
    </row>
    <row r="656" spans="2:10">
      <c r="B656" s="656"/>
      <c r="C656" s="628"/>
      <c r="D656" s="628"/>
      <c r="E656" s="446">
        <v>961377</v>
      </c>
      <c r="F656" s="446" t="s">
        <v>451</v>
      </c>
      <c r="G656" s="446"/>
      <c r="H656" s="628"/>
      <c r="I656" s="628"/>
      <c r="J656" s="674"/>
    </row>
    <row r="657" spans="2:10">
      <c r="B657" s="656"/>
      <c r="C657" s="628"/>
      <c r="D657" s="628"/>
      <c r="E657" s="446">
        <v>926655</v>
      </c>
      <c r="F657" s="446" t="s">
        <v>226</v>
      </c>
      <c r="G657" s="446">
        <v>212.5</v>
      </c>
      <c r="H657" s="628"/>
      <c r="I657" s="628"/>
      <c r="J657" s="674"/>
    </row>
    <row r="658" spans="2:10">
      <c r="B658" s="656"/>
      <c r="C658" s="628"/>
      <c r="D658" s="628"/>
      <c r="E658" s="446">
        <v>969511</v>
      </c>
      <c r="F658" s="446" t="s">
        <v>525</v>
      </c>
      <c r="G658" s="446"/>
      <c r="H658" s="628"/>
      <c r="I658" s="628"/>
      <c r="J658" s="674"/>
    </row>
    <row r="659" spans="2:10">
      <c r="B659" s="656"/>
      <c r="C659" s="628"/>
      <c r="D659" s="628"/>
      <c r="E659" s="446">
        <v>700752</v>
      </c>
      <c r="F659" s="446" t="s">
        <v>524</v>
      </c>
      <c r="G659" s="446">
        <v>226.67</v>
      </c>
      <c r="H659" s="628"/>
      <c r="I659" s="628"/>
      <c r="J659" s="674"/>
    </row>
    <row r="660" spans="2:10">
      <c r="B660" s="656"/>
      <c r="C660" s="628"/>
      <c r="D660" s="628"/>
      <c r="E660" s="446">
        <v>699166</v>
      </c>
      <c r="F660" s="446" t="s">
        <v>596</v>
      </c>
      <c r="G660" s="446"/>
      <c r="H660" s="628"/>
      <c r="I660" s="628"/>
      <c r="J660" s="674"/>
    </row>
    <row r="661" spans="2:10">
      <c r="B661" s="656"/>
      <c r="C661" s="628"/>
      <c r="D661" s="628"/>
      <c r="E661" s="446">
        <v>697636</v>
      </c>
      <c r="F661" s="446" t="s">
        <v>570</v>
      </c>
      <c r="G661" s="446"/>
      <c r="H661" s="628"/>
      <c r="I661" s="628"/>
      <c r="J661" s="674"/>
    </row>
    <row r="662" spans="2:10">
      <c r="B662" s="656"/>
      <c r="C662" s="628"/>
      <c r="D662" s="628"/>
      <c r="E662" s="446">
        <v>960545</v>
      </c>
      <c r="F662" s="446" t="s">
        <v>475</v>
      </c>
      <c r="G662" s="446">
        <v>163.88499999999999</v>
      </c>
      <c r="H662" s="628"/>
      <c r="I662" s="628"/>
      <c r="J662" s="674"/>
    </row>
    <row r="663" spans="2:10">
      <c r="B663" s="656"/>
      <c r="C663" s="628"/>
      <c r="D663" s="628"/>
      <c r="E663" s="446">
        <v>969338</v>
      </c>
      <c r="F663" s="446" t="s">
        <v>645</v>
      </c>
      <c r="G663" s="446"/>
      <c r="H663" s="628"/>
      <c r="I663" s="628"/>
      <c r="J663" s="674"/>
    </row>
    <row r="664" spans="2:10">
      <c r="B664" s="656"/>
      <c r="C664" s="628"/>
      <c r="D664" s="628"/>
      <c r="E664" s="446">
        <v>968135</v>
      </c>
      <c r="F664" s="446" t="s">
        <v>513</v>
      </c>
      <c r="G664" s="446"/>
      <c r="H664" s="628"/>
      <c r="I664" s="628"/>
      <c r="J664" s="674"/>
    </row>
    <row r="665" spans="2:10">
      <c r="B665" s="656"/>
      <c r="C665" s="628"/>
      <c r="D665" s="628"/>
      <c r="E665" s="446">
        <v>910836</v>
      </c>
      <c r="F665" s="446" t="s">
        <v>591</v>
      </c>
      <c r="G665" s="446"/>
      <c r="H665" s="628"/>
      <c r="I665" s="628"/>
      <c r="J665" s="674"/>
    </row>
    <row r="666" spans="2:10">
      <c r="B666" s="656"/>
      <c r="C666" s="628"/>
      <c r="D666" s="628"/>
      <c r="E666" s="446">
        <v>700414</v>
      </c>
      <c r="F666" s="446" t="s">
        <v>452</v>
      </c>
      <c r="G666" s="446"/>
      <c r="H666" s="628"/>
      <c r="I666" s="628"/>
      <c r="J666" s="674"/>
    </row>
    <row r="667" spans="2:10">
      <c r="B667" s="656"/>
      <c r="C667" s="628"/>
      <c r="D667" s="628"/>
      <c r="E667" s="446">
        <v>697900</v>
      </c>
      <c r="F667" s="446" t="s">
        <v>577</v>
      </c>
      <c r="G667" s="446"/>
      <c r="H667" s="628"/>
      <c r="I667" s="628"/>
      <c r="J667" s="674"/>
    </row>
    <row r="668" spans="2:10">
      <c r="B668" s="656"/>
      <c r="C668" s="628"/>
      <c r="D668" s="628"/>
      <c r="E668" s="446">
        <v>967342</v>
      </c>
      <c r="F668" s="446" t="s">
        <v>227</v>
      </c>
      <c r="G668" s="446"/>
      <c r="H668" s="628"/>
      <c r="I668" s="628"/>
      <c r="J668" s="674"/>
    </row>
    <row r="669" spans="2:10">
      <c r="B669" s="656"/>
      <c r="C669" s="628"/>
      <c r="D669" s="628"/>
      <c r="E669" s="446">
        <v>966129</v>
      </c>
      <c r="F669" s="446" t="s">
        <v>541</v>
      </c>
      <c r="G669" s="446"/>
      <c r="H669" s="628"/>
      <c r="I669" s="628"/>
      <c r="J669" s="674"/>
    </row>
    <row r="670" spans="2:10">
      <c r="B670" s="656"/>
      <c r="C670" s="628"/>
      <c r="D670" s="628"/>
      <c r="E670" s="446">
        <v>969525</v>
      </c>
      <c r="F670" s="446" t="s">
        <v>668</v>
      </c>
      <c r="G670" s="446">
        <v>97.99</v>
      </c>
      <c r="H670" s="628"/>
      <c r="I670" s="628"/>
      <c r="J670" s="674"/>
    </row>
    <row r="671" spans="2:10">
      <c r="B671" s="656"/>
      <c r="C671" s="628"/>
      <c r="D671" s="628"/>
      <c r="E671" s="446">
        <v>968520</v>
      </c>
      <c r="F671" s="446" t="s">
        <v>476</v>
      </c>
      <c r="G671" s="446">
        <v>169.86500000000001</v>
      </c>
      <c r="H671" s="628"/>
      <c r="I671" s="628"/>
      <c r="J671" s="674"/>
    </row>
    <row r="672" spans="2:10">
      <c r="B672" s="656"/>
      <c r="C672" s="628"/>
      <c r="D672" s="628"/>
      <c r="E672" s="446">
        <v>698151</v>
      </c>
      <c r="F672" s="446" t="s">
        <v>403</v>
      </c>
      <c r="G672" s="446"/>
      <c r="H672" s="628"/>
      <c r="I672" s="628"/>
      <c r="J672" s="674"/>
    </row>
    <row r="673" spans="2:10">
      <c r="B673" s="656"/>
      <c r="C673" s="628"/>
      <c r="D673" s="628"/>
      <c r="E673" s="446">
        <v>953756</v>
      </c>
      <c r="F673" s="446" t="s">
        <v>598</v>
      </c>
      <c r="G673" s="446">
        <v>45.76</v>
      </c>
      <c r="H673" s="628"/>
      <c r="I673" s="628"/>
      <c r="J673" s="674"/>
    </row>
    <row r="674" spans="2:10">
      <c r="B674" s="656"/>
      <c r="C674" s="628"/>
      <c r="D674" s="628"/>
      <c r="E674" s="446">
        <v>969061</v>
      </c>
      <c r="F674" s="446" t="s">
        <v>690</v>
      </c>
      <c r="G674" s="446">
        <v>230.5</v>
      </c>
      <c r="H674" s="628"/>
      <c r="I674" s="628"/>
      <c r="J674" s="674"/>
    </row>
    <row r="675" spans="2:10">
      <c r="B675" s="656"/>
      <c r="C675" s="628"/>
      <c r="D675" s="628"/>
      <c r="E675" s="446">
        <v>966410</v>
      </c>
      <c r="F675" s="446" t="s">
        <v>691</v>
      </c>
      <c r="G675" s="446">
        <v>246.72</v>
      </c>
      <c r="H675" s="628"/>
      <c r="I675" s="628"/>
      <c r="J675" s="674"/>
    </row>
    <row r="676" spans="2:10">
      <c r="B676" s="656"/>
      <c r="C676" s="628"/>
      <c r="D676" s="628"/>
      <c r="E676" s="446">
        <v>700487</v>
      </c>
      <c r="F676" s="446" t="s">
        <v>553</v>
      </c>
      <c r="G676" s="446"/>
      <c r="H676" s="628"/>
      <c r="I676" s="628"/>
      <c r="J676" s="674"/>
    </row>
    <row r="677" spans="2:10">
      <c r="B677" s="656"/>
      <c r="C677" s="628"/>
      <c r="D677" s="628"/>
      <c r="E677" s="446">
        <v>31043</v>
      </c>
      <c r="F677" s="446" t="s">
        <v>552</v>
      </c>
      <c r="G677" s="446"/>
      <c r="H677" s="628"/>
      <c r="I677" s="628"/>
      <c r="J677" s="674"/>
    </row>
    <row r="678" spans="2:10">
      <c r="B678" s="656"/>
      <c r="C678" s="628"/>
      <c r="D678" s="628"/>
      <c r="E678" s="446">
        <v>954878</v>
      </c>
      <c r="F678" s="446" t="s">
        <v>510</v>
      </c>
      <c r="G678" s="446"/>
      <c r="H678" s="628"/>
      <c r="I678" s="628"/>
      <c r="J678" s="674"/>
    </row>
    <row r="679" spans="2:10">
      <c r="B679" s="656"/>
      <c r="C679" s="628"/>
      <c r="D679" s="628"/>
      <c r="E679" s="446">
        <v>968488</v>
      </c>
      <c r="F679" s="446" t="s">
        <v>542</v>
      </c>
      <c r="G679" s="446"/>
      <c r="H679" s="628"/>
      <c r="I679" s="628"/>
      <c r="J679" s="674"/>
    </row>
    <row r="680" spans="2:10">
      <c r="B680" s="656"/>
      <c r="C680" s="628"/>
      <c r="D680" s="628"/>
      <c r="E680" s="446">
        <v>966751</v>
      </c>
      <c r="F680" s="446" t="s">
        <v>661</v>
      </c>
      <c r="G680" s="446">
        <v>129.02500000000001</v>
      </c>
      <c r="H680" s="628"/>
      <c r="I680" s="628"/>
      <c r="J680" s="674"/>
    </row>
    <row r="681" spans="2:10">
      <c r="B681" s="656"/>
      <c r="C681" s="628"/>
      <c r="D681" s="628"/>
      <c r="E681" s="446">
        <v>958905</v>
      </c>
      <c r="F681" s="446" t="s">
        <v>388</v>
      </c>
      <c r="G681" s="446">
        <v>172.19499999999999</v>
      </c>
      <c r="H681" s="628"/>
      <c r="I681" s="628"/>
      <c r="J681" s="674"/>
    </row>
    <row r="682" spans="2:10">
      <c r="B682" s="656"/>
      <c r="C682" s="628"/>
      <c r="D682" s="628"/>
      <c r="E682" s="446">
        <v>926065</v>
      </c>
      <c r="F682" s="446" t="s">
        <v>230</v>
      </c>
      <c r="G682" s="446">
        <v>52.79</v>
      </c>
      <c r="H682" s="628"/>
      <c r="I682" s="628"/>
      <c r="J682" s="674"/>
    </row>
    <row r="683" spans="2:10">
      <c r="B683" s="656"/>
      <c r="C683" s="628"/>
      <c r="D683" s="628"/>
      <c r="E683" s="446">
        <v>968588</v>
      </c>
      <c r="F683" s="446" t="s">
        <v>688</v>
      </c>
      <c r="G683" s="446">
        <v>164.755</v>
      </c>
      <c r="H683" s="628"/>
      <c r="I683" s="628"/>
      <c r="J683" s="674"/>
    </row>
    <row r="684" spans="2:10">
      <c r="B684" s="656"/>
      <c r="C684" s="628"/>
      <c r="D684" s="628"/>
      <c r="E684" s="446">
        <v>966304</v>
      </c>
      <c r="F684" s="446" t="s">
        <v>630</v>
      </c>
      <c r="G684" s="446"/>
      <c r="H684" s="628"/>
      <c r="I684" s="628"/>
      <c r="J684" s="674"/>
    </row>
    <row r="685" spans="2:10">
      <c r="B685" s="656"/>
      <c r="C685" s="628"/>
      <c r="D685" s="628"/>
      <c r="E685" s="446">
        <v>701677</v>
      </c>
      <c r="F685" s="446" t="s">
        <v>515</v>
      </c>
      <c r="G685" s="446"/>
      <c r="H685" s="628"/>
      <c r="I685" s="628"/>
      <c r="J685" s="674"/>
    </row>
    <row r="686" spans="2:10">
      <c r="B686" s="656"/>
      <c r="C686" s="628"/>
      <c r="D686" s="628"/>
      <c r="E686" s="446">
        <v>969106</v>
      </c>
      <c r="F686" s="446" t="s">
        <v>231</v>
      </c>
      <c r="G686" s="446">
        <v>31.135000000000002</v>
      </c>
      <c r="H686" s="628"/>
      <c r="I686" s="628"/>
      <c r="J686" s="674"/>
    </row>
    <row r="687" spans="2:10">
      <c r="B687" s="656"/>
      <c r="C687" s="628"/>
      <c r="D687" s="628"/>
      <c r="E687" s="446">
        <v>923959</v>
      </c>
      <c r="F687" s="446" t="s">
        <v>413</v>
      </c>
      <c r="G687" s="446"/>
      <c r="H687" s="628"/>
      <c r="I687" s="628"/>
      <c r="J687" s="674"/>
    </row>
    <row r="688" spans="2:10">
      <c r="B688" s="656"/>
      <c r="C688" s="628"/>
      <c r="D688" s="628"/>
      <c r="E688" s="446">
        <v>964451</v>
      </c>
      <c r="F688" s="446" t="s">
        <v>540</v>
      </c>
      <c r="G688" s="446"/>
      <c r="H688" s="628"/>
      <c r="I688" s="628"/>
      <c r="J688" s="674"/>
    </row>
    <row r="689" spans="2:10">
      <c r="B689" s="656"/>
      <c r="C689" s="628"/>
      <c r="D689" s="628"/>
      <c r="E689" s="446">
        <v>950918</v>
      </c>
      <c r="F689" s="446" t="s">
        <v>477</v>
      </c>
      <c r="G689" s="446">
        <v>129.1</v>
      </c>
      <c r="H689" s="628"/>
      <c r="I689" s="628"/>
      <c r="J689" s="674"/>
    </row>
    <row r="690" spans="2:10">
      <c r="B690" s="656"/>
      <c r="C690" s="628"/>
      <c r="D690" s="628"/>
      <c r="E690" s="446">
        <v>960054</v>
      </c>
      <c r="F690" s="446" t="s">
        <v>521</v>
      </c>
      <c r="G690" s="446"/>
      <c r="H690" s="628"/>
      <c r="I690" s="628"/>
      <c r="J690" s="674"/>
    </row>
    <row r="691" spans="2:10">
      <c r="B691" s="656"/>
      <c r="C691" s="628"/>
      <c r="D691" s="628"/>
      <c r="E691" s="446">
        <v>960948</v>
      </c>
      <c r="F691" s="446" t="s">
        <v>496</v>
      </c>
      <c r="G691" s="446"/>
      <c r="H691" s="628"/>
      <c r="I691" s="628"/>
      <c r="J691" s="674"/>
    </row>
    <row r="692" spans="2:10">
      <c r="B692" s="656"/>
      <c r="C692" s="628"/>
      <c r="D692" s="628"/>
      <c r="E692" s="446">
        <v>963890</v>
      </c>
      <c r="F692" s="446" t="s">
        <v>543</v>
      </c>
      <c r="G692" s="446"/>
      <c r="H692" s="628"/>
      <c r="I692" s="628"/>
      <c r="J692" s="674"/>
    </row>
    <row r="693" spans="2:10">
      <c r="B693" s="657"/>
      <c r="C693" s="628"/>
      <c r="D693" s="628"/>
      <c r="E693" s="446">
        <v>699313</v>
      </c>
      <c r="F693" s="446" t="s">
        <v>458</v>
      </c>
      <c r="G693" s="446"/>
      <c r="H693" s="628"/>
      <c r="I693" s="628"/>
      <c r="J693" s="674"/>
    </row>
    <row r="694" spans="2:10">
      <c r="B694" s="655" t="s">
        <v>721</v>
      </c>
      <c r="C694" s="628"/>
      <c r="D694" s="628">
        <f>16600-13600+I347</f>
        <v>1462.8210000000017</v>
      </c>
      <c r="E694" s="446"/>
      <c r="F694" s="446" t="s">
        <v>388</v>
      </c>
      <c r="G694" s="446"/>
      <c r="H694" s="628">
        <f>SUM(G694:G715)</f>
        <v>1462.8209999999999</v>
      </c>
      <c r="I694" s="675">
        <f>D694-H694</f>
        <v>1.8189894035458565E-12</v>
      </c>
      <c r="J694" s="674">
        <f>H694/D694</f>
        <v>0.99999999999999878</v>
      </c>
    </row>
    <row r="695" spans="2:10">
      <c r="B695" s="656"/>
      <c r="C695" s="628"/>
      <c r="D695" s="628"/>
      <c r="E695" s="446"/>
      <c r="F695" s="446" t="s">
        <v>389</v>
      </c>
      <c r="G695" s="446">
        <v>665.726</v>
      </c>
      <c r="H695" s="628"/>
      <c r="I695" s="675"/>
      <c r="J695" s="674"/>
    </row>
    <row r="696" spans="2:10">
      <c r="B696" s="656"/>
      <c r="C696" s="628"/>
      <c r="D696" s="628"/>
      <c r="E696" s="446"/>
      <c r="F696" s="446" t="s">
        <v>390</v>
      </c>
      <c r="G696" s="446"/>
      <c r="H696" s="628"/>
      <c r="I696" s="675"/>
      <c r="J696" s="674"/>
    </row>
    <row r="697" spans="2:10">
      <c r="B697" s="656"/>
      <c r="C697" s="628"/>
      <c r="D697" s="628"/>
      <c r="E697" s="446"/>
      <c r="F697" s="446" t="s">
        <v>391</v>
      </c>
      <c r="G697" s="446"/>
      <c r="H697" s="628"/>
      <c r="I697" s="675"/>
      <c r="J697" s="674"/>
    </row>
    <row r="698" spans="2:10">
      <c r="B698" s="656"/>
      <c r="C698" s="628"/>
      <c r="D698" s="628"/>
      <c r="E698" s="446"/>
      <c r="F698" s="446" t="s">
        <v>392</v>
      </c>
      <c r="G698" s="446"/>
      <c r="H698" s="628"/>
      <c r="I698" s="675"/>
      <c r="J698" s="674"/>
    </row>
    <row r="699" spans="2:10">
      <c r="B699" s="656"/>
      <c r="C699" s="628"/>
      <c r="D699" s="628"/>
      <c r="E699" s="446"/>
      <c r="F699" s="446" t="s">
        <v>393</v>
      </c>
      <c r="G699" s="446"/>
      <c r="H699" s="628"/>
      <c r="I699" s="675"/>
      <c r="J699" s="674"/>
    </row>
    <row r="700" spans="2:10">
      <c r="B700" s="656"/>
      <c r="C700" s="628"/>
      <c r="D700" s="628"/>
      <c r="E700" s="446"/>
      <c r="F700" s="446" t="s">
        <v>313</v>
      </c>
      <c r="G700" s="446"/>
      <c r="H700" s="628"/>
      <c r="I700" s="675"/>
      <c r="J700" s="674"/>
    </row>
    <row r="701" spans="2:10">
      <c r="B701" s="656"/>
      <c r="C701" s="628"/>
      <c r="D701" s="628"/>
      <c r="E701" s="446"/>
      <c r="F701" s="446" t="s">
        <v>314</v>
      </c>
      <c r="G701" s="446"/>
      <c r="H701" s="628"/>
      <c r="I701" s="675"/>
      <c r="J701" s="674"/>
    </row>
    <row r="702" spans="2:10">
      <c r="B702" s="656"/>
      <c r="C702" s="628"/>
      <c r="D702" s="628"/>
      <c r="E702" s="446"/>
      <c r="F702" s="446" t="s">
        <v>315</v>
      </c>
      <c r="G702" s="446"/>
      <c r="H702" s="628"/>
      <c r="I702" s="675"/>
      <c r="J702" s="674"/>
    </row>
    <row r="703" spans="2:10">
      <c r="B703" s="656"/>
      <c r="C703" s="628"/>
      <c r="D703" s="628"/>
      <c r="E703" s="446"/>
      <c r="F703" s="446" t="s">
        <v>316</v>
      </c>
      <c r="G703" s="446"/>
      <c r="H703" s="628"/>
      <c r="I703" s="675"/>
      <c r="J703" s="674"/>
    </row>
    <row r="704" spans="2:10">
      <c r="B704" s="656"/>
      <c r="C704" s="628"/>
      <c r="D704" s="628"/>
      <c r="E704" s="446"/>
      <c r="F704" s="446" t="s">
        <v>371</v>
      </c>
      <c r="G704" s="446"/>
      <c r="H704" s="628"/>
      <c r="I704" s="675"/>
      <c r="J704" s="674"/>
    </row>
    <row r="705" spans="2:10">
      <c r="B705" s="656"/>
      <c r="C705" s="628"/>
      <c r="D705" s="628"/>
      <c r="E705" s="446"/>
      <c r="F705" s="446" t="s">
        <v>333</v>
      </c>
      <c r="G705" s="446">
        <v>797.09500000000003</v>
      </c>
      <c r="H705" s="628"/>
      <c r="I705" s="675"/>
      <c r="J705" s="674"/>
    </row>
    <row r="706" spans="2:10">
      <c r="B706" s="656"/>
      <c r="C706" s="628"/>
      <c r="D706" s="628"/>
      <c r="E706" s="446"/>
      <c r="F706" s="446" t="s">
        <v>334</v>
      </c>
      <c r="G706" s="446"/>
      <c r="H706" s="628"/>
      <c r="I706" s="675"/>
      <c r="J706" s="674"/>
    </row>
    <row r="707" spans="2:10">
      <c r="B707" s="656"/>
      <c r="C707" s="628"/>
      <c r="D707" s="628"/>
      <c r="E707" s="446"/>
      <c r="F707" s="446" t="s">
        <v>704</v>
      </c>
      <c r="G707" s="446"/>
      <c r="H707" s="628"/>
      <c r="I707" s="675"/>
      <c r="J707" s="674"/>
    </row>
    <row r="708" spans="2:10">
      <c r="B708" s="656"/>
      <c r="C708" s="628"/>
      <c r="D708" s="628"/>
      <c r="E708" s="446"/>
      <c r="F708" s="446" t="s">
        <v>336</v>
      </c>
      <c r="G708" s="446"/>
      <c r="H708" s="628"/>
      <c r="I708" s="675"/>
      <c r="J708" s="674"/>
    </row>
    <row r="709" spans="2:10">
      <c r="B709" s="656"/>
      <c r="C709" s="628"/>
      <c r="D709" s="628"/>
      <c r="E709" s="446"/>
      <c r="F709" s="446" t="s">
        <v>353</v>
      </c>
      <c r="G709" s="446"/>
      <c r="H709" s="628"/>
      <c r="I709" s="675"/>
      <c r="J709" s="674"/>
    </row>
    <row r="710" spans="2:10">
      <c r="B710" s="656"/>
      <c r="C710" s="628"/>
      <c r="D710" s="628"/>
      <c r="E710" s="446"/>
      <c r="F710" s="446" t="s">
        <v>705</v>
      </c>
      <c r="G710" s="446"/>
      <c r="H710" s="628"/>
      <c r="I710" s="675"/>
      <c r="J710" s="674"/>
    </row>
    <row r="711" spans="2:10">
      <c r="B711" s="656"/>
      <c r="C711" s="628"/>
      <c r="D711" s="628"/>
      <c r="E711" s="446"/>
      <c r="F711" s="446" t="s">
        <v>706</v>
      </c>
      <c r="G711" s="446"/>
      <c r="H711" s="628"/>
      <c r="I711" s="675"/>
      <c r="J711" s="674"/>
    </row>
    <row r="712" spans="2:10">
      <c r="B712" s="656"/>
      <c r="C712" s="628"/>
      <c r="D712" s="628"/>
      <c r="E712" s="446"/>
      <c r="F712" s="446" t="s">
        <v>707</v>
      </c>
      <c r="G712" s="446"/>
      <c r="H712" s="628"/>
      <c r="I712" s="675"/>
      <c r="J712" s="674"/>
    </row>
    <row r="713" spans="2:10">
      <c r="B713" s="656"/>
      <c r="C713" s="628"/>
      <c r="D713" s="628"/>
      <c r="E713" s="446"/>
      <c r="F713" s="446" t="s">
        <v>708</v>
      </c>
      <c r="G713" s="446"/>
      <c r="H713" s="628"/>
      <c r="I713" s="675"/>
      <c r="J713" s="674"/>
    </row>
    <row r="714" spans="2:10">
      <c r="B714" s="656"/>
      <c r="C714" s="628"/>
      <c r="D714" s="628"/>
      <c r="E714" s="446"/>
      <c r="F714" s="446" t="s">
        <v>709</v>
      </c>
      <c r="G714" s="446"/>
      <c r="H714" s="628"/>
      <c r="I714" s="675"/>
      <c r="J714" s="674"/>
    </row>
    <row r="715" spans="2:10">
      <c r="B715" s="657"/>
      <c r="C715" s="628"/>
      <c r="D715" s="628"/>
      <c r="E715" s="446"/>
      <c r="F715" s="446" t="s">
        <v>710</v>
      </c>
      <c r="G715" s="446"/>
      <c r="H715" s="628"/>
      <c r="I715" s="675"/>
      <c r="J715" s="674"/>
    </row>
  </sheetData>
  <sortState ref="O242:P271">
    <sortCondition ref="P242"/>
  </sortState>
  <mergeCells count="127">
    <mergeCell ref="B347:B693"/>
    <mergeCell ref="B694:B715"/>
    <mergeCell ref="B179:B203"/>
    <mergeCell ref="C179:C203"/>
    <mergeCell ref="D179:D203"/>
    <mergeCell ref="E179:E203"/>
    <mergeCell ref="H179:H203"/>
    <mergeCell ref="I81:I91"/>
    <mergeCell ref="J81:J91"/>
    <mergeCell ref="B81:B91"/>
    <mergeCell ref="C81:C91"/>
    <mergeCell ref="D81:D91"/>
    <mergeCell ref="E81:E91"/>
    <mergeCell ref="H81:H91"/>
    <mergeCell ref="I94:I115"/>
    <mergeCell ref="J94:J115"/>
    <mergeCell ref="B118:B142"/>
    <mergeCell ref="C118:C142"/>
    <mergeCell ref="D118:D142"/>
    <mergeCell ref="E118:E142"/>
    <mergeCell ref="H118:H142"/>
    <mergeCell ref="I118:I142"/>
    <mergeCell ref="J118:J142"/>
    <mergeCell ref="B94:B115"/>
    <mergeCell ref="C94:C115"/>
    <mergeCell ref="D94:D115"/>
    <mergeCell ref="E94:E115"/>
    <mergeCell ref="H94:H115"/>
    <mergeCell ref="I146:I171"/>
    <mergeCell ref="J146:J171"/>
    <mergeCell ref="B209:B236"/>
    <mergeCell ref="C209:C236"/>
    <mergeCell ref="D209:D236"/>
    <mergeCell ref="E209:E236"/>
    <mergeCell ref="H209:H236"/>
    <mergeCell ref="I209:I236"/>
    <mergeCell ref="J209:J236"/>
    <mergeCell ref="B146:B171"/>
    <mergeCell ref="C146:C171"/>
    <mergeCell ref="D146:D171"/>
    <mergeCell ref="E146:E171"/>
    <mergeCell ref="H146:H171"/>
    <mergeCell ref="I179:I203"/>
    <mergeCell ref="J179:J203"/>
    <mergeCell ref="C347:C715"/>
    <mergeCell ref="D347:D693"/>
    <mergeCell ref="H347:H693"/>
    <mergeCell ref="I347:I693"/>
    <mergeCell ref="J347:J693"/>
    <mergeCell ref="D694:D715"/>
    <mergeCell ref="H694:H715"/>
    <mergeCell ref="I694:I715"/>
    <mergeCell ref="J694:J715"/>
    <mergeCell ref="D278:D344"/>
    <mergeCell ref="C278:C344"/>
    <mergeCell ref="H278:H344"/>
    <mergeCell ref="I278:I344"/>
    <mergeCell ref="J278:J344"/>
    <mergeCell ref="E241:E275"/>
    <mergeCell ref="I241:I275"/>
    <mergeCell ref="J241:J275"/>
    <mergeCell ref="K241:K275"/>
    <mergeCell ref="C241:C275"/>
    <mergeCell ref="D241:D275"/>
    <mergeCell ref="B271:B275"/>
    <mergeCell ref="B241:B270"/>
    <mergeCell ref="B339:B344"/>
    <mergeCell ref="B278:B338"/>
    <mergeCell ref="I17:I20"/>
    <mergeCell ref="J17:J20"/>
    <mergeCell ref="B17:B20"/>
    <mergeCell ref="C17:C20"/>
    <mergeCell ref="D17:D20"/>
    <mergeCell ref="E17:E20"/>
    <mergeCell ref="H17:H20"/>
    <mergeCell ref="I26:I30"/>
    <mergeCell ref="J26:J30"/>
    <mergeCell ref="B35:B37"/>
    <mergeCell ref="C35:C37"/>
    <mergeCell ref="D35:D37"/>
    <mergeCell ref="E35:E37"/>
    <mergeCell ref="H35:H37"/>
    <mergeCell ref="I35:I37"/>
    <mergeCell ref="J35:J37"/>
    <mergeCell ref="B26:B30"/>
    <mergeCell ref="C26:C30"/>
    <mergeCell ref="D26:D30"/>
    <mergeCell ref="E26:E30"/>
    <mergeCell ref="B2:J2"/>
    <mergeCell ref="B3:J3"/>
    <mergeCell ref="B4:J4"/>
    <mergeCell ref="E8:E12"/>
    <mergeCell ref="D8:D12"/>
    <mergeCell ref="C8:C12"/>
    <mergeCell ref="B8:B12"/>
    <mergeCell ref="H8:H12"/>
    <mergeCell ref="I8:I12"/>
    <mergeCell ref="J8:J12"/>
    <mergeCell ref="H26:H30"/>
    <mergeCell ref="I43:I45"/>
    <mergeCell ref="J43:J45"/>
    <mergeCell ref="B50:B54"/>
    <mergeCell ref="C50:C54"/>
    <mergeCell ref="D50:D54"/>
    <mergeCell ref="E50:E54"/>
    <mergeCell ref="H50:H54"/>
    <mergeCell ref="I50:I54"/>
    <mergeCell ref="J50:J54"/>
    <mergeCell ref="B43:B45"/>
    <mergeCell ref="C43:C45"/>
    <mergeCell ref="D43:D45"/>
    <mergeCell ref="E43:E45"/>
    <mergeCell ref="H43:H45"/>
    <mergeCell ref="I68:I78"/>
    <mergeCell ref="J68:J78"/>
    <mergeCell ref="B60:B64"/>
    <mergeCell ref="C60:C64"/>
    <mergeCell ref="D60:D64"/>
    <mergeCell ref="E60:E64"/>
    <mergeCell ref="H60:H64"/>
    <mergeCell ref="I60:I64"/>
    <mergeCell ref="J60:J64"/>
    <mergeCell ref="B68:B78"/>
    <mergeCell ref="C68:C78"/>
    <mergeCell ref="D68:D78"/>
    <mergeCell ref="E68:E78"/>
    <mergeCell ref="H68:H78"/>
  </mergeCells>
  <conditionalFormatting sqref="J8:J45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{C9EEDF3D-E174-49CB-A05E-2E684C5A3384}</x14:id>
        </ext>
      </extLst>
    </cfRule>
  </conditionalFormatting>
  <conditionalFormatting sqref="J43:J5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{899FB65E-90A4-4BDA-9A8D-C4C4295A1750}</x14:id>
        </ext>
      </extLst>
    </cfRule>
  </conditionalFormatting>
  <conditionalFormatting sqref="J43:J6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{D0363597-CDCC-4E27-9B7B-8A156A6C47E7}</x14:id>
        </ext>
      </extLst>
    </cfRule>
  </conditionalFormatting>
  <conditionalFormatting sqref="J68:J7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{4346DEB8-DE28-451E-B940-4D09DC3C48CD}</x14:id>
        </ext>
      </extLst>
    </cfRule>
  </conditionalFormatting>
  <conditionalFormatting sqref="J209:J236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{BD793427-5491-42F6-A031-68CC612DF9D1}</x14:id>
        </ext>
      </extLst>
    </cfRule>
  </conditionalFormatting>
  <conditionalFormatting sqref="J68:J79 J143 J92">
    <cfRule type="dataBar" priority="1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{FEE383BD-A61A-4AAE-A8CC-306C749C10DC}</x14:id>
        </ext>
      </extLst>
    </cfRule>
  </conditionalFormatting>
  <conditionalFormatting sqref="J94:J116">
    <cfRule type="dataBar" priority="1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{2C85D2F7-B4E1-42A7-A88F-7F0D5DF939DD}</x14:id>
        </ext>
      </extLst>
    </cfRule>
  </conditionalFormatting>
  <conditionalFormatting sqref="J118:J14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{8B77CDF7-F71D-4D8C-AD05-138A9C7A6FDD}</x14:id>
        </ext>
      </extLst>
    </cfRule>
  </conditionalFormatting>
  <conditionalFormatting sqref="J81:J9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{EDA19EB2-DFAA-40BF-A13B-1304C700D086}</x14:id>
        </ext>
      </extLst>
    </cfRule>
  </conditionalFormatting>
  <conditionalFormatting sqref="J81:J9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{1C04D505-06D6-441A-9A28-3F10D915E105}</x14:id>
        </ext>
      </extLst>
    </cfRule>
  </conditionalFormatting>
  <conditionalFormatting sqref="J179:J203"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{B88A122F-16CE-48DF-A964-A89603ABFBE6}</x14:id>
        </ext>
      </extLst>
    </cfRule>
  </conditionalFormatting>
  <conditionalFormatting sqref="J204:J206 J146:J177">
    <cfRule type="dataBar" priority="1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{6C935DD9-687A-4790-9724-EB3CF1D895E8}</x14:id>
        </ext>
      </extLst>
    </cfRule>
  </conditionalFormatting>
  <conditionalFormatting sqref="J204:J206"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{A4780899-3B8F-4358-9F1D-7ADF110C76AD}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EEDF3D-E174-49CB-A05E-2E684C5A33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J8:J45</xm:sqref>
        </x14:conditionalFormatting>
        <x14:conditionalFormatting xmlns:xm="http://schemas.microsoft.com/office/excel/2006/main">
          <x14:cfRule type="dataBar" id="{899FB65E-90A4-4BDA-9A8D-C4C4295A17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J43:J54</xm:sqref>
        </x14:conditionalFormatting>
        <x14:conditionalFormatting xmlns:xm="http://schemas.microsoft.com/office/excel/2006/main">
          <x14:cfRule type="dataBar" id="{D0363597-CDCC-4E27-9B7B-8A156A6C47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J43:J64</xm:sqref>
        </x14:conditionalFormatting>
        <x14:conditionalFormatting xmlns:xm="http://schemas.microsoft.com/office/excel/2006/main">
          <x14:cfRule type="dataBar" id="{4346DEB8-DE28-451E-B940-4D09DC3C48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J68:J79</xm:sqref>
        </x14:conditionalFormatting>
        <x14:conditionalFormatting xmlns:xm="http://schemas.microsoft.com/office/excel/2006/main">
          <x14:cfRule type="dataBar" id="{BD793427-5491-42F6-A031-68CC612DF9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J209:J236</xm:sqref>
        </x14:conditionalFormatting>
        <x14:conditionalFormatting xmlns:xm="http://schemas.microsoft.com/office/excel/2006/main">
          <x14:cfRule type="dataBar" id="{FEE383BD-A61A-4AAE-A8CC-306C749C10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J68:J79 J143 J92</xm:sqref>
        </x14:conditionalFormatting>
        <x14:conditionalFormatting xmlns:xm="http://schemas.microsoft.com/office/excel/2006/main">
          <x14:cfRule type="dataBar" id="{2C85D2F7-B4E1-42A7-A88F-7F0D5DF939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J94:J116</xm:sqref>
        </x14:conditionalFormatting>
        <x14:conditionalFormatting xmlns:xm="http://schemas.microsoft.com/office/excel/2006/main">
          <x14:cfRule type="dataBar" id="{8B77CDF7-F71D-4D8C-AD05-138A9C7A6F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J118:J142</xm:sqref>
        </x14:conditionalFormatting>
        <x14:conditionalFormatting xmlns:xm="http://schemas.microsoft.com/office/excel/2006/main">
          <x14:cfRule type="dataBar" id="{EDA19EB2-DFAA-40BF-A13B-1304C700D0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J81:J91</xm:sqref>
        </x14:conditionalFormatting>
        <x14:conditionalFormatting xmlns:xm="http://schemas.microsoft.com/office/excel/2006/main">
          <x14:cfRule type="dataBar" id="{1C04D505-06D6-441A-9A28-3F10D915E1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J81:J91</xm:sqref>
        </x14:conditionalFormatting>
        <x14:conditionalFormatting xmlns:xm="http://schemas.microsoft.com/office/excel/2006/main">
          <x14:cfRule type="dataBar" id="{B88A122F-16CE-48DF-A964-A89603ABFB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J179:J203</xm:sqref>
        </x14:conditionalFormatting>
        <x14:conditionalFormatting xmlns:xm="http://schemas.microsoft.com/office/excel/2006/main">
          <x14:cfRule type="dataBar" id="{6C935DD9-687A-4790-9724-EB3CF1D895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J204:J206 J146:J177</xm:sqref>
        </x14:conditionalFormatting>
        <x14:conditionalFormatting xmlns:xm="http://schemas.microsoft.com/office/excel/2006/main">
          <x14:cfRule type="dataBar" id="{A4780899-3B8F-4358-9F1D-7ADF110C76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J204:J206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256"/>
  <sheetViews>
    <sheetView showGridLines="0" topLeftCell="A220" zoomScale="110" zoomScaleNormal="110" workbookViewId="0">
      <selection activeCell="D60" sqref="D60"/>
    </sheetView>
  </sheetViews>
  <sheetFormatPr baseColWidth="10" defaultColWidth="11.42578125" defaultRowHeight="12"/>
  <cols>
    <col min="1" max="1" width="26.140625" style="9" customWidth="1"/>
    <col min="2" max="2" width="17" style="9" bestFit="1" customWidth="1"/>
    <col min="3" max="3" width="8.42578125" style="9" bestFit="1" customWidth="1"/>
    <col min="4" max="4" width="21.42578125" style="9" bestFit="1" customWidth="1"/>
    <col min="5" max="5" width="15.28515625" style="9" bestFit="1" customWidth="1"/>
    <col min="6" max="6" width="17" style="15" bestFit="1" customWidth="1"/>
    <col min="7" max="7" width="15.140625" style="9" bestFit="1" customWidth="1"/>
    <col min="8" max="8" width="16.5703125" style="9" bestFit="1" customWidth="1"/>
    <col min="9" max="9" width="11.42578125" style="9"/>
    <col min="10" max="17" width="0" style="9" hidden="1" customWidth="1"/>
    <col min="18" max="16384" width="11.42578125" style="9"/>
  </cols>
  <sheetData>
    <row r="1" spans="2:16" ht="21" customHeight="1"/>
    <row r="2" spans="2:16" ht="16.149999999999999" customHeight="1">
      <c r="B2" s="693" t="s">
        <v>150</v>
      </c>
      <c r="C2" s="694"/>
      <c r="D2" s="694"/>
      <c r="E2" s="694"/>
      <c r="F2" s="694"/>
      <c r="G2" s="694"/>
      <c r="H2" s="695"/>
    </row>
    <row r="3" spans="2:16" ht="12" customHeight="1">
      <c r="B3" s="696">
        <f>RESUMEN!B3</f>
        <v>45291</v>
      </c>
      <c r="C3" s="697"/>
      <c r="D3" s="697"/>
      <c r="E3" s="697"/>
      <c r="F3" s="697"/>
      <c r="G3" s="697"/>
      <c r="H3" s="698"/>
    </row>
    <row r="4" spans="2:16" ht="25.5" customHeight="1">
      <c r="B4" s="508"/>
      <c r="C4" s="509"/>
      <c r="D4" s="509"/>
      <c r="E4" s="509"/>
      <c r="F4" s="509"/>
      <c r="G4" s="509"/>
      <c r="H4" s="509"/>
    </row>
    <row r="5" spans="2:16">
      <c r="B5" s="243" t="s">
        <v>136</v>
      </c>
      <c r="C5" s="243" t="s">
        <v>62</v>
      </c>
      <c r="D5" s="243" t="s">
        <v>140</v>
      </c>
      <c r="E5" s="243" t="s">
        <v>141</v>
      </c>
      <c r="F5" s="243" t="s">
        <v>85</v>
      </c>
      <c r="G5" s="243" t="s">
        <v>86</v>
      </c>
      <c r="H5" s="243" t="s">
        <v>69</v>
      </c>
    </row>
    <row r="6" spans="2:16">
      <c r="B6" s="684">
        <v>169</v>
      </c>
      <c r="C6" s="241">
        <v>699134</v>
      </c>
      <c r="D6" s="241" t="s">
        <v>191</v>
      </c>
      <c r="E6" s="241">
        <v>70.2</v>
      </c>
      <c r="F6" s="241">
        <v>70.2</v>
      </c>
      <c r="G6" s="241">
        <f>E6-F6</f>
        <v>0</v>
      </c>
      <c r="H6" s="420">
        <f>F6/E6</f>
        <v>1</v>
      </c>
    </row>
    <row r="7" spans="2:16">
      <c r="B7" s="685"/>
      <c r="C7" s="241">
        <v>961126</v>
      </c>
      <c r="D7" s="241" t="s">
        <v>192</v>
      </c>
      <c r="E7" s="241">
        <v>67.765000000000001</v>
      </c>
      <c r="F7" s="241">
        <v>67.765000000000001</v>
      </c>
      <c r="G7" s="241">
        <f>E7-F7</f>
        <v>0</v>
      </c>
      <c r="H7" s="420">
        <f>F7/E7</f>
        <v>1</v>
      </c>
    </row>
    <row r="8" spans="2:16">
      <c r="B8" s="685"/>
      <c r="C8" s="241">
        <v>699838</v>
      </c>
      <c r="D8" s="241" t="s">
        <v>193</v>
      </c>
      <c r="E8" s="241">
        <v>44.765000000000001</v>
      </c>
      <c r="F8" s="241">
        <v>44.765000000000001</v>
      </c>
      <c r="G8" s="241">
        <f t="shared" ref="G8:G10" si="0">E8-F8</f>
        <v>0</v>
      </c>
      <c r="H8" s="420">
        <f t="shared" ref="H8:H15" si="1">F8/E8</f>
        <v>1</v>
      </c>
    </row>
    <row r="9" spans="2:16">
      <c r="B9" s="685"/>
      <c r="C9" s="241">
        <v>951974</v>
      </c>
      <c r="D9" s="241" t="s">
        <v>194</v>
      </c>
      <c r="E9" s="241">
        <v>28.65</v>
      </c>
      <c r="F9" s="241">
        <v>28.65</v>
      </c>
      <c r="G9" s="241">
        <f t="shared" si="0"/>
        <v>0</v>
      </c>
      <c r="H9" s="420">
        <f t="shared" si="1"/>
        <v>1</v>
      </c>
    </row>
    <row r="10" spans="2:16">
      <c r="B10" s="685"/>
      <c r="C10" s="241">
        <v>950818</v>
      </c>
      <c r="D10" s="241" t="s">
        <v>195</v>
      </c>
      <c r="E10" s="241">
        <v>64.62</v>
      </c>
      <c r="F10" s="241">
        <v>64.62</v>
      </c>
      <c r="G10" s="241">
        <f t="shared" si="0"/>
        <v>0</v>
      </c>
      <c r="H10" s="420">
        <f t="shared" si="1"/>
        <v>1</v>
      </c>
    </row>
    <row r="11" spans="2:16">
      <c r="B11" s="685"/>
      <c r="C11" s="241">
        <v>959954</v>
      </c>
      <c r="D11" s="241" t="s">
        <v>196</v>
      </c>
      <c r="E11" s="241">
        <v>72.204999999999998</v>
      </c>
      <c r="F11" s="241">
        <v>72.204999999999998</v>
      </c>
      <c r="G11" s="241">
        <f>E11-F11</f>
        <v>0</v>
      </c>
      <c r="H11" s="420">
        <f t="shared" si="1"/>
        <v>1</v>
      </c>
    </row>
    <row r="12" spans="2:16">
      <c r="B12" s="685"/>
      <c r="C12" s="241">
        <v>952452</v>
      </c>
      <c r="D12" s="241" t="s">
        <v>197</v>
      </c>
      <c r="E12" s="241">
        <v>67.58</v>
      </c>
      <c r="F12" s="241">
        <v>67.58</v>
      </c>
      <c r="G12" s="241">
        <f>E12-F12</f>
        <v>0</v>
      </c>
      <c r="H12" s="420">
        <f t="shared" si="1"/>
        <v>1</v>
      </c>
    </row>
    <row r="13" spans="2:16">
      <c r="B13" s="685"/>
      <c r="C13" s="241">
        <v>962853</v>
      </c>
      <c r="D13" s="241" t="s">
        <v>198</v>
      </c>
      <c r="E13" s="241">
        <v>70.709999999999994</v>
      </c>
      <c r="F13" s="241">
        <v>70.709999999999994</v>
      </c>
      <c r="G13" s="241">
        <f t="shared" ref="G13:G255" si="2">E13-F13</f>
        <v>0</v>
      </c>
      <c r="H13" s="420">
        <f t="shared" si="1"/>
        <v>1</v>
      </c>
    </row>
    <row r="14" spans="2:16">
      <c r="B14" s="685"/>
      <c r="C14" s="241">
        <v>952296</v>
      </c>
      <c r="D14" s="241" t="s">
        <v>199</v>
      </c>
      <c r="E14" s="241">
        <v>73.11</v>
      </c>
      <c r="F14" s="241">
        <v>73.11</v>
      </c>
      <c r="G14" s="241">
        <f t="shared" si="2"/>
        <v>0</v>
      </c>
      <c r="H14" s="420">
        <f t="shared" si="1"/>
        <v>1</v>
      </c>
    </row>
    <row r="15" spans="2:16">
      <c r="B15" s="686"/>
      <c r="C15" s="241">
        <v>959987</v>
      </c>
      <c r="D15" s="241" t="s">
        <v>200</v>
      </c>
      <c r="E15" s="241">
        <v>68.594999999999999</v>
      </c>
      <c r="F15" s="241">
        <v>68.594999999999999</v>
      </c>
      <c r="G15" s="241">
        <f t="shared" si="2"/>
        <v>0</v>
      </c>
      <c r="H15" s="420">
        <f t="shared" si="1"/>
        <v>1</v>
      </c>
    </row>
    <row r="16" spans="2:16">
      <c r="B16" s="681">
        <v>207</v>
      </c>
      <c r="C16" s="242">
        <v>968423</v>
      </c>
      <c r="D16" s="242" t="s">
        <v>201</v>
      </c>
      <c r="E16" s="678">
        <v>961.20299999999997</v>
      </c>
      <c r="F16" s="242">
        <v>94.905000000000001</v>
      </c>
      <c r="G16" s="678">
        <f>J21</f>
        <v>11.621999999999957</v>
      </c>
      <c r="H16" s="699">
        <f>P16/E16</f>
        <v>0.98790890165761036</v>
      </c>
      <c r="P16" s="9">
        <f>SUM(F16:F47)</f>
        <v>949.58100000000002</v>
      </c>
    </row>
    <row r="17" spans="2:16">
      <c r="B17" s="682"/>
      <c r="C17" s="242">
        <v>967577</v>
      </c>
      <c r="D17" s="242" t="s">
        <v>202</v>
      </c>
      <c r="E17" s="679"/>
      <c r="F17" s="242"/>
      <c r="G17" s="679"/>
      <c r="H17" s="700"/>
      <c r="P17" s="245">
        <f>P16+I51</f>
        <v>5006.1409999999996</v>
      </c>
    </row>
    <row r="18" spans="2:16">
      <c r="B18" s="682"/>
      <c r="C18" s="242">
        <v>968817</v>
      </c>
      <c r="D18" s="242" t="s">
        <v>203</v>
      </c>
      <c r="E18" s="679"/>
      <c r="F18" s="242">
        <v>39.22</v>
      </c>
      <c r="G18" s="679"/>
      <c r="H18" s="700"/>
    </row>
    <row r="19" spans="2:16">
      <c r="B19" s="682"/>
      <c r="C19" s="242">
        <v>697885</v>
      </c>
      <c r="D19" s="242" t="s">
        <v>204</v>
      </c>
      <c r="E19" s="679"/>
      <c r="F19" s="242">
        <v>42.505000000000003</v>
      </c>
      <c r="G19" s="679"/>
      <c r="H19" s="700"/>
    </row>
    <row r="20" spans="2:16">
      <c r="B20" s="682"/>
      <c r="C20" s="242">
        <v>698224</v>
      </c>
      <c r="D20" s="242" t="s">
        <v>205</v>
      </c>
      <c r="E20" s="679"/>
      <c r="F20" s="242">
        <v>28.28</v>
      </c>
      <c r="G20" s="679"/>
      <c r="H20" s="700"/>
    </row>
    <row r="21" spans="2:16">
      <c r="B21" s="682"/>
      <c r="C21" s="242">
        <v>698895</v>
      </c>
      <c r="D21" s="242" t="s">
        <v>206</v>
      </c>
      <c r="E21" s="679"/>
      <c r="F21" s="242"/>
      <c r="G21" s="679"/>
      <c r="H21" s="700"/>
      <c r="J21" s="9">
        <f>E16-(F16+F17+F18+F19+F20+F21+F22+F23+F24+F25+F26+F27+F28+F29+F30+F31+F32+F33+F34+F36+F35+F37+F38+F39+F40+F41+F42+F43+F44+F45+F46+F47)</f>
        <v>11.621999999999957</v>
      </c>
    </row>
    <row r="22" spans="2:16">
      <c r="B22" s="682"/>
      <c r="C22" s="242">
        <v>698125</v>
      </c>
      <c r="D22" s="242" t="s">
        <v>207</v>
      </c>
      <c r="E22" s="679"/>
      <c r="F22" s="242">
        <v>37.96</v>
      </c>
      <c r="G22" s="679"/>
      <c r="H22" s="700"/>
    </row>
    <row r="23" spans="2:16">
      <c r="B23" s="682"/>
      <c r="C23" s="242">
        <v>968833</v>
      </c>
      <c r="D23" s="242" t="s">
        <v>208</v>
      </c>
      <c r="E23" s="679"/>
      <c r="F23" s="242"/>
      <c r="G23" s="679"/>
      <c r="H23" s="700"/>
    </row>
    <row r="24" spans="2:16">
      <c r="B24" s="682"/>
      <c r="C24" s="242">
        <v>923199</v>
      </c>
      <c r="D24" s="242" t="s">
        <v>209</v>
      </c>
      <c r="E24" s="679"/>
      <c r="F24" s="242">
        <v>139.21</v>
      </c>
      <c r="G24" s="679"/>
      <c r="H24" s="700"/>
      <c r="M24" s="9">
        <f>F16+F48</f>
        <v>240.74</v>
      </c>
    </row>
    <row r="25" spans="2:16">
      <c r="B25" s="682"/>
      <c r="C25" s="242">
        <v>968524</v>
      </c>
      <c r="D25" s="242" t="s">
        <v>210</v>
      </c>
      <c r="E25" s="679"/>
      <c r="F25" s="242">
        <v>60.284999999999997</v>
      </c>
      <c r="G25" s="679"/>
      <c r="H25" s="700"/>
    </row>
    <row r="26" spans="2:16">
      <c r="B26" s="682"/>
      <c r="C26" s="242">
        <v>951136</v>
      </c>
      <c r="D26" s="242" t="s">
        <v>211</v>
      </c>
      <c r="E26" s="679"/>
      <c r="F26" s="242"/>
      <c r="G26" s="679"/>
      <c r="H26" s="700"/>
    </row>
    <row r="27" spans="2:16">
      <c r="B27" s="682"/>
      <c r="C27" s="242">
        <v>698086</v>
      </c>
      <c r="D27" s="242" t="s">
        <v>212</v>
      </c>
      <c r="E27" s="679"/>
      <c r="F27" s="242"/>
      <c r="G27" s="679"/>
      <c r="H27" s="700"/>
    </row>
    <row r="28" spans="2:16">
      <c r="B28" s="682"/>
      <c r="C28" s="242">
        <v>968797</v>
      </c>
      <c r="D28" s="242" t="s">
        <v>213</v>
      </c>
      <c r="E28" s="679"/>
      <c r="F28" s="242">
        <v>65.48</v>
      </c>
      <c r="G28" s="679"/>
      <c r="H28" s="700"/>
      <c r="I28" s="9">
        <f>SUM(F16:F47)</f>
        <v>949.58100000000002</v>
      </c>
    </row>
    <row r="29" spans="2:16">
      <c r="B29" s="682"/>
      <c r="C29" s="242">
        <v>969701</v>
      </c>
      <c r="D29" s="242" t="s">
        <v>214</v>
      </c>
      <c r="E29" s="679"/>
      <c r="F29" s="242">
        <v>14.185</v>
      </c>
      <c r="G29" s="679"/>
      <c r="H29" s="700"/>
    </row>
    <row r="30" spans="2:16">
      <c r="B30" s="682"/>
      <c r="C30" s="242">
        <v>968981</v>
      </c>
      <c r="D30" s="242" t="s">
        <v>215</v>
      </c>
      <c r="E30" s="679"/>
      <c r="F30" s="242">
        <v>62.265000000000001</v>
      </c>
      <c r="G30" s="679"/>
      <c r="H30" s="700"/>
    </row>
    <row r="31" spans="2:16">
      <c r="B31" s="682"/>
      <c r="C31" s="242">
        <v>968160</v>
      </c>
      <c r="D31" s="242" t="s">
        <v>216</v>
      </c>
      <c r="E31" s="679"/>
      <c r="F31" s="242"/>
      <c r="G31" s="679"/>
      <c r="H31" s="700"/>
    </row>
    <row r="32" spans="2:16">
      <c r="B32" s="682"/>
      <c r="C32" s="242">
        <v>699846</v>
      </c>
      <c r="D32" s="242" t="s">
        <v>217</v>
      </c>
      <c r="E32" s="679"/>
      <c r="F32" s="242"/>
      <c r="G32" s="679"/>
      <c r="H32" s="700"/>
    </row>
    <row r="33" spans="2:18">
      <c r="B33" s="682"/>
      <c r="C33" s="242">
        <v>968804</v>
      </c>
      <c r="D33" s="242" t="s">
        <v>218</v>
      </c>
      <c r="E33" s="679"/>
      <c r="F33" s="242"/>
      <c r="G33" s="679"/>
      <c r="H33" s="700"/>
    </row>
    <row r="34" spans="2:18">
      <c r="B34" s="682"/>
      <c r="C34" s="242">
        <v>966342</v>
      </c>
      <c r="D34" s="242" t="s">
        <v>219</v>
      </c>
      <c r="E34" s="679"/>
      <c r="F34" s="242"/>
      <c r="G34" s="679"/>
      <c r="H34" s="700"/>
    </row>
    <row r="35" spans="2:18">
      <c r="B35" s="682"/>
      <c r="C35" s="242">
        <v>969685</v>
      </c>
      <c r="D35" s="242" t="s">
        <v>220</v>
      </c>
      <c r="E35" s="679"/>
      <c r="F35" s="242"/>
      <c r="G35" s="679"/>
      <c r="H35" s="700"/>
    </row>
    <row r="36" spans="2:18">
      <c r="B36" s="682"/>
      <c r="C36" s="242">
        <v>697864</v>
      </c>
      <c r="D36" s="460" t="s">
        <v>221</v>
      </c>
      <c r="E36" s="679"/>
      <c r="F36" s="242">
        <v>31.16</v>
      </c>
      <c r="G36" s="679"/>
      <c r="H36" s="700"/>
    </row>
    <row r="37" spans="2:18">
      <c r="B37" s="682"/>
      <c r="C37" s="242">
        <v>697914</v>
      </c>
      <c r="D37" s="242" t="s">
        <v>222</v>
      </c>
      <c r="E37" s="679"/>
      <c r="F37" s="242"/>
      <c r="G37" s="679"/>
      <c r="H37" s="700"/>
    </row>
    <row r="38" spans="2:18">
      <c r="B38" s="682"/>
      <c r="C38" s="242">
        <v>953902</v>
      </c>
      <c r="D38" s="242" t="s">
        <v>223</v>
      </c>
      <c r="E38" s="679"/>
      <c r="F38" s="242">
        <v>31.475000000000001</v>
      </c>
      <c r="G38" s="679"/>
      <c r="H38" s="700"/>
    </row>
    <row r="39" spans="2:18">
      <c r="B39" s="682"/>
      <c r="C39" s="242">
        <v>698573</v>
      </c>
      <c r="D39" s="242" t="s">
        <v>224</v>
      </c>
      <c r="E39" s="679"/>
      <c r="F39" s="242"/>
      <c r="G39" s="679"/>
      <c r="H39" s="700"/>
    </row>
    <row r="40" spans="2:18">
      <c r="B40" s="682"/>
      <c r="C40" s="242">
        <v>968681</v>
      </c>
      <c r="D40" s="242" t="s">
        <v>225</v>
      </c>
      <c r="E40" s="679"/>
      <c r="F40" s="242"/>
      <c r="G40" s="679"/>
      <c r="H40" s="700"/>
    </row>
    <row r="41" spans="2:18">
      <c r="B41" s="682"/>
      <c r="C41" s="242">
        <v>926655</v>
      </c>
      <c r="D41" s="242" t="s">
        <v>226</v>
      </c>
      <c r="E41" s="679"/>
      <c r="F41" s="242">
        <v>73.23</v>
      </c>
      <c r="G41" s="679"/>
      <c r="H41" s="700"/>
      <c r="K41" s="9">
        <f>F16+F48</f>
        <v>240.74</v>
      </c>
    </row>
    <row r="42" spans="2:18">
      <c r="B42" s="682"/>
      <c r="C42" s="242">
        <v>967342</v>
      </c>
      <c r="D42" s="242" t="s">
        <v>227</v>
      </c>
      <c r="E42" s="679"/>
      <c r="F42" s="242">
        <v>3.036</v>
      </c>
      <c r="G42" s="679"/>
      <c r="H42" s="700"/>
      <c r="R42" s="9" t="s">
        <v>343</v>
      </c>
    </row>
    <row r="43" spans="2:18">
      <c r="B43" s="682"/>
      <c r="C43" s="242">
        <v>697900</v>
      </c>
      <c r="D43" s="242" t="s">
        <v>228</v>
      </c>
      <c r="E43" s="679"/>
      <c r="F43" s="242"/>
      <c r="G43" s="679"/>
      <c r="H43" s="700"/>
    </row>
    <row r="44" spans="2:18">
      <c r="B44" s="682"/>
      <c r="C44" s="242">
        <v>958905</v>
      </c>
      <c r="D44" s="242" t="s">
        <v>388</v>
      </c>
      <c r="E44" s="679"/>
      <c r="F44" s="242">
        <v>75.48</v>
      </c>
      <c r="G44" s="679"/>
      <c r="H44" s="700"/>
    </row>
    <row r="45" spans="2:18">
      <c r="B45" s="682"/>
      <c r="C45" s="242">
        <v>926065</v>
      </c>
      <c r="D45" s="242" t="s">
        <v>230</v>
      </c>
      <c r="E45" s="679"/>
      <c r="F45" s="242">
        <f>73.87</f>
        <v>73.87</v>
      </c>
      <c r="G45" s="679"/>
      <c r="H45" s="700"/>
    </row>
    <row r="46" spans="2:18">
      <c r="B46" s="682"/>
      <c r="C46" s="242">
        <v>969106</v>
      </c>
      <c r="D46" s="242" t="s">
        <v>231</v>
      </c>
      <c r="E46" s="679"/>
      <c r="F46" s="242">
        <v>36.185000000000002</v>
      </c>
      <c r="G46" s="679"/>
      <c r="H46" s="700"/>
    </row>
    <row r="47" spans="2:18">
      <c r="B47" s="683"/>
      <c r="C47" s="242">
        <v>960054</v>
      </c>
      <c r="D47" s="242" t="s">
        <v>232</v>
      </c>
      <c r="E47" s="680"/>
      <c r="F47" s="242">
        <f>40.85</f>
        <v>40.85</v>
      </c>
      <c r="G47" s="680"/>
      <c r="H47" s="701"/>
      <c r="I47" s="9">
        <f>I28+I51</f>
        <v>5006.1409999999996</v>
      </c>
    </row>
    <row r="48" spans="2:18" ht="15" customHeight="1">
      <c r="B48" s="684">
        <v>206</v>
      </c>
      <c r="C48" s="241">
        <v>968423</v>
      </c>
      <c r="D48" s="241" t="s">
        <v>201</v>
      </c>
      <c r="E48" s="687">
        <v>4165.5420000000004</v>
      </c>
      <c r="F48" s="241">
        <v>145.83500000000001</v>
      </c>
      <c r="G48" s="687">
        <f>E48-(F48+F49+F50+F51+F52+F53+F54+F55+F56+F57+F58+F59+F61+F62+F63+F64+F65+F66+F67+F68+F69+F70+F71+F72+F74+F73+F75+F76+F77+F78+F79+F80)</f>
        <v>108.98200000000043</v>
      </c>
      <c r="H48" s="702">
        <f>I51/E48</f>
        <v>0.97383725815272049</v>
      </c>
    </row>
    <row r="49" spans="2:12">
      <c r="B49" s="685"/>
      <c r="C49" s="241">
        <v>967577</v>
      </c>
      <c r="D49" s="241" t="s">
        <v>202</v>
      </c>
      <c r="E49" s="688"/>
      <c r="F49" s="241">
        <v>36.450000000000003</v>
      </c>
      <c r="G49" s="688"/>
      <c r="H49" s="703"/>
    </row>
    <row r="50" spans="2:12">
      <c r="B50" s="685"/>
      <c r="C50" s="241">
        <v>968817</v>
      </c>
      <c r="D50" s="241" t="s">
        <v>203</v>
      </c>
      <c r="E50" s="688"/>
      <c r="F50" s="241">
        <v>125.355</v>
      </c>
      <c r="G50" s="688"/>
      <c r="H50" s="703"/>
    </row>
    <row r="51" spans="2:12">
      <c r="B51" s="685"/>
      <c r="C51" s="241">
        <v>697885</v>
      </c>
      <c r="D51" s="241" t="s">
        <v>204</v>
      </c>
      <c r="E51" s="688"/>
      <c r="F51" s="241">
        <v>163.4</v>
      </c>
      <c r="G51" s="688"/>
      <c r="H51" s="703"/>
      <c r="I51" s="9">
        <f>SUM(F48:F80)</f>
        <v>4056.56</v>
      </c>
    </row>
    <row r="52" spans="2:12">
      <c r="B52" s="685"/>
      <c r="C52" s="241">
        <v>698224</v>
      </c>
      <c r="D52" s="241" t="s">
        <v>205</v>
      </c>
      <c r="E52" s="688"/>
      <c r="F52" s="241">
        <v>83.63</v>
      </c>
      <c r="G52" s="688"/>
      <c r="H52" s="703"/>
    </row>
    <row r="53" spans="2:12">
      <c r="B53" s="685"/>
      <c r="C53" s="241">
        <v>698895</v>
      </c>
      <c r="D53" s="241" t="s">
        <v>206</v>
      </c>
      <c r="E53" s="688"/>
      <c r="F53" s="241">
        <v>117.595</v>
      </c>
      <c r="G53" s="688"/>
      <c r="H53" s="703"/>
    </row>
    <row r="54" spans="2:12">
      <c r="B54" s="685"/>
      <c r="C54" s="241">
        <v>698125</v>
      </c>
      <c r="D54" s="241" t="s">
        <v>207</v>
      </c>
      <c r="E54" s="688"/>
      <c r="F54" s="241">
        <v>102.69</v>
      </c>
      <c r="G54" s="688"/>
      <c r="H54" s="703"/>
    </row>
    <row r="55" spans="2:12">
      <c r="B55" s="685"/>
      <c r="C55" s="241">
        <v>968833</v>
      </c>
      <c r="D55" s="241" t="s">
        <v>208</v>
      </c>
      <c r="E55" s="688"/>
      <c r="F55" s="241">
        <v>221.595</v>
      </c>
      <c r="G55" s="688"/>
      <c r="H55" s="703"/>
    </row>
    <row r="56" spans="2:12">
      <c r="B56" s="685"/>
      <c r="C56" s="241">
        <v>923199</v>
      </c>
      <c r="D56" s="241" t="s">
        <v>209</v>
      </c>
      <c r="E56" s="688"/>
      <c r="F56" s="241">
        <v>233.285</v>
      </c>
      <c r="G56" s="688"/>
      <c r="H56" s="703"/>
    </row>
    <row r="57" spans="2:12">
      <c r="B57" s="685"/>
      <c r="C57" s="241">
        <v>968524</v>
      </c>
      <c r="D57" s="241" t="s">
        <v>210</v>
      </c>
      <c r="E57" s="688"/>
      <c r="F57" s="241">
        <v>197.4</v>
      </c>
      <c r="G57" s="688"/>
      <c r="H57" s="703"/>
    </row>
    <row r="58" spans="2:12">
      <c r="B58" s="685"/>
      <c r="C58" s="241">
        <v>951136</v>
      </c>
      <c r="D58" s="241" t="s">
        <v>211</v>
      </c>
      <c r="E58" s="688"/>
      <c r="F58" s="241">
        <v>18.335000000000001</v>
      </c>
      <c r="G58" s="688"/>
      <c r="H58" s="703"/>
      <c r="L58" s="9">
        <f>P17</f>
        <v>5006.1409999999996</v>
      </c>
    </row>
    <row r="59" spans="2:12">
      <c r="B59" s="685"/>
      <c r="C59" s="241">
        <v>698086</v>
      </c>
      <c r="D59" s="241" t="s">
        <v>212</v>
      </c>
      <c r="E59" s="688"/>
      <c r="F59" s="241">
        <v>128.37</v>
      </c>
      <c r="G59" s="688"/>
      <c r="H59" s="703"/>
    </row>
    <row r="60" spans="2:12">
      <c r="B60" s="685"/>
      <c r="C60" s="241">
        <v>698987</v>
      </c>
      <c r="D60" s="241" t="s">
        <v>233</v>
      </c>
      <c r="E60" s="688"/>
      <c r="F60" s="241"/>
      <c r="G60" s="688"/>
      <c r="H60" s="703"/>
    </row>
    <row r="61" spans="2:12">
      <c r="B61" s="685"/>
      <c r="C61" s="241">
        <v>968797</v>
      </c>
      <c r="D61" s="241" t="s">
        <v>213</v>
      </c>
      <c r="E61" s="688"/>
      <c r="F61" s="241">
        <v>595.91</v>
      </c>
      <c r="G61" s="688"/>
      <c r="H61" s="703"/>
    </row>
    <row r="62" spans="2:12">
      <c r="B62" s="685"/>
      <c r="C62" s="241">
        <v>969701</v>
      </c>
      <c r="D62" s="241" t="s">
        <v>214</v>
      </c>
      <c r="E62" s="688"/>
      <c r="F62" s="241">
        <v>96.713999999999999</v>
      </c>
      <c r="G62" s="688"/>
      <c r="H62" s="703"/>
    </row>
    <row r="63" spans="2:12">
      <c r="B63" s="685"/>
      <c r="C63" s="241">
        <v>968981</v>
      </c>
      <c r="D63" s="241" t="s">
        <v>215</v>
      </c>
      <c r="E63" s="688"/>
      <c r="F63" s="241">
        <v>171.82499999999999</v>
      </c>
      <c r="G63" s="688"/>
      <c r="H63" s="703"/>
    </row>
    <row r="64" spans="2:12">
      <c r="B64" s="685"/>
      <c r="C64" s="241">
        <v>968160</v>
      </c>
      <c r="D64" s="241" t="s">
        <v>216</v>
      </c>
      <c r="E64" s="688"/>
      <c r="F64" s="241">
        <v>2.165</v>
      </c>
      <c r="G64" s="688"/>
      <c r="H64" s="703"/>
    </row>
    <row r="65" spans="2:8">
      <c r="B65" s="685"/>
      <c r="C65" s="241">
        <v>699846</v>
      </c>
      <c r="D65" s="241" t="s">
        <v>217</v>
      </c>
      <c r="E65" s="688"/>
      <c r="F65" s="241"/>
      <c r="G65" s="688"/>
      <c r="H65" s="703"/>
    </row>
    <row r="66" spans="2:8">
      <c r="B66" s="685"/>
      <c r="C66" s="241">
        <v>968804</v>
      </c>
      <c r="D66" s="241" t="s">
        <v>218</v>
      </c>
      <c r="E66" s="688"/>
      <c r="F66" s="241"/>
      <c r="G66" s="688"/>
      <c r="H66" s="703"/>
    </row>
    <row r="67" spans="2:8">
      <c r="B67" s="685"/>
      <c r="C67" s="241">
        <v>966342</v>
      </c>
      <c r="D67" s="241" t="s">
        <v>219</v>
      </c>
      <c r="E67" s="688"/>
      <c r="F67" s="241"/>
      <c r="G67" s="688"/>
      <c r="H67" s="703"/>
    </row>
    <row r="68" spans="2:8">
      <c r="B68" s="685"/>
      <c r="C68" s="241">
        <v>969685</v>
      </c>
      <c r="D68" s="241" t="s">
        <v>220</v>
      </c>
      <c r="E68" s="688"/>
      <c r="F68" s="241">
        <v>191.23</v>
      </c>
      <c r="G68" s="688"/>
      <c r="H68" s="703"/>
    </row>
    <row r="69" spans="2:8">
      <c r="B69" s="685"/>
      <c r="C69" s="241">
        <v>697864</v>
      </c>
      <c r="D69" s="460" t="s">
        <v>221</v>
      </c>
      <c r="E69" s="688"/>
      <c r="F69" s="241">
        <f>130.465+10.494</f>
        <v>140.959</v>
      </c>
      <c r="G69" s="688"/>
      <c r="H69" s="703"/>
    </row>
    <row r="70" spans="2:8">
      <c r="B70" s="685"/>
      <c r="C70" s="241">
        <v>697914</v>
      </c>
      <c r="D70" s="241" t="s">
        <v>222</v>
      </c>
      <c r="E70" s="688"/>
      <c r="F70" s="241">
        <v>206.44</v>
      </c>
      <c r="G70" s="688"/>
      <c r="H70" s="703"/>
    </row>
    <row r="71" spans="2:8">
      <c r="B71" s="685"/>
      <c r="C71" s="241">
        <v>953902</v>
      </c>
      <c r="D71" s="241" t="s">
        <v>223</v>
      </c>
      <c r="E71" s="688"/>
      <c r="F71" s="241">
        <v>104.44499999999999</v>
      </c>
      <c r="G71" s="688"/>
      <c r="H71" s="703"/>
    </row>
    <row r="72" spans="2:8">
      <c r="B72" s="685"/>
      <c r="C72" s="241">
        <v>698573</v>
      </c>
      <c r="D72" s="241" t="s">
        <v>224</v>
      </c>
      <c r="E72" s="688"/>
      <c r="F72" s="241">
        <v>21.734999999999999</v>
      </c>
      <c r="G72" s="688"/>
      <c r="H72" s="703"/>
    </row>
    <row r="73" spans="2:8">
      <c r="B73" s="685"/>
      <c r="C73" s="241">
        <v>968681</v>
      </c>
      <c r="D73" s="241" t="s">
        <v>225</v>
      </c>
      <c r="E73" s="688"/>
      <c r="F73" s="241">
        <v>199.43</v>
      </c>
      <c r="G73" s="688"/>
      <c r="H73" s="703"/>
    </row>
    <row r="74" spans="2:8">
      <c r="B74" s="685"/>
      <c r="C74" s="241">
        <v>926655</v>
      </c>
      <c r="D74" s="241" t="s">
        <v>226</v>
      </c>
      <c r="E74" s="688"/>
      <c r="F74" s="241">
        <v>174.83</v>
      </c>
      <c r="G74" s="688"/>
      <c r="H74" s="703"/>
    </row>
    <row r="75" spans="2:8">
      <c r="B75" s="685"/>
      <c r="C75" s="241">
        <v>967342</v>
      </c>
      <c r="D75" s="241" t="s">
        <v>227</v>
      </c>
      <c r="E75" s="688"/>
      <c r="F75" s="241">
        <v>164.095</v>
      </c>
      <c r="G75" s="688"/>
      <c r="H75" s="703"/>
    </row>
    <row r="76" spans="2:8">
      <c r="B76" s="685"/>
      <c r="C76" s="241">
        <v>697900</v>
      </c>
      <c r="D76" s="241" t="s">
        <v>228</v>
      </c>
      <c r="E76" s="688"/>
      <c r="F76" s="241">
        <v>39.935000000000002</v>
      </c>
      <c r="G76" s="688"/>
      <c r="H76" s="703"/>
    </row>
    <row r="77" spans="2:8">
      <c r="B77" s="685"/>
      <c r="C77" s="241">
        <v>958905</v>
      </c>
      <c r="D77" s="241" t="s">
        <v>229</v>
      </c>
      <c r="E77" s="688"/>
      <c r="F77" s="241">
        <v>203.60499999999999</v>
      </c>
      <c r="G77" s="688"/>
      <c r="H77" s="703"/>
    </row>
    <row r="78" spans="2:8">
      <c r="B78" s="685"/>
      <c r="C78" s="241">
        <v>926065</v>
      </c>
      <c r="D78" s="241" t="s">
        <v>230</v>
      </c>
      <c r="E78" s="688"/>
      <c r="F78" s="241">
        <v>112.152</v>
      </c>
      <c r="G78" s="688"/>
      <c r="H78" s="703"/>
    </row>
    <row r="79" spans="2:8">
      <c r="B79" s="685"/>
      <c r="C79" s="241">
        <v>969106</v>
      </c>
      <c r="D79" s="241" t="s">
        <v>231</v>
      </c>
      <c r="E79" s="688"/>
      <c r="F79" s="241">
        <v>57.15</v>
      </c>
      <c r="G79" s="688"/>
      <c r="H79" s="703"/>
    </row>
    <row r="80" spans="2:8">
      <c r="B80" s="686"/>
      <c r="C80" s="241">
        <v>960054</v>
      </c>
      <c r="D80" s="241" t="s">
        <v>232</v>
      </c>
      <c r="E80" s="689"/>
      <c r="F80" s="241"/>
      <c r="G80" s="689"/>
      <c r="H80" s="704"/>
    </row>
    <row r="81" spans="2:8">
      <c r="B81" s="681">
        <v>546</v>
      </c>
      <c r="C81" s="242">
        <v>968817</v>
      </c>
      <c r="D81" s="242" t="s">
        <v>203</v>
      </c>
      <c r="E81" s="678">
        <v>94.183999999999997</v>
      </c>
      <c r="F81" s="242">
        <v>55.844000000000001</v>
      </c>
      <c r="G81" s="678">
        <f>E81-(F81+F82)</f>
        <v>0</v>
      </c>
      <c r="H81" s="699">
        <f>(F81+F82)/E81</f>
        <v>1</v>
      </c>
    </row>
    <row r="82" spans="2:8">
      <c r="B82" s="683"/>
      <c r="C82" s="242">
        <v>697885</v>
      </c>
      <c r="D82" s="242" t="s">
        <v>204</v>
      </c>
      <c r="E82" s="680"/>
      <c r="F82" s="242">
        <v>38.340000000000003</v>
      </c>
      <c r="G82" s="680"/>
      <c r="H82" s="701"/>
    </row>
    <row r="83" spans="2:8">
      <c r="B83" s="684">
        <v>596</v>
      </c>
      <c r="C83" s="241">
        <v>901588</v>
      </c>
      <c r="D83" s="241" t="s">
        <v>234</v>
      </c>
      <c r="E83" s="687">
        <v>1769</v>
      </c>
      <c r="F83" s="241"/>
      <c r="G83" s="687">
        <f>E83-(SUM(F83:F96))</f>
        <v>1769</v>
      </c>
      <c r="H83" s="702">
        <f>(SUM(F83:F96))/E83</f>
        <v>0</v>
      </c>
    </row>
    <row r="84" spans="2:8">
      <c r="B84" s="685"/>
      <c r="C84" s="241">
        <v>966397</v>
      </c>
      <c r="D84" s="241" t="s">
        <v>235</v>
      </c>
      <c r="E84" s="688"/>
      <c r="F84" s="241"/>
      <c r="G84" s="688"/>
      <c r="H84" s="703"/>
    </row>
    <row r="85" spans="2:8">
      <c r="B85" s="685"/>
      <c r="C85" s="241">
        <v>964933</v>
      </c>
      <c r="D85" s="241" t="s">
        <v>236</v>
      </c>
      <c r="E85" s="688"/>
      <c r="F85" s="241"/>
      <c r="G85" s="688"/>
      <c r="H85" s="703"/>
    </row>
    <row r="86" spans="2:8">
      <c r="B86" s="685"/>
      <c r="C86" s="241">
        <v>960563</v>
      </c>
      <c r="D86" s="241" t="s">
        <v>237</v>
      </c>
      <c r="E86" s="688"/>
      <c r="F86" s="241"/>
      <c r="G86" s="688"/>
      <c r="H86" s="703"/>
    </row>
    <row r="87" spans="2:8">
      <c r="B87" s="685"/>
      <c r="C87" s="241">
        <v>968871</v>
      </c>
      <c r="D87" s="241" t="s">
        <v>238</v>
      </c>
      <c r="E87" s="688"/>
      <c r="F87" s="241"/>
      <c r="G87" s="688"/>
      <c r="H87" s="703"/>
    </row>
    <row r="88" spans="2:8">
      <c r="B88" s="685"/>
      <c r="C88" s="241">
        <v>923266</v>
      </c>
      <c r="D88" s="241" t="s">
        <v>239</v>
      </c>
      <c r="E88" s="688"/>
      <c r="F88" s="241"/>
      <c r="G88" s="688"/>
      <c r="H88" s="703"/>
    </row>
    <row r="89" spans="2:8">
      <c r="B89" s="685"/>
      <c r="C89" s="241">
        <v>966707</v>
      </c>
      <c r="D89" s="241" t="s">
        <v>240</v>
      </c>
      <c r="E89" s="688"/>
      <c r="F89" s="241"/>
      <c r="G89" s="688"/>
      <c r="H89" s="703"/>
    </row>
    <row r="90" spans="2:8">
      <c r="B90" s="685"/>
      <c r="C90" s="241">
        <v>957989</v>
      </c>
      <c r="D90" s="241" t="s">
        <v>241</v>
      </c>
      <c r="E90" s="688"/>
      <c r="F90" s="241"/>
      <c r="G90" s="688"/>
      <c r="H90" s="703"/>
    </row>
    <row r="91" spans="2:8">
      <c r="B91" s="685"/>
      <c r="C91" s="241">
        <v>698592</v>
      </c>
      <c r="D91" s="241" t="s">
        <v>242</v>
      </c>
      <c r="E91" s="688"/>
      <c r="F91" s="241"/>
      <c r="G91" s="688"/>
      <c r="H91" s="703"/>
    </row>
    <row r="92" spans="2:8">
      <c r="B92" s="685"/>
      <c r="C92" s="241">
        <v>958708</v>
      </c>
      <c r="D92" s="241" t="s">
        <v>243</v>
      </c>
      <c r="E92" s="688"/>
      <c r="F92" s="241"/>
      <c r="G92" s="688"/>
      <c r="H92" s="703"/>
    </row>
    <row r="93" spans="2:8">
      <c r="B93" s="685"/>
      <c r="C93" s="241">
        <v>700697</v>
      </c>
      <c r="D93" s="241" t="s">
        <v>244</v>
      </c>
      <c r="E93" s="688"/>
      <c r="F93" s="241"/>
      <c r="G93" s="688"/>
      <c r="H93" s="703"/>
    </row>
    <row r="94" spans="2:8">
      <c r="B94" s="685"/>
      <c r="C94" s="241">
        <v>953023</v>
      </c>
      <c r="D94" s="241" t="s">
        <v>245</v>
      </c>
      <c r="E94" s="688"/>
      <c r="F94" s="241"/>
      <c r="G94" s="688"/>
      <c r="H94" s="703"/>
    </row>
    <row r="95" spans="2:8">
      <c r="B95" s="685"/>
      <c r="C95" s="241">
        <v>956427</v>
      </c>
      <c r="D95" s="241" t="s">
        <v>246</v>
      </c>
      <c r="E95" s="688"/>
      <c r="F95" s="241"/>
      <c r="G95" s="688"/>
      <c r="H95" s="703"/>
    </row>
    <row r="96" spans="2:8">
      <c r="B96" s="686"/>
      <c r="C96" s="241">
        <v>950875</v>
      </c>
      <c r="D96" s="241" t="s">
        <v>247</v>
      </c>
      <c r="E96" s="689"/>
      <c r="F96" s="241"/>
      <c r="G96" s="689"/>
      <c r="H96" s="704"/>
    </row>
    <row r="97" spans="2:9">
      <c r="B97" s="681">
        <v>593</v>
      </c>
      <c r="C97" s="242">
        <v>901588</v>
      </c>
      <c r="D97" s="242" t="s">
        <v>234</v>
      </c>
      <c r="E97" s="678">
        <v>1769</v>
      </c>
      <c r="F97" s="242">
        <v>256.58699999999999</v>
      </c>
      <c r="G97" s="678">
        <f>E97-(F97+F98+F99+F100+F101+F102+F103+F104+F105+F106+F107+F108+F109+F110)</f>
        <v>0</v>
      </c>
      <c r="H97" s="699">
        <f>I98/E97</f>
        <v>0.99999999999999989</v>
      </c>
    </row>
    <row r="98" spans="2:9">
      <c r="B98" s="682"/>
      <c r="C98" s="242">
        <v>700697</v>
      </c>
      <c r="D98" s="242" t="s">
        <v>244</v>
      </c>
      <c r="E98" s="679"/>
      <c r="F98" s="242">
        <v>28.545000000000002</v>
      </c>
      <c r="G98" s="679"/>
      <c r="H98" s="700"/>
      <c r="I98" s="9">
        <f>SUM(F97:F110)</f>
        <v>1768.9999999999998</v>
      </c>
    </row>
    <row r="99" spans="2:9">
      <c r="B99" s="682"/>
      <c r="C99" s="242">
        <v>956427</v>
      </c>
      <c r="D99" s="242" t="s">
        <v>246</v>
      </c>
      <c r="E99" s="679"/>
      <c r="F99" s="242">
        <v>169.036</v>
      </c>
      <c r="G99" s="679"/>
      <c r="H99" s="700"/>
    </row>
    <row r="100" spans="2:9">
      <c r="B100" s="682"/>
      <c r="C100" s="242">
        <v>968871</v>
      </c>
      <c r="D100" s="242" t="s">
        <v>238</v>
      </c>
      <c r="E100" s="679"/>
      <c r="F100" s="242">
        <v>98.944000000000003</v>
      </c>
      <c r="G100" s="679"/>
      <c r="H100" s="700"/>
    </row>
    <row r="101" spans="2:9">
      <c r="B101" s="682"/>
      <c r="C101" s="242">
        <v>964933</v>
      </c>
      <c r="D101" s="242" t="s">
        <v>236</v>
      </c>
      <c r="E101" s="679"/>
      <c r="F101" s="242">
        <v>175.66499999999999</v>
      </c>
      <c r="G101" s="679"/>
      <c r="H101" s="700"/>
    </row>
    <row r="102" spans="2:9">
      <c r="B102" s="682"/>
      <c r="C102" s="242">
        <v>953023</v>
      </c>
      <c r="D102" s="242" t="s">
        <v>245</v>
      </c>
      <c r="E102" s="679"/>
      <c r="F102" s="242"/>
      <c r="G102" s="679"/>
      <c r="H102" s="700"/>
    </row>
    <row r="103" spans="2:9">
      <c r="B103" s="682"/>
      <c r="C103" s="242">
        <v>923266</v>
      </c>
      <c r="D103" s="242" t="s">
        <v>260</v>
      </c>
      <c r="E103" s="679"/>
      <c r="F103" s="242">
        <v>176.70099999999999</v>
      </c>
      <c r="G103" s="679"/>
      <c r="H103" s="700"/>
    </row>
    <row r="104" spans="2:9">
      <c r="B104" s="682"/>
      <c r="C104" s="242">
        <v>957989</v>
      </c>
      <c r="D104" s="242" t="s">
        <v>241</v>
      </c>
      <c r="E104" s="679"/>
      <c r="F104" s="242">
        <v>159.1</v>
      </c>
      <c r="G104" s="679"/>
      <c r="H104" s="700"/>
    </row>
    <row r="105" spans="2:9">
      <c r="B105" s="682"/>
      <c r="C105" s="242">
        <v>960563</v>
      </c>
      <c r="D105" s="242" t="s">
        <v>237</v>
      </c>
      <c r="E105" s="679"/>
      <c r="F105" s="242">
        <v>169.08099999999999</v>
      </c>
      <c r="G105" s="679"/>
      <c r="H105" s="700"/>
    </row>
    <row r="106" spans="2:9">
      <c r="B106" s="682"/>
      <c r="C106" s="242">
        <v>698592</v>
      </c>
      <c r="D106" s="242" t="s">
        <v>242</v>
      </c>
      <c r="E106" s="679"/>
      <c r="F106" s="242">
        <v>187.727</v>
      </c>
      <c r="G106" s="679"/>
      <c r="H106" s="700"/>
    </row>
    <row r="107" spans="2:9">
      <c r="B107" s="682"/>
      <c r="C107" s="242">
        <v>966707</v>
      </c>
      <c r="D107" s="242" t="s">
        <v>240</v>
      </c>
      <c r="E107" s="679"/>
      <c r="F107" s="242">
        <v>162.154</v>
      </c>
      <c r="G107" s="679"/>
      <c r="H107" s="700"/>
    </row>
    <row r="108" spans="2:9">
      <c r="B108" s="682"/>
      <c r="C108" s="242">
        <v>958708</v>
      </c>
      <c r="D108" s="242" t="s">
        <v>243</v>
      </c>
      <c r="E108" s="679"/>
      <c r="F108" s="242"/>
      <c r="G108" s="679"/>
      <c r="H108" s="700"/>
    </row>
    <row r="109" spans="2:9">
      <c r="B109" s="682"/>
      <c r="C109" s="242">
        <v>950875</v>
      </c>
      <c r="D109" s="242" t="s">
        <v>247</v>
      </c>
      <c r="E109" s="679"/>
      <c r="F109" s="242">
        <v>120.658</v>
      </c>
      <c r="G109" s="679"/>
      <c r="H109" s="700"/>
    </row>
    <row r="110" spans="2:9">
      <c r="B110" s="683"/>
      <c r="C110" s="242">
        <v>966397</v>
      </c>
      <c r="D110" s="242" t="s">
        <v>235</v>
      </c>
      <c r="E110" s="680"/>
      <c r="F110" s="242">
        <v>64.802000000000007</v>
      </c>
      <c r="G110" s="680"/>
      <c r="H110" s="701"/>
    </row>
    <row r="111" spans="2:9">
      <c r="B111" s="684">
        <v>917</v>
      </c>
      <c r="C111" s="241">
        <v>697270</v>
      </c>
      <c r="D111" s="241" t="s">
        <v>267</v>
      </c>
      <c r="E111" s="687">
        <v>509</v>
      </c>
      <c r="F111" s="241"/>
      <c r="G111" s="687">
        <f>E111-I113</f>
        <v>0</v>
      </c>
      <c r="H111" s="702">
        <f>I113/E111</f>
        <v>0.99999999999999989</v>
      </c>
    </row>
    <row r="112" spans="2:9">
      <c r="B112" s="685"/>
      <c r="C112" s="241">
        <v>968468</v>
      </c>
      <c r="D112" s="241" t="s">
        <v>268</v>
      </c>
      <c r="E112" s="688"/>
      <c r="F112" s="241">
        <v>53.21</v>
      </c>
      <c r="G112" s="688"/>
      <c r="H112" s="703"/>
    </row>
    <row r="113" spans="2:9">
      <c r="B113" s="685"/>
      <c r="C113" s="241">
        <v>700496</v>
      </c>
      <c r="D113" s="241" t="s">
        <v>269</v>
      </c>
      <c r="E113" s="688"/>
      <c r="F113" s="241">
        <v>44.234999999999999</v>
      </c>
      <c r="G113" s="688"/>
      <c r="H113" s="703"/>
      <c r="I113" s="9">
        <f>SUM(F111:F139)</f>
        <v>508.99999999999994</v>
      </c>
    </row>
    <row r="114" spans="2:9">
      <c r="B114" s="685"/>
      <c r="C114" s="241">
        <v>963744</v>
      </c>
      <c r="D114" s="241" t="s">
        <v>270</v>
      </c>
      <c r="E114" s="688"/>
      <c r="F114" s="241"/>
      <c r="G114" s="688"/>
      <c r="H114" s="703"/>
    </row>
    <row r="115" spans="2:9">
      <c r="B115" s="685"/>
      <c r="C115" s="241">
        <v>700289</v>
      </c>
      <c r="D115" s="241" t="s">
        <v>271</v>
      </c>
      <c r="E115" s="688"/>
      <c r="F115" s="241"/>
      <c r="G115" s="688"/>
      <c r="H115" s="703"/>
    </row>
    <row r="116" spans="2:9">
      <c r="B116" s="685"/>
      <c r="C116" s="241">
        <v>966244</v>
      </c>
      <c r="D116" s="241" t="s">
        <v>272</v>
      </c>
      <c r="E116" s="688"/>
      <c r="F116" s="241">
        <v>53.89</v>
      </c>
      <c r="G116" s="688"/>
      <c r="H116" s="703"/>
    </row>
    <row r="117" spans="2:9">
      <c r="B117" s="685"/>
      <c r="C117" s="241">
        <v>950657</v>
      </c>
      <c r="D117" s="241" t="s">
        <v>273</v>
      </c>
      <c r="E117" s="688"/>
      <c r="F117" s="241"/>
      <c r="G117" s="688"/>
      <c r="H117" s="703"/>
    </row>
    <row r="118" spans="2:9">
      <c r="B118" s="685"/>
      <c r="C118" s="241">
        <v>969394</v>
      </c>
      <c r="D118" s="241" t="s">
        <v>274</v>
      </c>
      <c r="E118" s="688"/>
      <c r="F118" s="241"/>
      <c r="G118" s="688"/>
      <c r="H118" s="703"/>
    </row>
    <row r="119" spans="2:9">
      <c r="B119" s="685"/>
      <c r="C119" s="241">
        <v>699245</v>
      </c>
      <c r="D119" s="241" t="s">
        <v>275</v>
      </c>
      <c r="E119" s="688"/>
      <c r="F119" s="241"/>
      <c r="G119" s="688"/>
      <c r="H119" s="703"/>
    </row>
    <row r="120" spans="2:9">
      <c r="B120" s="685"/>
      <c r="C120" s="241">
        <v>960352</v>
      </c>
      <c r="D120" s="241" t="s">
        <v>276</v>
      </c>
      <c r="E120" s="688"/>
      <c r="F120" s="241">
        <v>22.335000000000001</v>
      </c>
      <c r="G120" s="688"/>
      <c r="H120" s="703"/>
    </row>
    <row r="121" spans="2:9">
      <c r="B121" s="685"/>
      <c r="C121" s="241">
        <v>951110</v>
      </c>
      <c r="D121" s="241" t="s">
        <v>277</v>
      </c>
      <c r="E121" s="688"/>
      <c r="F121" s="241">
        <v>68.12</v>
      </c>
      <c r="G121" s="688"/>
      <c r="H121" s="703"/>
    </row>
    <row r="122" spans="2:9">
      <c r="B122" s="685"/>
      <c r="C122" s="241">
        <v>968796</v>
      </c>
      <c r="D122" s="241" t="s">
        <v>278</v>
      </c>
      <c r="E122" s="688"/>
      <c r="F122" s="241"/>
      <c r="G122" s="688"/>
      <c r="H122" s="703"/>
    </row>
    <row r="123" spans="2:9">
      <c r="B123" s="685"/>
      <c r="C123" s="241">
        <v>961267</v>
      </c>
      <c r="D123" s="241" t="s">
        <v>279</v>
      </c>
      <c r="E123" s="688"/>
      <c r="F123" s="241">
        <v>15.103</v>
      </c>
      <c r="G123" s="688"/>
      <c r="H123" s="703"/>
    </row>
    <row r="124" spans="2:9">
      <c r="B124" s="685"/>
      <c r="C124" s="241">
        <v>969269</v>
      </c>
      <c r="D124" s="241" t="s">
        <v>280</v>
      </c>
      <c r="E124" s="688"/>
      <c r="F124" s="241"/>
      <c r="G124" s="688"/>
      <c r="H124" s="703"/>
    </row>
    <row r="125" spans="2:9">
      <c r="B125" s="685"/>
      <c r="C125" s="241">
        <v>963710</v>
      </c>
      <c r="D125" s="241" t="s">
        <v>281</v>
      </c>
      <c r="E125" s="688"/>
      <c r="F125" s="241"/>
      <c r="G125" s="688"/>
      <c r="H125" s="703"/>
    </row>
    <row r="126" spans="2:9">
      <c r="B126" s="685"/>
      <c r="C126" s="241">
        <v>698955</v>
      </c>
      <c r="D126" s="241" t="s">
        <v>282</v>
      </c>
      <c r="E126" s="688"/>
      <c r="F126" s="241"/>
      <c r="G126" s="688"/>
      <c r="H126" s="703"/>
    </row>
    <row r="127" spans="2:9">
      <c r="B127" s="685"/>
      <c r="C127" s="241">
        <v>967677</v>
      </c>
      <c r="D127" s="241" t="s">
        <v>283</v>
      </c>
      <c r="E127" s="688"/>
      <c r="F127" s="241">
        <v>72.34</v>
      </c>
      <c r="G127" s="688"/>
      <c r="H127" s="703"/>
    </row>
    <row r="128" spans="2:9">
      <c r="B128" s="685"/>
      <c r="C128" s="241">
        <v>953967</v>
      </c>
      <c r="D128" s="241" t="s">
        <v>284</v>
      </c>
      <c r="E128" s="688"/>
      <c r="F128" s="241"/>
      <c r="G128" s="688"/>
      <c r="H128" s="703"/>
    </row>
    <row r="129" spans="2:9">
      <c r="B129" s="685"/>
      <c r="C129" s="241">
        <v>697575</v>
      </c>
      <c r="D129" s="241" t="s">
        <v>285</v>
      </c>
      <c r="E129" s="688"/>
      <c r="F129" s="241"/>
      <c r="G129" s="688"/>
      <c r="H129" s="703"/>
    </row>
    <row r="130" spans="2:9">
      <c r="B130" s="685"/>
      <c r="C130" s="241">
        <v>968467</v>
      </c>
      <c r="D130" s="241" t="s">
        <v>286</v>
      </c>
      <c r="E130" s="688"/>
      <c r="F130" s="241"/>
      <c r="G130" s="688"/>
      <c r="H130" s="703"/>
    </row>
    <row r="131" spans="2:9">
      <c r="B131" s="685"/>
      <c r="C131" s="241">
        <v>955847</v>
      </c>
      <c r="D131" s="241" t="s">
        <v>287</v>
      </c>
      <c r="E131" s="688"/>
      <c r="F131" s="241"/>
      <c r="G131" s="688"/>
      <c r="H131" s="703"/>
    </row>
    <row r="132" spans="2:9">
      <c r="B132" s="685"/>
      <c r="C132" s="241">
        <v>921881</v>
      </c>
      <c r="D132" s="241" t="s">
        <v>288</v>
      </c>
      <c r="E132" s="688"/>
      <c r="F132" s="241"/>
      <c r="G132" s="688"/>
      <c r="H132" s="703"/>
    </row>
    <row r="133" spans="2:9">
      <c r="B133" s="685"/>
      <c r="C133" s="241">
        <v>699495</v>
      </c>
      <c r="D133" s="241" t="s">
        <v>289</v>
      </c>
      <c r="E133" s="688"/>
      <c r="F133" s="241"/>
      <c r="G133" s="688"/>
      <c r="H133" s="703"/>
    </row>
    <row r="134" spans="2:9">
      <c r="B134" s="685"/>
      <c r="C134" s="241">
        <v>699300</v>
      </c>
      <c r="D134" s="241" t="s">
        <v>290</v>
      </c>
      <c r="E134" s="688"/>
      <c r="F134" s="241"/>
      <c r="G134" s="688"/>
      <c r="H134" s="703"/>
    </row>
    <row r="135" spans="2:9">
      <c r="B135" s="685"/>
      <c r="C135" s="241">
        <v>965905</v>
      </c>
      <c r="D135" s="241" t="s">
        <v>291</v>
      </c>
      <c r="E135" s="688"/>
      <c r="F135" s="241">
        <v>38.465000000000003</v>
      </c>
      <c r="G135" s="688"/>
      <c r="H135" s="703"/>
    </row>
    <row r="136" spans="2:9">
      <c r="B136" s="685"/>
      <c r="C136" s="241">
        <v>951184</v>
      </c>
      <c r="D136" s="241" t="s">
        <v>292</v>
      </c>
      <c r="E136" s="688"/>
      <c r="F136" s="241">
        <v>41.201999999999998</v>
      </c>
      <c r="G136" s="688"/>
      <c r="H136" s="703"/>
    </row>
    <row r="137" spans="2:9">
      <c r="B137" s="685"/>
      <c r="C137" s="241">
        <v>969691</v>
      </c>
      <c r="D137" s="241" t="s">
        <v>303</v>
      </c>
      <c r="E137" s="688"/>
      <c r="F137" s="241"/>
      <c r="G137" s="688"/>
      <c r="H137" s="703"/>
    </row>
    <row r="138" spans="2:9">
      <c r="B138" s="685"/>
      <c r="C138" s="241">
        <v>955947</v>
      </c>
      <c r="D138" s="241" t="s">
        <v>293</v>
      </c>
      <c r="E138" s="688"/>
      <c r="F138" s="241">
        <v>96.765000000000001</v>
      </c>
      <c r="G138" s="688"/>
      <c r="H138" s="703"/>
    </row>
    <row r="139" spans="2:9">
      <c r="B139" s="686"/>
      <c r="C139" s="241">
        <v>699343</v>
      </c>
      <c r="D139" s="460" t="s">
        <v>294</v>
      </c>
      <c r="E139" s="689"/>
      <c r="F139" s="241">
        <v>3.335</v>
      </c>
      <c r="G139" s="689"/>
      <c r="H139" s="704"/>
    </row>
    <row r="140" spans="2:9" s="39" customFormat="1" ht="12.75" customHeight="1">
      <c r="B140" s="681">
        <v>916</v>
      </c>
      <c r="C140" s="242">
        <v>963710</v>
      </c>
      <c r="D140" s="242" t="s">
        <v>281</v>
      </c>
      <c r="E140" s="678">
        <v>4491</v>
      </c>
      <c r="F140" s="242">
        <v>342.14600000000002</v>
      </c>
      <c r="G140" s="678">
        <f>E140-I141</f>
        <v>0</v>
      </c>
      <c r="H140" s="699">
        <f>I141/E140</f>
        <v>1.0000000000000002</v>
      </c>
    </row>
    <row r="141" spans="2:9" s="39" customFormat="1" ht="12.75" customHeight="1">
      <c r="B141" s="682"/>
      <c r="C141" s="242">
        <v>698955</v>
      </c>
      <c r="D141" s="242" t="s">
        <v>282</v>
      </c>
      <c r="E141" s="679"/>
      <c r="F141" s="242">
        <v>175.44499999999999</v>
      </c>
      <c r="G141" s="679"/>
      <c r="H141" s="700"/>
      <c r="I141" s="39">
        <f>SUM(F140:F168)</f>
        <v>4491.0000000000009</v>
      </c>
    </row>
    <row r="142" spans="2:9" s="39" customFormat="1" ht="12.75" customHeight="1">
      <c r="B142" s="682"/>
      <c r="C142" s="242">
        <v>697270</v>
      </c>
      <c r="D142" s="242" t="s">
        <v>267</v>
      </c>
      <c r="E142" s="679"/>
      <c r="F142" s="242">
        <v>43.956000000000003</v>
      </c>
      <c r="G142" s="679"/>
      <c r="H142" s="700"/>
    </row>
    <row r="143" spans="2:9" s="39" customFormat="1" ht="12.75" customHeight="1">
      <c r="B143" s="682"/>
      <c r="C143" s="242">
        <v>968468</v>
      </c>
      <c r="D143" s="242" t="s">
        <v>268</v>
      </c>
      <c r="E143" s="679"/>
      <c r="F143" s="242">
        <v>240.809</v>
      </c>
      <c r="G143" s="679"/>
      <c r="H143" s="700"/>
    </row>
    <row r="144" spans="2:9" s="39" customFormat="1" ht="12.75" customHeight="1">
      <c r="B144" s="682"/>
      <c r="C144" s="242">
        <v>963744</v>
      </c>
      <c r="D144" s="242" t="s">
        <v>270</v>
      </c>
      <c r="E144" s="679"/>
      <c r="F144" s="242"/>
      <c r="G144" s="679"/>
      <c r="H144" s="700"/>
    </row>
    <row r="145" spans="2:8" s="39" customFormat="1" ht="12.75" customHeight="1">
      <c r="B145" s="682"/>
      <c r="C145" s="242">
        <v>700496</v>
      </c>
      <c r="D145" s="242" t="s">
        <v>269</v>
      </c>
      <c r="E145" s="679"/>
      <c r="F145" s="242">
        <v>183.494</v>
      </c>
      <c r="G145" s="679"/>
      <c r="H145" s="700"/>
    </row>
    <row r="146" spans="2:8" s="39" customFormat="1" ht="12.75" customHeight="1">
      <c r="B146" s="682"/>
      <c r="C146" s="242">
        <v>969691</v>
      </c>
      <c r="D146" s="242" t="s">
        <v>303</v>
      </c>
      <c r="E146" s="679"/>
      <c r="F146" s="242">
        <v>23.338999999999999</v>
      </c>
      <c r="G146" s="679"/>
      <c r="H146" s="700"/>
    </row>
    <row r="147" spans="2:8" s="39" customFormat="1" ht="12.75" customHeight="1">
      <c r="B147" s="682"/>
      <c r="C147" s="242">
        <v>967677</v>
      </c>
      <c r="D147" s="242" t="s">
        <v>283</v>
      </c>
      <c r="E147" s="679"/>
      <c r="F147" s="242">
        <v>0</v>
      </c>
      <c r="G147" s="679"/>
      <c r="H147" s="700"/>
    </row>
    <row r="148" spans="2:8" s="39" customFormat="1" ht="12.75" customHeight="1">
      <c r="B148" s="682"/>
      <c r="C148" s="242">
        <v>961267</v>
      </c>
      <c r="D148" s="242" t="s">
        <v>279</v>
      </c>
      <c r="E148" s="679"/>
      <c r="F148" s="242">
        <v>276.50400000000002</v>
      </c>
      <c r="G148" s="679"/>
      <c r="H148" s="700"/>
    </row>
    <row r="149" spans="2:8" s="39" customFormat="1" ht="12.75" customHeight="1">
      <c r="B149" s="682"/>
      <c r="C149" s="242">
        <v>950657</v>
      </c>
      <c r="D149" s="242" t="s">
        <v>273</v>
      </c>
      <c r="E149" s="679"/>
      <c r="F149" s="242">
        <v>174.79599999999999</v>
      </c>
      <c r="G149" s="679"/>
      <c r="H149" s="700"/>
    </row>
    <row r="150" spans="2:8" s="39" customFormat="1" ht="12.75" customHeight="1">
      <c r="B150" s="682"/>
      <c r="C150" s="242">
        <v>953967</v>
      </c>
      <c r="D150" s="242" t="s">
        <v>284</v>
      </c>
      <c r="E150" s="679"/>
      <c r="F150" s="242">
        <v>0</v>
      </c>
      <c r="G150" s="679"/>
      <c r="H150" s="700"/>
    </row>
    <row r="151" spans="2:8" s="39" customFormat="1" ht="12.75" customHeight="1">
      <c r="B151" s="682"/>
      <c r="C151" s="242">
        <v>699495</v>
      </c>
      <c r="D151" s="242" t="s">
        <v>289</v>
      </c>
      <c r="E151" s="679"/>
      <c r="F151" s="242">
        <v>55.749000000000002</v>
      </c>
      <c r="G151" s="679"/>
      <c r="H151" s="700"/>
    </row>
    <row r="152" spans="2:8" s="39" customFormat="1" ht="12.75" customHeight="1">
      <c r="B152" s="682"/>
      <c r="C152" s="242">
        <v>955847</v>
      </c>
      <c r="D152" s="242" t="s">
        <v>287</v>
      </c>
      <c r="E152" s="679"/>
      <c r="F152" s="242">
        <v>346.37599999999998</v>
      </c>
      <c r="G152" s="679"/>
      <c r="H152" s="700"/>
    </row>
    <row r="153" spans="2:8" s="39" customFormat="1" ht="12.75" customHeight="1">
      <c r="B153" s="682"/>
      <c r="C153" s="242">
        <v>955947</v>
      </c>
      <c r="D153" s="242" t="s">
        <v>293</v>
      </c>
      <c r="E153" s="679"/>
      <c r="F153" s="242">
        <v>260.07100000000003</v>
      </c>
      <c r="G153" s="679"/>
      <c r="H153" s="700"/>
    </row>
    <row r="154" spans="2:8" s="39" customFormat="1" ht="12.75" customHeight="1">
      <c r="B154" s="682"/>
      <c r="C154" s="242">
        <v>968467</v>
      </c>
      <c r="D154" s="242" t="s">
        <v>286</v>
      </c>
      <c r="E154" s="679"/>
      <c r="F154" s="242">
        <v>199.07</v>
      </c>
      <c r="G154" s="679"/>
      <c r="H154" s="700"/>
    </row>
    <row r="155" spans="2:8" s="39" customFormat="1" ht="12.75" customHeight="1">
      <c r="B155" s="682"/>
      <c r="C155" s="242">
        <v>951110</v>
      </c>
      <c r="D155" s="242" t="s">
        <v>277</v>
      </c>
      <c r="E155" s="679"/>
      <c r="F155" s="242">
        <v>340.178</v>
      </c>
      <c r="G155" s="679"/>
      <c r="H155" s="700"/>
    </row>
    <row r="156" spans="2:8" s="39" customFormat="1" ht="12.75" customHeight="1">
      <c r="B156" s="682"/>
      <c r="C156" s="242">
        <v>966244</v>
      </c>
      <c r="D156" s="242" t="s">
        <v>272</v>
      </c>
      <c r="E156" s="679"/>
      <c r="F156" s="242">
        <v>167.39500000000001</v>
      </c>
      <c r="G156" s="679"/>
      <c r="H156" s="700"/>
    </row>
    <row r="157" spans="2:8" s="39" customFormat="1" ht="12.75" customHeight="1">
      <c r="B157" s="682"/>
      <c r="C157" s="242">
        <v>960352</v>
      </c>
      <c r="D157" s="242" t="s">
        <v>276</v>
      </c>
      <c r="E157" s="679"/>
      <c r="F157" s="242">
        <v>458.505</v>
      </c>
      <c r="G157" s="679"/>
      <c r="H157" s="700"/>
    </row>
    <row r="158" spans="2:8" s="39" customFormat="1" ht="12.75" customHeight="1">
      <c r="B158" s="682"/>
      <c r="C158" s="242">
        <v>969269</v>
      </c>
      <c r="D158" s="242" t="s">
        <v>280</v>
      </c>
      <c r="E158" s="679"/>
      <c r="F158" s="242">
        <v>248.245</v>
      </c>
      <c r="G158" s="679"/>
      <c r="H158" s="700"/>
    </row>
    <row r="159" spans="2:8" s="39" customFormat="1" ht="12.75" customHeight="1">
      <c r="B159" s="682"/>
      <c r="C159" s="242">
        <v>700289</v>
      </c>
      <c r="D159" s="242" t="s">
        <v>271</v>
      </c>
      <c r="E159" s="679"/>
      <c r="F159" s="242">
        <v>86.846000000000004</v>
      </c>
      <c r="G159" s="679"/>
      <c r="H159" s="700"/>
    </row>
    <row r="160" spans="2:8" s="39" customFormat="1" ht="12.75" customHeight="1">
      <c r="B160" s="682"/>
      <c r="C160" s="242">
        <v>697575</v>
      </c>
      <c r="D160" s="242" t="s">
        <v>285</v>
      </c>
      <c r="E160" s="679"/>
      <c r="F160" s="242">
        <v>18.3</v>
      </c>
      <c r="G160" s="679"/>
      <c r="H160" s="700"/>
    </row>
    <row r="161" spans="2:9" s="39" customFormat="1" ht="12.75" customHeight="1">
      <c r="B161" s="682"/>
      <c r="C161" s="242">
        <v>921881</v>
      </c>
      <c r="D161" s="242" t="s">
        <v>288</v>
      </c>
      <c r="E161" s="679"/>
      <c r="F161" s="242">
        <v>172.36500000000001</v>
      </c>
      <c r="G161" s="679"/>
      <c r="H161" s="700"/>
    </row>
    <row r="162" spans="2:9" s="39" customFormat="1" ht="12.75" customHeight="1">
      <c r="B162" s="682"/>
      <c r="C162" s="242">
        <v>969394</v>
      </c>
      <c r="D162" s="242" t="s">
        <v>274</v>
      </c>
      <c r="E162" s="679"/>
      <c r="F162" s="242">
        <v>347.41699999999997</v>
      </c>
      <c r="G162" s="679"/>
      <c r="H162" s="700"/>
    </row>
    <row r="163" spans="2:9" s="39" customFormat="1" ht="12.75" customHeight="1">
      <c r="B163" s="682"/>
      <c r="C163" s="242">
        <v>699300</v>
      </c>
      <c r="D163" s="242" t="s">
        <v>290</v>
      </c>
      <c r="E163" s="679"/>
      <c r="F163" s="242"/>
      <c r="G163" s="679"/>
      <c r="H163" s="700"/>
    </row>
    <row r="164" spans="2:9" s="39" customFormat="1" ht="12.75" customHeight="1">
      <c r="B164" s="682"/>
      <c r="C164" s="242">
        <v>951184</v>
      </c>
      <c r="D164" s="242" t="s">
        <v>292</v>
      </c>
      <c r="E164" s="679"/>
      <c r="F164" s="242">
        <v>150.04400000000001</v>
      </c>
      <c r="G164" s="679"/>
      <c r="H164" s="700"/>
    </row>
    <row r="165" spans="2:9" s="39" customFormat="1" ht="12.75" customHeight="1">
      <c r="B165" s="682"/>
      <c r="C165" s="242">
        <v>968796</v>
      </c>
      <c r="D165" s="242" t="s">
        <v>278</v>
      </c>
      <c r="E165" s="679"/>
      <c r="F165" s="242">
        <v>0</v>
      </c>
      <c r="G165" s="679"/>
      <c r="H165" s="700"/>
    </row>
    <row r="166" spans="2:9" s="39" customFormat="1" ht="12.75" customHeight="1">
      <c r="B166" s="682"/>
      <c r="C166" s="242">
        <v>699343</v>
      </c>
      <c r="D166" s="460" t="s">
        <v>294</v>
      </c>
      <c r="E166" s="679"/>
      <c r="F166" s="242">
        <f>41.765+4.747</f>
        <v>46.512</v>
      </c>
      <c r="G166" s="679"/>
      <c r="H166" s="700"/>
    </row>
    <row r="167" spans="2:9" s="39" customFormat="1" ht="12.75" customHeight="1">
      <c r="B167" s="682"/>
      <c r="C167" s="242">
        <v>699245</v>
      </c>
      <c r="D167" s="242" t="s">
        <v>275</v>
      </c>
      <c r="E167" s="679"/>
      <c r="F167" s="242">
        <v>133.43799999999999</v>
      </c>
      <c r="G167" s="679"/>
      <c r="H167" s="700"/>
    </row>
    <row r="168" spans="2:9" s="39" customFormat="1" ht="12.75" customHeight="1">
      <c r="B168" s="683"/>
      <c r="C168" s="242">
        <v>965905</v>
      </c>
      <c r="D168" s="242" t="s">
        <v>291</v>
      </c>
      <c r="E168" s="680"/>
      <c r="F168" s="242"/>
      <c r="G168" s="680"/>
      <c r="H168" s="701"/>
    </row>
    <row r="169" spans="2:9" s="39" customFormat="1" ht="12.75" customHeight="1">
      <c r="B169" s="684">
        <v>1255</v>
      </c>
      <c r="C169" s="241">
        <v>697578</v>
      </c>
      <c r="D169" s="241" t="s">
        <v>305</v>
      </c>
      <c r="E169" s="687">
        <v>1637</v>
      </c>
      <c r="F169" s="241">
        <v>97.864000000000004</v>
      </c>
      <c r="G169" s="687">
        <f>E169-I169</f>
        <v>0.28100000000017644</v>
      </c>
      <c r="H169" s="702">
        <f>I169/E169</f>
        <v>0.99982834453268166</v>
      </c>
      <c r="I169" s="39">
        <f>SUM(F169:F190)</f>
        <v>1636.7189999999998</v>
      </c>
    </row>
    <row r="170" spans="2:9" s="39" customFormat="1" ht="12.75" customHeight="1">
      <c r="B170" s="685"/>
      <c r="C170" s="241">
        <v>964673</v>
      </c>
      <c r="D170" s="241" t="s">
        <v>309</v>
      </c>
      <c r="E170" s="688"/>
      <c r="F170" s="241">
        <v>0</v>
      </c>
      <c r="G170" s="688"/>
      <c r="H170" s="703"/>
    </row>
    <row r="171" spans="2:9" s="39" customFormat="1" ht="12.75" customHeight="1">
      <c r="B171" s="685"/>
      <c r="C171" s="241">
        <v>901588</v>
      </c>
      <c r="D171" s="241" t="s">
        <v>234</v>
      </c>
      <c r="E171" s="688"/>
      <c r="F171" s="241">
        <v>91.662000000000006</v>
      </c>
      <c r="G171" s="688"/>
      <c r="H171" s="703"/>
    </row>
    <row r="172" spans="2:9" s="39" customFormat="1" ht="12.75" customHeight="1">
      <c r="B172" s="685"/>
      <c r="C172" s="241">
        <v>700697</v>
      </c>
      <c r="D172" s="241" t="s">
        <v>244</v>
      </c>
      <c r="E172" s="688"/>
      <c r="F172" s="241">
        <v>29.899000000000001</v>
      </c>
      <c r="G172" s="688"/>
      <c r="H172" s="703"/>
    </row>
    <row r="173" spans="2:9" s="39" customFormat="1" ht="12.75" customHeight="1">
      <c r="B173" s="685"/>
      <c r="C173" s="241">
        <v>956427</v>
      </c>
      <c r="D173" s="241" t="s">
        <v>246</v>
      </c>
      <c r="E173" s="688"/>
      <c r="F173" s="241">
        <v>116.328</v>
      </c>
      <c r="G173" s="688"/>
      <c r="H173" s="703"/>
    </row>
    <row r="174" spans="2:9" s="39" customFormat="1" ht="12.75" customHeight="1">
      <c r="B174" s="685"/>
      <c r="C174" s="241">
        <v>968871</v>
      </c>
      <c r="D174" s="241" t="s">
        <v>238</v>
      </c>
      <c r="E174" s="688"/>
      <c r="F174" s="241">
        <v>38.81</v>
      </c>
      <c r="G174" s="688"/>
      <c r="H174" s="703"/>
    </row>
    <row r="175" spans="2:9" s="39" customFormat="1" ht="12.75" customHeight="1">
      <c r="B175" s="685"/>
      <c r="C175" s="241">
        <v>964933</v>
      </c>
      <c r="D175" s="241" t="s">
        <v>236</v>
      </c>
      <c r="E175" s="688"/>
      <c r="F175" s="241">
        <v>97.846000000000004</v>
      </c>
      <c r="G175" s="688"/>
      <c r="H175" s="703"/>
    </row>
    <row r="176" spans="2:9" s="39" customFormat="1" ht="12.75" customHeight="1">
      <c r="B176" s="685"/>
      <c r="C176" s="241">
        <v>953023</v>
      </c>
      <c r="D176" s="241" t="s">
        <v>245</v>
      </c>
      <c r="E176" s="688"/>
      <c r="F176" s="241">
        <v>64.052999999999997</v>
      </c>
      <c r="G176" s="688"/>
      <c r="H176" s="703"/>
    </row>
    <row r="177" spans="2:8" s="39" customFormat="1" ht="12.75" customHeight="1">
      <c r="B177" s="685"/>
      <c r="C177" s="241">
        <v>966826</v>
      </c>
      <c r="D177" s="241" t="s">
        <v>306</v>
      </c>
      <c r="E177" s="688"/>
      <c r="F177" s="241">
        <v>4.0250000000000004</v>
      </c>
      <c r="G177" s="688"/>
      <c r="H177" s="703"/>
    </row>
    <row r="178" spans="2:8" s="39" customFormat="1" ht="12.75" customHeight="1">
      <c r="B178" s="685"/>
      <c r="C178" s="241">
        <v>923266</v>
      </c>
      <c r="D178" s="241" t="s">
        <v>239</v>
      </c>
      <c r="E178" s="688"/>
      <c r="F178" s="241">
        <v>135.679</v>
      </c>
      <c r="G178" s="688"/>
      <c r="H178" s="703"/>
    </row>
    <row r="179" spans="2:8" s="39" customFormat="1" ht="12.75" customHeight="1">
      <c r="B179" s="685"/>
      <c r="C179" s="241">
        <v>957989</v>
      </c>
      <c r="D179" s="241" t="s">
        <v>241</v>
      </c>
      <c r="E179" s="688"/>
      <c r="F179" s="241">
        <v>131.20500000000001</v>
      </c>
      <c r="G179" s="688"/>
      <c r="H179" s="703"/>
    </row>
    <row r="180" spans="2:8" s="39" customFormat="1" ht="12.75" customHeight="1">
      <c r="B180" s="685"/>
      <c r="C180" s="241">
        <v>960563</v>
      </c>
      <c r="D180" s="241" t="s">
        <v>237</v>
      </c>
      <c r="E180" s="688"/>
      <c r="F180" s="241">
        <v>133.71700000000001</v>
      </c>
      <c r="G180" s="688"/>
      <c r="H180" s="703"/>
    </row>
    <row r="181" spans="2:8" s="39" customFormat="1" ht="12.75" customHeight="1">
      <c r="B181" s="685"/>
      <c r="C181" s="241">
        <v>698592</v>
      </c>
      <c r="D181" s="241" t="s">
        <v>242</v>
      </c>
      <c r="E181" s="688"/>
      <c r="F181" s="241">
        <v>127.17700000000001</v>
      </c>
      <c r="G181" s="688"/>
      <c r="H181" s="703"/>
    </row>
    <row r="182" spans="2:8" s="39" customFormat="1" ht="12.75" customHeight="1">
      <c r="B182" s="685"/>
      <c r="C182" s="241">
        <v>966707</v>
      </c>
      <c r="D182" s="241" t="s">
        <v>240</v>
      </c>
      <c r="E182" s="688"/>
      <c r="F182" s="241">
        <v>109.658</v>
      </c>
      <c r="G182" s="688"/>
      <c r="H182" s="703"/>
    </row>
    <row r="183" spans="2:8" s="39" customFormat="1" ht="12.75" customHeight="1">
      <c r="B183" s="685"/>
      <c r="C183" s="241">
        <v>969501</v>
      </c>
      <c r="D183" s="241" t="s">
        <v>307</v>
      </c>
      <c r="E183" s="688"/>
      <c r="F183" s="241">
        <v>7.1559999999999997</v>
      </c>
      <c r="G183" s="688"/>
      <c r="H183" s="703"/>
    </row>
    <row r="184" spans="2:8" s="39" customFormat="1" ht="12.75" customHeight="1">
      <c r="B184" s="685"/>
      <c r="C184" s="241">
        <v>36113</v>
      </c>
      <c r="D184" s="241" t="s">
        <v>312</v>
      </c>
      <c r="E184" s="688"/>
      <c r="F184" s="241">
        <v>0</v>
      </c>
      <c r="G184" s="688"/>
      <c r="H184" s="703"/>
    </row>
    <row r="185" spans="2:8" s="39" customFormat="1" ht="12.75" customHeight="1">
      <c r="B185" s="685"/>
      <c r="C185" s="241">
        <v>923167</v>
      </c>
      <c r="D185" s="241" t="s">
        <v>311</v>
      </c>
      <c r="E185" s="688"/>
      <c r="F185" s="241">
        <v>115.2</v>
      </c>
      <c r="G185" s="688"/>
      <c r="H185" s="703"/>
    </row>
    <row r="186" spans="2:8" s="39" customFormat="1" ht="12.75" customHeight="1">
      <c r="B186" s="685"/>
      <c r="C186" s="241">
        <v>951803</v>
      </c>
      <c r="D186" s="241" t="s">
        <v>308</v>
      </c>
      <c r="E186" s="688"/>
      <c r="F186" s="241"/>
      <c r="G186" s="688"/>
      <c r="H186" s="703"/>
    </row>
    <row r="187" spans="2:8" s="39" customFormat="1" ht="12.75" customHeight="1">
      <c r="B187" s="685"/>
      <c r="C187" s="241">
        <v>958708</v>
      </c>
      <c r="D187" s="241" t="s">
        <v>243</v>
      </c>
      <c r="E187" s="688"/>
      <c r="F187" s="241">
        <v>0</v>
      </c>
      <c r="G187" s="688"/>
      <c r="H187" s="703"/>
    </row>
    <row r="188" spans="2:8" s="39" customFormat="1" ht="12.75" customHeight="1">
      <c r="B188" s="685"/>
      <c r="C188" s="241">
        <v>950875</v>
      </c>
      <c r="D188" s="241" t="s">
        <v>247</v>
      </c>
      <c r="E188" s="688"/>
      <c r="F188" s="241">
        <v>114.511</v>
      </c>
      <c r="G188" s="688"/>
      <c r="H188" s="703"/>
    </row>
    <row r="189" spans="2:8" s="39" customFormat="1" ht="12.75" customHeight="1">
      <c r="B189" s="685"/>
      <c r="C189" s="241">
        <v>966397</v>
      </c>
      <c r="D189" s="241" t="s">
        <v>235</v>
      </c>
      <c r="E189" s="688"/>
      <c r="F189" s="241">
        <v>125.44199999999999</v>
      </c>
      <c r="G189" s="688"/>
      <c r="H189" s="703"/>
    </row>
    <row r="190" spans="2:8" s="39" customFormat="1" ht="12.75" customHeight="1">
      <c r="B190" s="686"/>
      <c r="C190" s="241">
        <v>968624</v>
      </c>
      <c r="D190" s="241" t="s">
        <v>310</v>
      </c>
      <c r="E190" s="689"/>
      <c r="F190" s="241">
        <v>96.486999999999995</v>
      </c>
      <c r="G190" s="689"/>
      <c r="H190" s="704"/>
    </row>
    <row r="191" spans="2:8" s="39" customFormat="1" ht="12.75" customHeight="1">
      <c r="B191" s="681">
        <v>1271</v>
      </c>
      <c r="C191" s="242">
        <v>700685</v>
      </c>
      <c r="D191" s="242" t="s">
        <v>327</v>
      </c>
      <c r="E191" s="678">
        <v>528.56399999999996</v>
      </c>
      <c r="F191" s="242">
        <v>118.205</v>
      </c>
      <c r="G191" s="678">
        <f>E191-(F191+F192)</f>
        <v>410.35899999999998</v>
      </c>
      <c r="H191" s="699">
        <f>(F191+F192)/E191</f>
        <v>0.22363422404855421</v>
      </c>
    </row>
    <row r="192" spans="2:8" s="39" customFormat="1" ht="12.75" customHeight="1">
      <c r="B192" s="683"/>
      <c r="C192" s="242">
        <v>701262</v>
      </c>
      <c r="D192" s="242" t="s">
        <v>373</v>
      </c>
      <c r="E192" s="680"/>
      <c r="F192" s="242">
        <v>0</v>
      </c>
      <c r="G192" s="680"/>
      <c r="H192" s="701"/>
    </row>
    <row r="193" spans="2:9" s="39" customFormat="1" ht="12.75">
      <c r="B193" s="439">
        <v>103</v>
      </c>
      <c r="C193" s="241">
        <v>968588</v>
      </c>
      <c r="D193" s="241" t="s">
        <v>361</v>
      </c>
      <c r="E193" s="440">
        <v>14.65</v>
      </c>
      <c r="F193" s="241">
        <v>14.65</v>
      </c>
      <c r="G193" s="440">
        <f>E193-F193</f>
        <v>0</v>
      </c>
      <c r="H193" s="438">
        <f>F193/E193</f>
        <v>1</v>
      </c>
    </row>
    <row r="194" spans="2:9" s="39" customFormat="1" ht="12.75" customHeight="1">
      <c r="B194" s="681">
        <v>200</v>
      </c>
      <c r="C194" s="242">
        <v>699846</v>
      </c>
      <c r="D194" s="242" t="s">
        <v>217</v>
      </c>
      <c r="E194" s="678">
        <v>1492.126</v>
      </c>
      <c r="F194" s="242"/>
      <c r="G194" s="678">
        <f>E194-I194</f>
        <v>0</v>
      </c>
      <c r="H194" s="705">
        <f>I194/E194</f>
        <v>1.0000000000000002</v>
      </c>
      <c r="I194" s="39">
        <f>F194+F195+F196+F197+F198+F199+F200+F201+F202+F203+F204+F205+F206+F207+F208+F209+F210</f>
        <v>1492.1260000000002</v>
      </c>
    </row>
    <row r="195" spans="2:9" s="39" customFormat="1" ht="12.75" customHeight="1">
      <c r="B195" s="682"/>
      <c r="C195" s="242">
        <v>698573</v>
      </c>
      <c r="D195" s="242" t="s">
        <v>224</v>
      </c>
      <c r="E195" s="679"/>
      <c r="F195" s="242"/>
      <c r="G195" s="679"/>
      <c r="H195" s="706"/>
    </row>
    <row r="196" spans="2:9" s="39" customFormat="1" ht="12.75" customHeight="1">
      <c r="B196" s="682"/>
      <c r="C196" s="242">
        <v>969685</v>
      </c>
      <c r="D196" s="242" t="s">
        <v>220</v>
      </c>
      <c r="E196" s="679"/>
      <c r="F196" s="242">
        <v>208.816</v>
      </c>
      <c r="G196" s="679"/>
      <c r="H196" s="706"/>
    </row>
    <row r="197" spans="2:9" s="39" customFormat="1" ht="12.75" customHeight="1">
      <c r="B197" s="682"/>
      <c r="C197" s="242">
        <v>698484</v>
      </c>
      <c r="D197" s="242" t="s">
        <v>364</v>
      </c>
      <c r="E197" s="679"/>
      <c r="F197" s="242"/>
      <c r="G197" s="679"/>
      <c r="H197" s="706"/>
    </row>
    <row r="198" spans="2:9" s="39" customFormat="1" ht="12.75" customHeight="1">
      <c r="B198" s="682"/>
      <c r="C198" s="242">
        <v>967577</v>
      </c>
      <c r="D198" s="242" t="s">
        <v>202</v>
      </c>
      <c r="E198" s="679"/>
      <c r="F198" s="242">
        <v>24.164999999999999</v>
      </c>
      <c r="G198" s="679"/>
      <c r="H198" s="706"/>
    </row>
    <row r="199" spans="2:9" s="39" customFormat="1" ht="12.75" customHeight="1">
      <c r="B199" s="682"/>
      <c r="C199" s="242">
        <v>961377</v>
      </c>
      <c r="D199" s="242" t="s">
        <v>365</v>
      </c>
      <c r="E199" s="679"/>
      <c r="F199" s="242">
        <v>15.89</v>
      </c>
      <c r="G199" s="679"/>
      <c r="H199" s="706"/>
    </row>
    <row r="200" spans="2:9" s="39" customFormat="1" ht="12.75" customHeight="1">
      <c r="B200" s="682"/>
      <c r="C200" s="242">
        <v>699999</v>
      </c>
      <c r="D200" s="242" t="s">
        <v>366</v>
      </c>
      <c r="E200" s="679"/>
      <c r="F200" s="242"/>
      <c r="G200" s="679"/>
      <c r="H200" s="706"/>
    </row>
    <row r="201" spans="2:9" s="39" customFormat="1" ht="12.75" customHeight="1">
      <c r="B201" s="682"/>
      <c r="C201" s="242">
        <v>951136</v>
      </c>
      <c r="D201" s="242" t="s">
        <v>211</v>
      </c>
      <c r="E201" s="679"/>
      <c r="F201" s="242">
        <v>200.411</v>
      </c>
      <c r="G201" s="679"/>
      <c r="H201" s="706"/>
    </row>
    <row r="202" spans="2:9" s="39" customFormat="1" ht="12.75" customHeight="1">
      <c r="B202" s="682"/>
      <c r="C202" s="242">
        <v>698987</v>
      </c>
      <c r="D202" s="242" t="s">
        <v>233</v>
      </c>
      <c r="E202" s="679"/>
      <c r="F202" s="242">
        <v>134.29400000000001</v>
      </c>
      <c r="G202" s="679"/>
      <c r="H202" s="706"/>
    </row>
    <row r="203" spans="2:9" s="39" customFormat="1" ht="12.75" customHeight="1">
      <c r="B203" s="682"/>
      <c r="C203" s="242">
        <v>968817</v>
      </c>
      <c r="D203" s="242" t="s">
        <v>203</v>
      </c>
      <c r="E203" s="679"/>
      <c r="F203" s="242"/>
      <c r="G203" s="679"/>
      <c r="H203" s="706"/>
    </row>
    <row r="204" spans="2:9" s="39" customFormat="1" ht="12.75" customHeight="1">
      <c r="B204" s="682"/>
      <c r="C204" s="242">
        <v>697864</v>
      </c>
      <c r="D204" s="460" t="s">
        <v>221</v>
      </c>
      <c r="E204" s="679"/>
      <c r="F204" s="242">
        <f>79.403-10.494</f>
        <v>68.909000000000006</v>
      </c>
      <c r="G204" s="679"/>
      <c r="H204" s="706"/>
    </row>
    <row r="205" spans="2:9" s="39" customFormat="1" ht="12.75" customHeight="1">
      <c r="B205" s="682"/>
      <c r="C205" s="242">
        <v>697885</v>
      </c>
      <c r="D205" s="242" t="s">
        <v>204</v>
      </c>
      <c r="E205" s="679"/>
      <c r="F205" s="242">
        <v>121.925</v>
      </c>
      <c r="G205" s="679"/>
      <c r="H205" s="706"/>
    </row>
    <row r="206" spans="2:9" s="39" customFormat="1" ht="12.75" customHeight="1">
      <c r="B206" s="682"/>
      <c r="C206" s="242">
        <v>926065</v>
      </c>
      <c r="D206" s="242" t="s">
        <v>230</v>
      </c>
      <c r="E206" s="679"/>
      <c r="F206" s="242">
        <v>142.625</v>
      </c>
      <c r="G206" s="679"/>
      <c r="H206" s="706"/>
    </row>
    <row r="207" spans="2:9" s="39" customFormat="1" ht="12.75" customHeight="1">
      <c r="B207" s="682"/>
      <c r="C207" s="242">
        <v>968833</v>
      </c>
      <c r="D207" s="242" t="s">
        <v>208</v>
      </c>
      <c r="E207" s="679"/>
      <c r="F207" s="242">
        <v>323.36700000000002</v>
      </c>
      <c r="G207" s="679"/>
      <c r="H207" s="706"/>
    </row>
    <row r="208" spans="2:9" s="39" customFormat="1" ht="12.75" customHeight="1">
      <c r="B208" s="682"/>
      <c r="C208" s="242">
        <v>701661</v>
      </c>
      <c r="D208" s="242" t="s">
        <v>426</v>
      </c>
      <c r="E208" s="679"/>
      <c r="F208" s="242"/>
      <c r="G208" s="679"/>
      <c r="H208" s="706"/>
    </row>
    <row r="209" spans="2:18" s="39" customFormat="1" ht="12.75" customHeight="1">
      <c r="B209" s="682"/>
      <c r="C209" s="242">
        <v>701672</v>
      </c>
      <c r="D209" s="460" t="s">
        <v>689</v>
      </c>
      <c r="E209" s="679"/>
      <c r="F209" s="242">
        <v>160.71</v>
      </c>
      <c r="G209" s="679"/>
      <c r="H209" s="706"/>
    </row>
    <row r="210" spans="2:18" s="39" customFormat="1" ht="12.75" customHeight="1">
      <c r="B210" s="683"/>
      <c r="C210" s="242">
        <v>701699</v>
      </c>
      <c r="D210" s="460" t="s">
        <v>294</v>
      </c>
      <c r="E210" s="680"/>
      <c r="F210" s="242">
        <f>99.096-3.335-4.747</f>
        <v>91.01400000000001</v>
      </c>
      <c r="G210" s="680"/>
      <c r="H210" s="707"/>
    </row>
    <row r="211" spans="2:18" s="39" customFormat="1" ht="12.75" customHeight="1">
      <c r="B211" s="684">
        <v>220</v>
      </c>
      <c r="C211" s="241">
        <v>698125</v>
      </c>
      <c r="D211" s="241" t="s">
        <v>207</v>
      </c>
      <c r="E211" s="687">
        <v>276.29700000000003</v>
      </c>
      <c r="F211" s="241">
        <v>22.925000000000001</v>
      </c>
      <c r="G211" s="687">
        <f>E211-R211</f>
        <v>276.29700000000003</v>
      </c>
      <c r="H211" s="708">
        <f>I211/E211</f>
        <v>0.8561330741919021</v>
      </c>
      <c r="I211" s="39">
        <f>F211+F212+F213+F214+F215+F216+F217+F218+F219+F220+F221</f>
        <v>236.547</v>
      </c>
    </row>
    <row r="212" spans="2:18" s="39" customFormat="1" ht="12.75" customHeight="1">
      <c r="B212" s="685"/>
      <c r="C212" s="241">
        <v>953902</v>
      </c>
      <c r="D212" s="241" t="s">
        <v>223</v>
      </c>
      <c r="E212" s="688"/>
      <c r="F212" s="241"/>
      <c r="G212" s="688"/>
      <c r="H212" s="709"/>
    </row>
    <row r="213" spans="2:18" s="39" customFormat="1" ht="12.75" customHeight="1">
      <c r="B213" s="685"/>
      <c r="C213" s="241">
        <v>967342</v>
      </c>
      <c r="D213" s="241" t="s">
        <v>227</v>
      </c>
      <c r="E213" s="688"/>
      <c r="F213" s="241">
        <v>69.457999999999998</v>
      </c>
      <c r="G213" s="688"/>
      <c r="H213" s="709"/>
    </row>
    <row r="214" spans="2:18" s="39" customFormat="1" ht="12.75" customHeight="1">
      <c r="B214" s="685"/>
      <c r="C214" s="241">
        <v>968797</v>
      </c>
      <c r="D214" s="241" t="s">
        <v>213</v>
      </c>
      <c r="E214" s="688"/>
      <c r="F214" s="241">
        <v>63.609000000000002</v>
      </c>
      <c r="G214" s="688"/>
      <c r="H214" s="709"/>
    </row>
    <row r="215" spans="2:18" s="39" customFormat="1" ht="12.75" customHeight="1">
      <c r="B215" s="685"/>
      <c r="C215" s="241">
        <v>968981</v>
      </c>
      <c r="D215" s="241" t="s">
        <v>215</v>
      </c>
      <c r="E215" s="688"/>
      <c r="F215" s="241">
        <v>47.25</v>
      </c>
      <c r="G215" s="688"/>
      <c r="H215" s="709"/>
    </row>
    <row r="216" spans="2:18" s="39" customFormat="1" ht="12.75" customHeight="1">
      <c r="B216" s="685"/>
      <c r="C216" s="241">
        <v>968524</v>
      </c>
      <c r="D216" s="241" t="s">
        <v>210</v>
      </c>
      <c r="E216" s="688"/>
      <c r="F216" s="241"/>
      <c r="G216" s="688"/>
      <c r="H216" s="709"/>
    </row>
    <row r="217" spans="2:18" s="39" customFormat="1" ht="12.75" customHeight="1">
      <c r="B217" s="685"/>
      <c r="C217" s="241">
        <v>968804</v>
      </c>
      <c r="D217" s="241" t="s">
        <v>218</v>
      </c>
      <c r="E217" s="688"/>
      <c r="F217" s="241"/>
      <c r="G217" s="688"/>
      <c r="H217" s="709"/>
    </row>
    <row r="218" spans="2:18" s="39" customFormat="1" ht="12.75" customHeight="1">
      <c r="B218" s="685"/>
      <c r="C218" s="241">
        <v>698895</v>
      </c>
      <c r="D218" s="241" t="s">
        <v>206</v>
      </c>
      <c r="E218" s="688"/>
      <c r="F218" s="241"/>
      <c r="G218" s="688"/>
      <c r="H218" s="709"/>
    </row>
    <row r="219" spans="2:18" s="39" customFormat="1" ht="12.75" customHeight="1">
      <c r="B219" s="685"/>
      <c r="C219" s="241">
        <v>701488</v>
      </c>
      <c r="D219" s="241" t="s">
        <v>205</v>
      </c>
      <c r="E219" s="688"/>
      <c r="F219" s="241"/>
      <c r="G219" s="688"/>
      <c r="H219" s="709"/>
    </row>
    <row r="220" spans="2:18" s="39" customFormat="1" ht="12.75" customHeight="1">
      <c r="B220" s="685"/>
      <c r="C220" s="241">
        <v>698086</v>
      </c>
      <c r="D220" s="241" t="s">
        <v>212</v>
      </c>
      <c r="E220" s="688"/>
      <c r="F220" s="241"/>
      <c r="G220" s="688"/>
      <c r="H220" s="709"/>
    </row>
    <row r="221" spans="2:18" s="39" customFormat="1" ht="12.75" customHeight="1">
      <c r="B221" s="686"/>
      <c r="C221" s="241">
        <v>969701</v>
      </c>
      <c r="D221" s="241" t="s">
        <v>214</v>
      </c>
      <c r="E221" s="689"/>
      <c r="F221" s="241">
        <v>33.305</v>
      </c>
      <c r="G221" s="689"/>
      <c r="H221" s="710"/>
    </row>
    <row r="222" spans="2:18" s="39" customFormat="1">
      <c r="B222" s="681">
        <v>221</v>
      </c>
      <c r="C222" s="242">
        <v>698125</v>
      </c>
      <c r="D222" s="242" t="s">
        <v>207</v>
      </c>
      <c r="E222" s="678">
        <v>273.61099999999999</v>
      </c>
      <c r="F222" s="242"/>
      <c r="G222" s="678">
        <f>E222-R222</f>
        <v>0</v>
      </c>
      <c r="H222" s="705">
        <f>I222/E222</f>
        <v>1</v>
      </c>
      <c r="I222" s="39">
        <f>F222+F223+F224+F225+F226+F227+F228+F229+F230+F231+F232</f>
        <v>273.61099999999999</v>
      </c>
      <c r="R222" s="39">
        <f>I222</f>
        <v>273.61099999999999</v>
      </c>
    </row>
    <row r="223" spans="2:18" s="39" customFormat="1">
      <c r="B223" s="682"/>
      <c r="C223" s="242">
        <v>953902</v>
      </c>
      <c r="D223" s="242" t="s">
        <v>223</v>
      </c>
      <c r="E223" s="679"/>
      <c r="F223" s="242"/>
      <c r="G223" s="679"/>
      <c r="H223" s="706"/>
    </row>
    <row r="224" spans="2:18" s="39" customFormat="1">
      <c r="B224" s="682"/>
      <c r="C224" s="242">
        <v>967342</v>
      </c>
      <c r="D224" s="242" t="s">
        <v>227</v>
      </c>
      <c r="E224" s="679"/>
      <c r="F224" s="242">
        <v>35.244999999999997</v>
      </c>
      <c r="G224" s="679"/>
      <c r="H224" s="706"/>
    </row>
    <row r="225" spans="2:9" s="39" customFormat="1">
      <c r="B225" s="682"/>
      <c r="C225" s="242">
        <v>968797</v>
      </c>
      <c r="D225" s="242" t="s">
        <v>213</v>
      </c>
      <c r="E225" s="679"/>
      <c r="F225" s="242">
        <v>57.436</v>
      </c>
      <c r="G225" s="679"/>
      <c r="H225" s="706"/>
    </row>
    <row r="226" spans="2:9" s="39" customFormat="1">
      <c r="B226" s="682"/>
      <c r="C226" s="242">
        <v>968981</v>
      </c>
      <c r="D226" s="242" t="s">
        <v>215</v>
      </c>
      <c r="E226" s="679"/>
      <c r="F226" s="242">
        <v>71.497</v>
      </c>
      <c r="G226" s="679"/>
      <c r="H226" s="706"/>
    </row>
    <row r="227" spans="2:9" s="39" customFormat="1">
      <c r="B227" s="682"/>
      <c r="C227" s="242">
        <v>968524</v>
      </c>
      <c r="D227" s="242" t="s">
        <v>210</v>
      </c>
      <c r="E227" s="679"/>
      <c r="F227" s="242">
        <v>45.889000000000003</v>
      </c>
      <c r="G227" s="679"/>
      <c r="H227" s="706"/>
    </row>
    <row r="228" spans="2:9" s="39" customFormat="1">
      <c r="B228" s="682"/>
      <c r="C228" s="242">
        <v>968804</v>
      </c>
      <c r="D228" s="242" t="s">
        <v>218</v>
      </c>
      <c r="E228" s="679"/>
      <c r="F228" s="242">
        <v>12.728999999999999</v>
      </c>
      <c r="G228" s="679"/>
      <c r="H228" s="706"/>
    </row>
    <row r="229" spans="2:9" s="39" customFormat="1">
      <c r="B229" s="682"/>
      <c r="C229" s="242">
        <v>698895</v>
      </c>
      <c r="D229" s="242" t="s">
        <v>206</v>
      </c>
      <c r="E229" s="679"/>
      <c r="F229" s="242"/>
      <c r="G229" s="679"/>
      <c r="H229" s="706"/>
    </row>
    <row r="230" spans="2:9" s="39" customFormat="1">
      <c r="B230" s="682"/>
      <c r="C230" s="242">
        <v>701488</v>
      </c>
      <c r="D230" s="242" t="s">
        <v>205</v>
      </c>
      <c r="E230" s="679"/>
      <c r="F230" s="242"/>
      <c r="G230" s="679"/>
      <c r="H230" s="706"/>
    </row>
    <row r="231" spans="2:9" s="39" customFormat="1">
      <c r="B231" s="682"/>
      <c r="C231" s="242">
        <v>698086</v>
      </c>
      <c r="D231" s="242" t="s">
        <v>212</v>
      </c>
      <c r="E231" s="679"/>
      <c r="F231" s="242">
        <v>28.35</v>
      </c>
      <c r="G231" s="679"/>
      <c r="H231" s="706"/>
    </row>
    <row r="232" spans="2:9" s="39" customFormat="1">
      <c r="B232" s="683"/>
      <c r="C232" s="242">
        <v>969701</v>
      </c>
      <c r="D232" s="242" t="s">
        <v>214</v>
      </c>
      <c r="E232" s="680"/>
      <c r="F232" s="242">
        <v>22.465</v>
      </c>
      <c r="G232" s="680"/>
      <c r="H232" s="707"/>
    </row>
    <row r="233" spans="2:9" s="39" customFormat="1">
      <c r="B233" s="684">
        <v>223</v>
      </c>
      <c r="C233" s="241">
        <v>698125</v>
      </c>
      <c r="D233" s="241" t="s">
        <v>207</v>
      </c>
      <c r="E233" s="687">
        <v>204.93199999999999</v>
      </c>
      <c r="F233" s="241"/>
      <c r="G233" s="687">
        <f>I239</f>
        <v>-4.0000000000190994E-3</v>
      </c>
      <c r="H233" s="708">
        <f>I238/E233</f>
        <v>1.0000195186696075</v>
      </c>
      <c r="I233" s="39">
        <f>SUM(G233)</f>
        <v>-4.0000000000190994E-3</v>
      </c>
    </row>
    <row r="234" spans="2:9" s="39" customFormat="1">
      <c r="B234" s="685"/>
      <c r="C234" s="241">
        <v>953902</v>
      </c>
      <c r="D234" s="241" t="s">
        <v>223</v>
      </c>
      <c r="E234" s="688"/>
      <c r="F234" s="241"/>
      <c r="G234" s="688"/>
      <c r="H234" s="709"/>
    </row>
    <row r="235" spans="2:9" s="39" customFormat="1">
      <c r="B235" s="685"/>
      <c r="C235" s="241">
        <v>967342</v>
      </c>
      <c r="D235" s="241" t="s">
        <v>227</v>
      </c>
      <c r="E235" s="688"/>
      <c r="F235" s="241">
        <v>35.090000000000003</v>
      </c>
      <c r="G235" s="688"/>
      <c r="H235" s="709"/>
      <c r="I235" s="39">
        <f>G233</f>
        <v>-4.0000000000190994E-3</v>
      </c>
    </row>
    <row r="236" spans="2:9" s="39" customFormat="1">
      <c r="B236" s="685"/>
      <c r="C236" s="241">
        <v>968797</v>
      </c>
      <c r="D236" s="241" t="s">
        <v>213</v>
      </c>
      <c r="E236" s="688"/>
      <c r="F236" s="241"/>
      <c r="G236" s="688"/>
      <c r="H236" s="709"/>
    </row>
    <row r="237" spans="2:9" s="39" customFormat="1">
      <c r="B237" s="685"/>
      <c r="C237" s="241">
        <v>968981</v>
      </c>
      <c r="D237" s="241" t="s">
        <v>215</v>
      </c>
      <c r="E237" s="688"/>
      <c r="F237" s="241">
        <v>21.9</v>
      </c>
      <c r="G237" s="688"/>
      <c r="H237" s="709"/>
    </row>
    <row r="238" spans="2:9" s="39" customFormat="1">
      <c r="B238" s="685"/>
      <c r="C238" s="241">
        <v>968524</v>
      </c>
      <c r="D238" s="241" t="s">
        <v>210</v>
      </c>
      <c r="E238" s="688"/>
      <c r="F238" s="241">
        <v>48.34</v>
      </c>
      <c r="G238" s="688"/>
      <c r="H238" s="709"/>
      <c r="I238" s="39">
        <f>SUM(F233:F243)</f>
        <v>204.93600000000001</v>
      </c>
    </row>
    <row r="239" spans="2:9" s="39" customFormat="1">
      <c r="B239" s="685"/>
      <c r="C239" s="241">
        <v>968804</v>
      </c>
      <c r="D239" s="241" t="s">
        <v>218</v>
      </c>
      <c r="E239" s="688"/>
      <c r="F239" s="241"/>
      <c r="G239" s="688"/>
      <c r="H239" s="709"/>
      <c r="I239" s="39">
        <f>E233-I238</f>
        <v>-4.0000000000190994E-3</v>
      </c>
    </row>
    <row r="240" spans="2:9" s="39" customFormat="1">
      <c r="B240" s="685"/>
      <c r="C240" s="241">
        <v>698895</v>
      </c>
      <c r="D240" s="241" t="s">
        <v>206</v>
      </c>
      <c r="E240" s="688"/>
      <c r="F240" s="241"/>
      <c r="G240" s="688"/>
      <c r="H240" s="709"/>
    </row>
    <row r="241" spans="2:9" s="39" customFormat="1">
      <c r="B241" s="685"/>
      <c r="C241" s="241">
        <v>701488</v>
      </c>
      <c r="D241" s="241" t="s">
        <v>205</v>
      </c>
      <c r="E241" s="688"/>
      <c r="F241" s="241">
        <v>26.725000000000001</v>
      </c>
      <c r="G241" s="688"/>
      <c r="H241" s="709"/>
    </row>
    <row r="242" spans="2:9" s="39" customFormat="1">
      <c r="B242" s="685"/>
      <c r="C242" s="241">
        <v>698086</v>
      </c>
      <c r="D242" s="241" t="s">
        <v>212</v>
      </c>
      <c r="E242" s="688"/>
      <c r="F242" s="241">
        <v>45.792000000000002</v>
      </c>
      <c r="G242" s="688"/>
      <c r="H242" s="709"/>
    </row>
    <row r="243" spans="2:9" s="39" customFormat="1">
      <c r="B243" s="686"/>
      <c r="C243" s="241">
        <v>969701</v>
      </c>
      <c r="D243" s="241" t="s">
        <v>214</v>
      </c>
      <c r="E243" s="689"/>
      <c r="F243" s="241">
        <v>27.088999999999999</v>
      </c>
      <c r="G243" s="689"/>
      <c r="H243" s="710"/>
    </row>
    <row r="244" spans="2:9" ht="12.75" customHeight="1">
      <c r="B244" s="681">
        <v>224</v>
      </c>
      <c r="C244" s="242">
        <v>698125</v>
      </c>
      <c r="D244" s="242" t="s">
        <v>207</v>
      </c>
      <c r="E244" s="678">
        <v>978.899</v>
      </c>
      <c r="F244" s="242">
        <v>58.19</v>
      </c>
      <c r="G244" s="678">
        <f>E244-I244</f>
        <v>6.7270000000000891</v>
      </c>
      <c r="H244" s="705">
        <f>I244/E244</f>
        <v>0.99312799379711281</v>
      </c>
      <c r="I244" s="9">
        <f>SUM(F244:F254)</f>
        <v>972.17199999999991</v>
      </c>
    </row>
    <row r="245" spans="2:9" ht="12.75" customHeight="1">
      <c r="B245" s="682"/>
      <c r="C245" s="242">
        <v>953902</v>
      </c>
      <c r="D245" s="242" t="s">
        <v>223</v>
      </c>
      <c r="E245" s="679"/>
      <c r="F245" s="242">
        <v>65.004999999999995</v>
      </c>
      <c r="G245" s="679"/>
      <c r="H245" s="706"/>
    </row>
    <row r="246" spans="2:9" ht="12.75" customHeight="1">
      <c r="B246" s="682"/>
      <c r="C246" s="242">
        <v>967342</v>
      </c>
      <c r="D246" s="242" t="s">
        <v>227</v>
      </c>
      <c r="E246" s="679"/>
      <c r="F246" s="242">
        <v>167.35</v>
      </c>
      <c r="G246" s="679"/>
      <c r="H246" s="706"/>
    </row>
    <row r="247" spans="2:9" ht="12.75" customHeight="1">
      <c r="B247" s="682"/>
      <c r="C247" s="242">
        <v>968797</v>
      </c>
      <c r="D247" s="242" t="s">
        <v>213</v>
      </c>
      <c r="E247" s="679"/>
      <c r="F247" s="242">
        <v>212.5</v>
      </c>
      <c r="G247" s="679"/>
      <c r="H247" s="706"/>
    </row>
    <row r="248" spans="2:9" ht="12.75" customHeight="1">
      <c r="B248" s="682"/>
      <c r="C248" s="242">
        <v>968981</v>
      </c>
      <c r="D248" s="242" t="s">
        <v>215</v>
      </c>
      <c r="E248" s="679"/>
      <c r="F248" s="242">
        <v>132.22</v>
      </c>
      <c r="G248" s="679"/>
      <c r="H248" s="706"/>
    </row>
    <row r="249" spans="2:9" ht="12.75" customHeight="1">
      <c r="B249" s="682"/>
      <c r="C249" s="242">
        <v>968524</v>
      </c>
      <c r="D249" s="242" t="s">
        <v>210</v>
      </c>
      <c r="E249" s="679"/>
      <c r="F249" s="242"/>
      <c r="G249" s="679"/>
      <c r="H249" s="706"/>
    </row>
    <row r="250" spans="2:9" ht="12.75" customHeight="1">
      <c r="B250" s="682"/>
      <c r="C250" s="242">
        <v>968804</v>
      </c>
      <c r="D250" s="242" t="s">
        <v>218</v>
      </c>
      <c r="E250" s="679"/>
      <c r="F250" s="242"/>
      <c r="G250" s="679"/>
      <c r="H250" s="706"/>
    </row>
    <row r="251" spans="2:9" ht="12.75" customHeight="1">
      <c r="B251" s="682"/>
      <c r="C251" s="242">
        <v>698895</v>
      </c>
      <c r="D251" s="242" t="s">
        <v>206</v>
      </c>
      <c r="E251" s="679"/>
      <c r="F251" s="242">
        <v>58.19</v>
      </c>
      <c r="G251" s="679"/>
      <c r="H251" s="706"/>
    </row>
    <row r="252" spans="2:9" ht="12.75" customHeight="1">
      <c r="B252" s="682"/>
      <c r="C252" s="242">
        <v>701488</v>
      </c>
      <c r="D252" s="242" t="s">
        <v>205</v>
      </c>
      <c r="E252" s="679"/>
      <c r="F252" s="242">
        <v>136.285</v>
      </c>
      <c r="G252" s="679"/>
      <c r="H252" s="706"/>
    </row>
    <row r="253" spans="2:9" ht="12" customHeight="1">
      <c r="B253" s="682"/>
      <c r="C253" s="242">
        <v>698086</v>
      </c>
      <c r="D253" s="242" t="s">
        <v>212</v>
      </c>
      <c r="E253" s="679"/>
      <c r="F253" s="242">
        <v>7.2119999999999997</v>
      </c>
      <c r="G253" s="679"/>
      <c r="H253" s="706"/>
    </row>
    <row r="254" spans="2:9" ht="12" customHeight="1">
      <c r="B254" s="683"/>
      <c r="C254" s="242">
        <v>969701</v>
      </c>
      <c r="D254" s="242" t="s">
        <v>214</v>
      </c>
      <c r="E254" s="680"/>
      <c r="F254" s="242">
        <v>135.22</v>
      </c>
      <c r="G254" s="680"/>
      <c r="H254" s="707"/>
    </row>
    <row r="255" spans="2:9" ht="12" customHeight="1">
      <c r="B255" s="457"/>
      <c r="C255" s="127"/>
      <c r="D255" s="127"/>
      <c r="E255" s="127"/>
      <c r="F255" s="127"/>
      <c r="G255" s="126">
        <f t="shared" si="2"/>
        <v>0</v>
      </c>
      <c r="H255" s="11" t="e">
        <f>F255/E255</f>
        <v>#DIV/0!</v>
      </c>
    </row>
    <row r="256" spans="2:9">
      <c r="B256" s="690" t="s">
        <v>73</v>
      </c>
      <c r="C256" s="691"/>
      <c r="D256" s="692"/>
      <c r="E256" s="31">
        <f>SUM(E6:E255)</f>
        <v>19793.208000000002</v>
      </c>
      <c r="F256" s="31">
        <f>SUM(F6:F254)</f>
        <v>17446.490999999995</v>
      </c>
      <c r="G256" s="31">
        <f>+E256-F256</f>
        <v>2346.7170000000078</v>
      </c>
      <c r="H256" s="36">
        <f>+F256/E256</f>
        <v>0.88143826912747003</v>
      </c>
    </row>
  </sheetData>
  <autoFilter ref="B5:H251"/>
  <mergeCells count="61">
    <mergeCell ref="H233:H243"/>
    <mergeCell ref="B233:B243"/>
    <mergeCell ref="E233:E243"/>
    <mergeCell ref="G233:G243"/>
    <mergeCell ref="G244:G254"/>
    <mergeCell ref="H244:H254"/>
    <mergeCell ref="G194:G210"/>
    <mergeCell ref="E194:E210"/>
    <mergeCell ref="E211:E221"/>
    <mergeCell ref="G211:G221"/>
    <mergeCell ref="H211:H221"/>
    <mergeCell ref="G222:G232"/>
    <mergeCell ref="H222:H232"/>
    <mergeCell ref="B83:B96"/>
    <mergeCell ref="B97:B110"/>
    <mergeCell ref="H97:H110"/>
    <mergeCell ref="G169:G190"/>
    <mergeCell ref="H169:H190"/>
    <mergeCell ref="G111:G139"/>
    <mergeCell ref="H111:H139"/>
    <mergeCell ref="G140:G168"/>
    <mergeCell ref="H140:H168"/>
    <mergeCell ref="H191:H192"/>
    <mergeCell ref="G191:G192"/>
    <mergeCell ref="B140:B168"/>
    <mergeCell ref="B194:B210"/>
    <mergeCell ref="H194:H210"/>
    <mergeCell ref="H81:H82"/>
    <mergeCell ref="H83:H96"/>
    <mergeCell ref="B6:B15"/>
    <mergeCell ref="E16:E47"/>
    <mergeCell ref="G16:G47"/>
    <mergeCell ref="E48:E80"/>
    <mergeCell ref="G48:G80"/>
    <mergeCell ref="E81:E82"/>
    <mergeCell ref="G81:G82"/>
    <mergeCell ref="E83:E96"/>
    <mergeCell ref="G83:G96"/>
    <mergeCell ref="B2:H2"/>
    <mergeCell ref="B3:H3"/>
    <mergeCell ref="B4:H4"/>
    <mergeCell ref="H16:H47"/>
    <mergeCell ref="H48:H80"/>
    <mergeCell ref="B169:B190"/>
    <mergeCell ref="E169:E190"/>
    <mergeCell ref="B111:B139"/>
    <mergeCell ref="E111:E139"/>
    <mergeCell ref="B256:D256"/>
    <mergeCell ref="B191:B192"/>
    <mergeCell ref="E191:E192"/>
    <mergeCell ref="E244:E254"/>
    <mergeCell ref="B244:B254"/>
    <mergeCell ref="E140:E168"/>
    <mergeCell ref="B222:B232"/>
    <mergeCell ref="E222:E232"/>
    <mergeCell ref="B211:B221"/>
    <mergeCell ref="E97:E110"/>
    <mergeCell ref="G97:G110"/>
    <mergeCell ref="B16:B47"/>
    <mergeCell ref="B48:B80"/>
    <mergeCell ref="B81:B82"/>
  </mergeCells>
  <conditionalFormatting sqref="H6:H168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{4B6B4143-311E-483B-9F04-C2541B8C8BDC}</x14:id>
        </ext>
      </extLst>
    </cfRule>
  </conditionalFormatting>
  <conditionalFormatting sqref="H5:H16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{C4C0B44A-2C33-4433-A470-6459276DC740}</x14:id>
        </ext>
      </extLst>
    </cfRule>
  </conditionalFormatting>
  <conditionalFormatting sqref="H6:H190 H19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{1BEA63F5-4BCF-441D-86CD-76A0DFFA0800}</x14:id>
        </ext>
      </extLst>
    </cfRule>
  </conditionalFormatting>
  <conditionalFormatting sqref="H19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{F3F3611F-060F-456B-88D7-85134980AFD3}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6B4143-311E-483B-9F04-C2541B8C8BD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H6:H168</xm:sqref>
        </x14:conditionalFormatting>
        <x14:conditionalFormatting xmlns:xm="http://schemas.microsoft.com/office/excel/2006/main">
          <x14:cfRule type="dataBar" id="{C4C0B44A-2C33-4433-A470-6459276DC7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H5:H168</xm:sqref>
        </x14:conditionalFormatting>
        <x14:conditionalFormatting xmlns:xm="http://schemas.microsoft.com/office/excel/2006/main">
          <x14:cfRule type="dataBar" id="{1BEA63F5-4BCF-441D-86CD-76A0DFFA08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H6:H190 H193</xm:sqref>
        </x14:conditionalFormatting>
        <x14:conditionalFormatting xmlns:xm="http://schemas.microsoft.com/office/excel/2006/main">
          <x14:cfRule type="dataBar" id="{F3F3611F-060F-456B-88D7-85134980AF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H191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R55"/>
  <sheetViews>
    <sheetView showGridLines="0" topLeftCell="B1" workbookViewId="0">
      <selection activeCell="O6" sqref="O6"/>
    </sheetView>
  </sheetViews>
  <sheetFormatPr baseColWidth="10" defaultColWidth="11.42578125" defaultRowHeight="12"/>
  <cols>
    <col min="1" max="1" width="25.85546875" style="15" customWidth="1"/>
    <col min="2" max="2" width="16.5703125" style="15" customWidth="1"/>
    <col min="3" max="3" width="52.28515625" style="15" bestFit="1" customWidth="1"/>
    <col min="4" max="4" width="25.28515625" style="15" bestFit="1" customWidth="1"/>
    <col min="5" max="5" width="19.42578125" style="15" customWidth="1"/>
    <col min="6" max="6" width="18.28515625" style="15" customWidth="1"/>
    <col min="7" max="7" width="23.28515625" style="15" bestFit="1" customWidth="1"/>
    <col min="8" max="8" width="19.28515625" style="15" customWidth="1"/>
    <col min="9" max="9" width="12.5703125" style="15" bestFit="1" customWidth="1"/>
    <col min="10" max="10" width="13.140625" style="15" bestFit="1" customWidth="1"/>
    <col min="11" max="11" width="15.85546875" style="15" bestFit="1" customWidth="1"/>
    <col min="12" max="16384" width="11.42578125" style="15"/>
  </cols>
  <sheetData>
    <row r="1" spans="2:11" ht="12.75" thickBot="1"/>
    <row r="2" spans="2:11" ht="15.6" customHeight="1">
      <c r="B2" s="711" t="s">
        <v>161</v>
      </c>
      <c r="C2" s="712"/>
      <c r="D2" s="712"/>
      <c r="E2" s="712"/>
      <c r="F2" s="712"/>
      <c r="G2" s="712"/>
      <c r="H2" s="712"/>
      <c r="I2" s="712"/>
      <c r="J2" s="712"/>
      <c r="K2" s="713"/>
    </row>
    <row r="3" spans="2:11" ht="15" customHeight="1" thickBot="1">
      <c r="B3" s="714">
        <f>+RESUMEN!B3</f>
        <v>45291</v>
      </c>
      <c r="C3" s="715"/>
      <c r="D3" s="715"/>
      <c r="E3" s="715"/>
      <c r="F3" s="715"/>
      <c r="G3" s="715"/>
      <c r="H3" s="715"/>
      <c r="I3" s="715"/>
      <c r="J3" s="715"/>
      <c r="K3" s="716"/>
    </row>
    <row r="4" spans="2:11" ht="16.5" thickBot="1">
      <c r="B4" s="214"/>
      <c r="C4" s="717"/>
      <c r="D4" s="717"/>
      <c r="E4" s="717"/>
      <c r="F4" s="717"/>
      <c r="G4" s="717"/>
      <c r="H4" s="717"/>
      <c r="I4" s="214"/>
      <c r="J4" s="214"/>
      <c r="K4" s="214"/>
    </row>
    <row r="5" spans="2:11" ht="15.75">
      <c r="B5" s="214"/>
      <c r="C5" s="718" t="s">
        <v>133</v>
      </c>
      <c r="D5" s="719"/>
      <c r="E5" s="719"/>
      <c r="F5" s="719"/>
      <c r="G5" s="720"/>
      <c r="H5" s="214"/>
      <c r="I5" s="214"/>
      <c r="J5" s="214"/>
      <c r="K5" s="214"/>
    </row>
    <row r="6" spans="2:11" ht="15.75">
      <c r="B6" s="214"/>
      <c r="C6" s="190" t="s">
        <v>134</v>
      </c>
      <c r="D6" s="185" t="s">
        <v>82</v>
      </c>
      <c r="E6" s="186" t="s">
        <v>85</v>
      </c>
      <c r="F6" s="186" t="s">
        <v>86</v>
      </c>
      <c r="G6" s="191" t="s">
        <v>69</v>
      </c>
      <c r="H6" s="214"/>
      <c r="I6" s="214"/>
      <c r="J6" s="214"/>
      <c r="K6" s="214"/>
    </row>
    <row r="7" spans="2:11" ht="16.5" thickBot="1">
      <c r="B7" s="214"/>
      <c r="C7" s="192" t="s">
        <v>39</v>
      </c>
      <c r="D7" s="193">
        <v>7167</v>
      </c>
      <c r="E7" s="193">
        <f>E17</f>
        <v>7182.1679999999997</v>
      </c>
      <c r="F7" s="193">
        <f>D7-E7</f>
        <v>-15.167999999999665</v>
      </c>
      <c r="G7" s="473">
        <f>E7/D7</f>
        <v>1.0021163666806194</v>
      </c>
      <c r="H7" s="214"/>
      <c r="I7" s="214"/>
      <c r="J7" s="214"/>
      <c r="K7" s="214"/>
    </row>
    <row r="8" spans="2:11" s="177" customFormat="1" ht="15.75">
      <c r="B8" s="214"/>
      <c r="C8" s="187"/>
      <c r="D8" s="188"/>
      <c r="E8" s="188"/>
      <c r="F8" s="188"/>
      <c r="G8" s="189"/>
      <c r="H8" s="214"/>
      <c r="I8" s="214"/>
      <c r="J8" s="214"/>
      <c r="K8" s="214"/>
    </row>
    <row r="9" spans="2:11" s="177" customFormat="1" ht="15.75" hidden="1">
      <c r="B9" s="214"/>
      <c r="C9" s="187"/>
      <c r="D9" s="188"/>
      <c r="E9" s="188"/>
      <c r="F9" s="188"/>
      <c r="G9" s="189">
        <v>1</v>
      </c>
      <c r="H9" s="214"/>
      <c r="I9" s="214"/>
      <c r="J9" s="214"/>
      <c r="K9" s="214"/>
    </row>
    <row r="10" spans="2:11" s="177" customFormat="1" ht="16.5" thickBot="1">
      <c r="B10" s="214"/>
      <c r="C10" s="187"/>
      <c r="D10" s="188"/>
      <c r="E10" s="188"/>
      <c r="F10" s="188"/>
      <c r="G10" s="189"/>
      <c r="H10" s="214"/>
      <c r="I10" s="214"/>
      <c r="J10" s="214"/>
      <c r="K10" s="214"/>
    </row>
    <row r="11" spans="2:11" s="177" customFormat="1" ht="15.75">
      <c r="B11" s="214"/>
      <c r="C11" s="718" t="s">
        <v>300</v>
      </c>
      <c r="D11" s="719"/>
      <c r="E11" s="719"/>
      <c r="F11" s="719"/>
      <c r="G11" s="719"/>
      <c r="H11" s="720"/>
      <c r="I11" s="214"/>
      <c r="J11" s="214"/>
      <c r="K11" s="214"/>
    </row>
    <row r="12" spans="2:11" s="177" customFormat="1" ht="15.75">
      <c r="B12" s="214"/>
      <c r="C12" s="190" t="s">
        <v>135</v>
      </c>
      <c r="D12" s="185" t="s">
        <v>82</v>
      </c>
      <c r="E12" s="185" t="s">
        <v>85</v>
      </c>
      <c r="F12" s="185" t="s">
        <v>86</v>
      </c>
      <c r="G12" s="185" t="s">
        <v>138</v>
      </c>
      <c r="H12" s="191" t="s">
        <v>139</v>
      </c>
      <c r="I12" s="214"/>
      <c r="J12" s="214"/>
      <c r="K12" s="214"/>
    </row>
    <row r="13" spans="2:11" s="177" customFormat="1" ht="15.75">
      <c r="B13" s="214"/>
      <c r="C13" s="194" t="s">
        <v>265</v>
      </c>
      <c r="D13" s="180">
        <f>G22+G23+G24+G25+G26+G37</f>
        <v>2651.79</v>
      </c>
      <c r="E13" s="180">
        <f>H22+H23+H24+H25+H26+H37</f>
        <v>2654.3789999999999</v>
      </c>
      <c r="F13" s="180">
        <f>D13-E13</f>
        <v>-2.5889999999999418</v>
      </c>
      <c r="G13" s="471">
        <f>E13/D13</f>
        <v>1.0009763216544296</v>
      </c>
      <c r="H13" s="195"/>
      <c r="I13" s="214"/>
      <c r="J13" s="214"/>
      <c r="K13" s="214"/>
    </row>
    <row r="14" spans="2:11" s="177" customFormat="1" ht="15.75">
      <c r="B14" s="214"/>
      <c r="C14" s="194" t="s">
        <v>266</v>
      </c>
      <c r="D14" s="180">
        <f>G27+G28+G29+G30+G31+G32+G33+G34+G35+G36+G38+G39</f>
        <v>2795.130000000001</v>
      </c>
      <c r="E14" s="180">
        <f>H27+H28+H29+H30+H31+H32+H33+H34+H35+H36+H38+H39</f>
        <v>2795.3969999999999</v>
      </c>
      <c r="F14" s="180">
        <f>D14-E14</f>
        <v>-0.26699999999891588</v>
      </c>
      <c r="G14" s="471">
        <f>E14/D14</f>
        <v>1.0000955232851421</v>
      </c>
      <c r="H14" s="195"/>
      <c r="I14" s="214"/>
      <c r="J14" s="214"/>
      <c r="K14" s="214"/>
    </row>
    <row r="15" spans="2:11" s="423" customFormat="1" ht="15.75">
      <c r="B15" s="214"/>
      <c r="C15" s="194" t="str">
        <f>C46</f>
        <v>Del Sur S.A.</v>
      </c>
      <c r="D15" s="180">
        <f>G46+G47+G48+G49+G50+G51</f>
        <v>860.04000000000008</v>
      </c>
      <c r="E15" s="180">
        <f>H46+H47+H48+H49+H50+H51</f>
        <v>873.71900000000005</v>
      </c>
      <c r="F15" s="180">
        <f>D15-E15</f>
        <v>-13.678999999999974</v>
      </c>
      <c r="G15" s="471">
        <f>E15/D15</f>
        <v>1.0159050741825961</v>
      </c>
      <c r="H15" s="195"/>
      <c r="I15" s="214"/>
      <c r="J15" s="214"/>
      <c r="K15" s="214"/>
    </row>
    <row r="16" spans="2:11" s="177" customFormat="1" ht="15.75">
      <c r="B16" s="214"/>
      <c r="C16" s="194" t="s">
        <v>296</v>
      </c>
      <c r="D16" s="180">
        <f>G40+G41+G42+G43+G44+G45</f>
        <v>860.04000000000008</v>
      </c>
      <c r="E16" s="180">
        <f>H40+H41+H42+H43+H44+H45</f>
        <v>858.673</v>
      </c>
      <c r="F16" s="180">
        <f>D16-E16</f>
        <v>1.3670000000000755</v>
      </c>
      <c r="G16" s="471">
        <f>E16/D16</f>
        <v>0.99841053904469546</v>
      </c>
      <c r="H16" s="195"/>
      <c r="I16" s="214"/>
      <c r="J16" s="214"/>
      <c r="K16" s="214"/>
    </row>
    <row r="17" spans="2:18" s="177" customFormat="1" ht="16.5" thickBot="1">
      <c r="B17" s="214"/>
      <c r="C17" s="192" t="s">
        <v>298</v>
      </c>
      <c r="D17" s="193">
        <f>SUM(D13:D16)</f>
        <v>7167.0000000000009</v>
      </c>
      <c r="E17" s="193">
        <f>SUM(E13:E16)</f>
        <v>7182.1679999999997</v>
      </c>
      <c r="F17" s="193">
        <f>D17-E17</f>
        <v>-15.167999999998756</v>
      </c>
      <c r="G17" s="472">
        <f>E17/D17</f>
        <v>1.0021163666806194</v>
      </c>
      <c r="H17" s="196"/>
      <c r="I17" s="214"/>
      <c r="J17" s="214"/>
      <c r="K17" s="214"/>
    </row>
    <row r="18" spans="2:18" s="177" customFormat="1" ht="15.75" hidden="1">
      <c r="C18" s="187"/>
      <c r="D18" s="188"/>
      <c r="E18" s="188"/>
      <c r="F18" s="188"/>
      <c r="G18" s="197">
        <v>1</v>
      </c>
      <c r="H18" s="187"/>
    </row>
    <row r="19" spans="2:18" s="177" customFormat="1" ht="15.75">
      <c r="C19" s="187"/>
      <c r="D19" s="188"/>
      <c r="E19" s="188"/>
      <c r="F19" s="188"/>
      <c r="G19" s="189"/>
    </row>
    <row r="20" spans="2:18" ht="12.75" thickBot="1"/>
    <row r="21" spans="2:18" ht="15">
      <c r="B21" s="199" t="s">
        <v>295</v>
      </c>
      <c r="C21" s="200" t="s">
        <v>135</v>
      </c>
      <c r="D21" s="201" t="s">
        <v>136</v>
      </c>
      <c r="E21" s="201" t="s">
        <v>297</v>
      </c>
      <c r="F21" s="200" t="s">
        <v>137</v>
      </c>
      <c r="G21" s="200" t="s">
        <v>82</v>
      </c>
      <c r="H21" s="200" t="s">
        <v>85</v>
      </c>
      <c r="I21" s="200" t="s">
        <v>86</v>
      </c>
      <c r="J21" s="202" t="s">
        <v>138</v>
      </c>
      <c r="K21" s="202" t="s">
        <v>139</v>
      </c>
    </row>
    <row r="22" spans="2:18" ht="15" hidden="1">
      <c r="B22" s="203">
        <v>1</v>
      </c>
      <c r="C22" s="178" t="s">
        <v>265</v>
      </c>
      <c r="D22" s="178">
        <v>239</v>
      </c>
      <c r="E22" s="181">
        <v>0.1</v>
      </c>
      <c r="F22" s="178" t="s">
        <v>39</v>
      </c>
      <c r="G22" s="182">
        <f>D7*0.1</f>
        <v>716.7</v>
      </c>
      <c r="H22" s="480">
        <v>1470.25</v>
      </c>
      <c r="I22" s="179">
        <f>+G22-H22</f>
        <v>-753.55</v>
      </c>
      <c r="J22" s="183">
        <f>H22/G22</f>
        <v>2.0514162131993858</v>
      </c>
      <c r="K22" s="204"/>
    </row>
    <row r="23" spans="2:18" ht="15" hidden="1">
      <c r="B23" s="203">
        <v>2</v>
      </c>
      <c r="C23" s="178" t="s">
        <v>265</v>
      </c>
      <c r="D23" s="178">
        <v>240</v>
      </c>
      <c r="E23" s="181">
        <v>0.1</v>
      </c>
      <c r="F23" s="178" t="s">
        <v>39</v>
      </c>
      <c r="G23" s="179">
        <f>D7*0.1</f>
        <v>716.7</v>
      </c>
      <c r="H23" s="480">
        <v>312.31400000000002</v>
      </c>
      <c r="I23" s="179">
        <f t="shared" ref="I23:I33" si="0">+G23-H23</f>
        <v>404.38600000000002</v>
      </c>
      <c r="J23" s="183">
        <f>H23/G23</f>
        <v>0.4357667085251849</v>
      </c>
      <c r="K23" s="204"/>
      <c r="P23" s="461"/>
      <c r="R23" s="461"/>
    </row>
    <row r="24" spans="2:18" ht="15" hidden="1">
      <c r="B24" s="203">
        <v>3</v>
      </c>
      <c r="C24" s="178" t="s">
        <v>265</v>
      </c>
      <c r="D24" s="178">
        <v>241</v>
      </c>
      <c r="E24" s="181">
        <v>0.05</v>
      </c>
      <c r="F24" s="178" t="s">
        <v>39</v>
      </c>
      <c r="G24" s="178">
        <f>D7*0.05</f>
        <v>358.35</v>
      </c>
      <c r="H24" s="178"/>
      <c r="I24" s="178">
        <v>351.85</v>
      </c>
      <c r="J24" s="183">
        <f>H24/G24</f>
        <v>0</v>
      </c>
      <c r="K24" s="205"/>
      <c r="P24" s="461"/>
      <c r="R24" s="461"/>
    </row>
    <row r="25" spans="2:18" ht="15" hidden="1">
      <c r="B25" s="203">
        <v>4</v>
      </c>
      <c r="C25" s="178" t="s">
        <v>265</v>
      </c>
      <c r="D25" s="178">
        <v>242</v>
      </c>
      <c r="E25" s="181">
        <v>0.05</v>
      </c>
      <c r="F25" s="178" t="s">
        <v>39</v>
      </c>
      <c r="G25" s="179">
        <f>D7*0.05</f>
        <v>358.35</v>
      </c>
      <c r="H25" s="480">
        <f>611.855</f>
        <v>611.85500000000002</v>
      </c>
      <c r="I25" s="179">
        <f t="shared" si="0"/>
        <v>-253.505</v>
      </c>
      <c r="J25" s="183">
        <f t="shared" ref="J25:J30" si="1">H25/G25</f>
        <v>1.7074229105622993</v>
      </c>
      <c r="K25" s="204"/>
      <c r="P25" s="461"/>
      <c r="R25" s="461"/>
    </row>
    <row r="26" spans="2:18" ht="15" hidden="1">
      <c r="B26" s="203">
        <v>5</v>
      </c>
      <c r="C26" s="178" t="s">
        <v>265</v>
      </c>
      <c r="D26" s="178">
        <v>243</v>
      </c>
      <c r="E26" s="181">
        <v>0.05</v>
      </c>
      <c r="F26" s="178" t="s">
        <v>39</v>
      </c>
      <c r="G26" s="179">
        <f>D7*0.05</f>
        <v>358.35</v>
      </c>
      <c r="H26" s="179"/>
      <c r="I26" s="179">
        <f t="shared" si="0"/>
        <v>358.35</v>
      </c>
      <c r="J26" s="183">
        <f t="shared" si="1"/>
        <v>0</v>
      </c>
      <c r="K26" s="204"/>
      <c r="P26" s="461"/>
      <c r="R26" s="461"/>
    </row>
    <row r="27" spans="2:18" ht="15" hidden="1">
      <c r="B27" s="203">
        <v>6</v>
      </c>
      <c r="C27" s="178" t="s">
        <v>266</v>
      </c>
      <c r="D27" s="178">
        <v>244</v>
      </c>
      <c r="E27" s="181">
        <v>0.05</v>
      </c>
      <c r="F27" s="178" t="s">
        <v>39</v>
      </c>
      <c r="G27" s="179">
        <f>D7*0.05</f>
        <v>358.35</v>
      </c>
      <c r="H27" s="480">
        <f>2795.397</f>
        <v>2795.3969999999999</v>
      </c>
      <c r="I27" s="179">
        <f>+G27-H27</f>
        <v>-2437.047</v>
      </c>
      <c r="J27" s="183">
        <f>H27/G27</f>
        <v>7.8007450816241102</v>
      </c>
      <c r="K27" s="204"/>
      <c r="P27" s="461"/>
      <c r="R27" s="461"/>
    </row>
    <row r="28" spans="2:18" ht="15" hidden="1">
      <c r="B28" s="203">
        <v>7</v>
      </c>
      <c r="C28" s="178" t="s">
        <v>266</v>
      </c>
      <c r="D28" s="178">
        <v>245</v>
      </c>
      <c r="E28" s="181">
        <v>0.05</v>
      </c>
      <c r="F28" s="178" t="s">
        <v>39</v>
      </c>
      <c r="G28" s="179">
        <f>D7*0.05</f>
        <v>358.35</v>
      </c>
      <c r="H28" s="179"/>
      <c r="I28" s="179">
        <f t="shared" si="0"/>
        <v>358.35</v>
      </c>
      <c r="J28" s="183">
        <f t="shared" si="1"/>
        <v>0</v>
      </c>
      <c r="K28" s="204"/>
      <c r="P28" s="461"/>
      <c r="R28" s="461"/>
    </row>
    <row r="29" spans="2:18" ht="15" hidden="1">
      <c r="B29" s="203">
        <v>8</v>
      </c>
      <c r="C29" s="178" t="s">
        <v>266</v>
      </c>
      <c r="D29" s="178">
        <v>246</v>
      </c>
      <c r="E29" s="181">
        <v>0.04</v>
      </c>
      <c r="F29" s="178" t="s">
        <v>39</v>
      </c>
      <c r="G29" s="179">
        <f>D7*0.04</f>
        <v>286.68</v>
      </c>
      <c r="H29" s="179"/>
      <c r="I29" s="179">
        <f t="shared" si="0"/>
        <v>286.68</v>
      </c>
      <c r="J29" s="183">
        <f t="shared" si="1"/>
        <v>0</v>
      </c>
      <c r="K29" s="204"/>
      <c r="P29" s="461"/>
      <c r="R29" s="461"/>
    </row>
    <row r="30" spans="2:18" ht="15" hidden="1">
      <c r="B30" s="203">
        <v>9</v>
      </c>
      <c r="C30" s="178" t="s">
        <v>266</v>
      </c>
      <c r="D30" s="178">
        <v>247</v>
      </c>
      <c r="E30" s="181">
        <v>0.03</v>
      </c>
      <c r="F30" s="178" t="s">
        <v>39</v>
      </c>
      <c r="G30" s="179">
        <f>D7*0.03</f>
        <v>215.01</v>
      </c>
      <c r="H30" s="179"/>
      <c r="I30" s="179">
        <f t="shared" si="0"/>
        <v>215.01</v>
      </c>
      <c r="J30" s="183">
        <f t="shared" si="1"/>
        <v>0</v>
      </c>
      <c r="K30" s="204"/>
      <c r="P30" s="461"/>
      <c r="R30" s="461"/>
    </row>
    <row r="31" spans="2:18" ht="15" hidden="1">
      <c r="B31" s="203">
        <v>10</v>
      </c>
      <c r="C31" s="178" t="s">
        <v>266</v>
      </c>
      <c r="D31" s="178">
        <v>248</v>
      </c>
      <c r="E31" s="181">
        <v>0.03</v>
      </c>
      <c r="F31" s="178" t="s">
        <v>39</v>
      </c>
      <c r="G31" s="179">
        <f>D7*0.03</f>
        <v>215.01</v>
      </c>
      <c r="H31" s="179"/>
      <c r="I31" s="179">
        <f t="shared" si="0"/>
        <v>215.01</v>
      </c>
      <c r="J31" s="183">
        <f>H31/G31</f>
        <v>0</v>
      </c>
      <c r="K31" s="204"/>
      <c r="P31" s="461"/>
      <c r="R31" s="461"/>
    </row>
    <row r="32" spans="2:18" ht="15" hidden="1">
      <c r="B32" s="203">
        <v>11</v>
      </c>
      <c r="C32" s="178" t="s">
        <v>266</v>
      </c>
      <c r="D32" s="178">
        <v>249</v>
      </c>
      <c r="E32" s="181">
        <v>0.03</v>
      </c>
      <c r="F32" s="178" t="s">
        <v>39</v>
      </c>
      <c r="G32" s="179">
        <f>D7*0.03</f>
        <v>215.01</v>
      </c>
      <c r="H32" s="179"/>
      <c r="I32" s="179">
        <f t="shared" si="0"/>
        <v>215.01</v>
      </c>
      <c r="J32" s="183">
        <f>H32/G32</f>
        <v>0</v>
      </c>
      <c r="K32" s="204"/>
      <c r="P32" s="461"/>
      <c r="R32" s="461"/>
    </row>
    <row r="33" spans="2:18" ht="15" hidden="1">
      <c r="B33" s="203">
        <v>12</v>
      </c>
      <c r="C33" s="178" t="s">
        <v>266</v>
      </c>
      <c r="D33" s="178">
        <v>250</v>
      </c>
      <c r="E33" s="181">
        <v>0.03</v>
      </c>
      <c r="F33" s="178" t="s">
        <v>39</v>
      </c>
      <c r="G33" s="179">
        <f>D7*0.03</f>
        <v>215.01</v>
      </c>
      <c r="H33" s="179"/>
      <c r="I33" s="179">
        <f t="shared" si="0"/>
        <v>215.01</v>
      </c>
      <c r="J33" s="183">
        <f>H33/G33</f>
        <v>0</v>
      </c>
      <c r="K33" s="204"/>
      <c r="P33" s="461"/>
      <c r="R33" s="461"/>
    </row>
    <row r="34" spans="2:18" s="177" customFormat="1" ht="15" hidden="1">
      <c r="B34" s="203">
        <v>13</v>
      </c>
      <c r="C34" s="178" t="s">
        <v>266</v>
      </c>
      <c r="D34" s="178">
        <v>251</v>
      </c>
      <c r="E34" s="181">
        <v>0.03</v>
      </c>
      <c r="F34" s="178" t="s">
        <v>39</v>
      </c>
      <c r="G34" s="179">
        <f>D7*0.03</f>
        <v>215.01</v>
      </c>
      <c r="H34" s="179"/>
      <c r="I34" s="179">
        <f t="shared" ref="I34:I38" si="2">+G34-H34</f>
        <v>215.01</v>
      </c>
      <c r="J34" s="183">
        <f t="shared" ref="J34:J38" si="3">H34/G34</f>
        <v>0</v>
      </c>
      <c r="K34" s="204"/>
      <c r="P34" s="461"/>
      <c r="R34" s="461"/>
    </row>
    <row r="35" spans="2:18" s="177" customFormat="1" ht="15" hidden="1">
      <c r="B35" s="203">
        <v>14</v>
      </c>
      <c r="C35" s="178" t="s">
        <v>266</v>
      </c>
      <c r="D35" s="178">
        <v>252</v>
      </c>
      <c r="E35" s="181">
        <v>0.03</v>
      </c>
      <c r="F35" s="178" t="s">
        <v>39</v>
      </c>
      <c r="G35" s="179">
        <f>D7*0.03</f>
        <v>215.01</v>
      </c>
      <c r="H35" s="179"/>
      <c r="I35" s="179">
        <f t="shared" si="2"/>
        <v>215.01</v>
      </c>
      <c r="J35" s="183">
        <f t="shared" si="3"/>
        <v>0</v>
      </c>
      <c r="K35" s="204"/>
      <c r="P35" s="461"/>
      <c r="R35" s="461"/>
    </row>
    <row r="36" spans="2:18" s="177" customFormat="1" ht="15" hidden="1">
      <c r="B36" s="203">
        <v>15</v>
      </c>
      <c r="C36" s="178" t="s">
        <v>266</v>
      </c>
      <c r="D36" s="178">
        <v>253</v>
      </c>
      <c r="E36" s="181">
        <v>0.03</v>
      </c>
      <c r="F36" s="178" t="s">
        <v>39</v>
      </c>
      <c r="G36" s="179">
        <f>D7*0.03</f>
        <v>215.01</v>
      </c>
      <c r="H36" s="179"/>
      <c r="I36" s="179">
        <f t="shared" si="2"/>
        <v>215.01</v>
      </c>
      <c r="J36" s="183">
        <f t="shared" si="3"/>
        <v>0</v>
      </c>
      <c r="K36" s="204"/>
      <c r="P36" s="461"/>
      <c r="R36" s="461"/>
    </row>
    <row r="37" spans="2:18" s="177" customFormat="1" ht="15" hidden="1">
      <c r="B37" s="203">
        <v>16</v>
      </c>
      <c r="C37" s="178" t="s">
        <v>265</v>
      </c>
      <c r="D37" s="178">
        <v>254</v>
      </c>
      <c r="E37" s="206">
        <v>0.02</v>
      </c>
      <c r="F37" s="178" t="s">
        <v>39</v>
      </c>
      <c r="G37" s="179">
        <f>D7*0.02</f>
        <v>143.34</v>
      </c>
      <c r="H37" s="459">
        <v>259.95999999999998</v>
      </c>
      <c r="I37" s="179">
        <f t="shared" si="2"/>
        <v>-116.61999999999998</v>
      </c>
      <c r="J37" s="183">
        <f t="shared" si="3"/>
        <v>1.813590065578345</v>
      </c>
      <c r="K37" s="204"/>
      <c r="P37" s="461"/>
      <c r="R37" s="461"/>
    </row>
    <row r="38" spans="2:18" s="177" customFormat="1" ht="15" hidden="1">
      <c r="B38" s="203">
        <v>17</v>
      </c>
      <c r="C38" s="178" t="s">
        <v>266</v>
      </c>
      <c r="D38" s="178">
        <v>255</v>
      </c>
      <c r="E38" s="181">
        <v>0.02</v>
      </c>
      <c r="F38" s="178" t="s">
        <v>39</v>
      </c>
      <c r="G38" s="179">
        <f>D7*0.02</f>
        <v>143.34</v>
      </c>
      <c r="H38" s="179"/>
      <c r="I38" s="179">
        <f t="shared" si="2"/>
        <v>143.34</v>
      </c>
      <c r="J38" s="183">
        <f t="shared" si="3"/>
        <v>0</v>
      </c>
      <c r="K38" s="204"/>
      <c r="P38" s="461"/>
      <c r="R38" s="461"/>
    </row>
    <row r="39" spans="2:18" s="177" customFormat="1" ht="15" hidden="1">
      <c r="B39" s="203">
        <v>18</v>
      </c>
      <c r="C39" s="178" t="s">
        <v>266</v>
      </c>
      <c r="D39" s="178">
        <v>256</v>
      </c>
      <c r="E39" s="181">
        <v>0.02</v>
      </c>
      <c r="F39" s="178" t="s">
        <v>39</v>
      </c>
      <c r="G39" s="179">
        <f>D7*0.02</f>
        <v>143.34</v>
      </c>
      <c r="H39" s="179"/>
      <c r="I39" s="179">
        <f t="shared" ref="I39:I44" si="4">+G39-H39</f>
        <v>143.34</v>
      </c>
      <c r="J39" s="183">
        <f t="shared" ref="J39:J44" si="5">H39/G39</f>
        <v>0</v>
      </c>
      <c r="K39" s="204"/>
      <c r="P39" s="461"/>
      <c r="R39" s="461"/>
    </row>
    <row r="40" spans="2:18" s="177" customFormat="1" ht="15">
      <c r="B40" s="203">
        <v>19</v>
      </c>
      <c r="C40" s="178" t="s">
        <v>296</v>
      </c>
      <c r="D40" s="178">
        <v>257</v>
      </c>
      <c r="E40" s="181">
        <v>0.02</v>
      </c>
      <c r="F40" s="178" t="s">
        <v>39</v>
      </c>
      <c r="G40" s="179">
        <f>D7*0.02</f>
        <v>143.34</v>
      </c>
      <c r="H40" s="459">
        <v>858.673</v>
      </c>
      <c r="I40" s="179">
        <f t="shared" si="4"/>
        <v>-715.33299999999997</v>
      </c>
      <c r="J40" s="183">
        <f t="shared" si="5"/>
        <v>5.9904632342681738</v>
      </c>
      <c r="K40" s="204"/>
      <c r="P40" s="461"/>
      <c r="R40" s="461"/>
    </row>
    <row r="41" spans="2:18" s="177" customFormat="1" ht="15">
      <c r="B41" s="203">
        <v>20</v>
      </c>
      <c r="C41" s="178" t="s">
        <v>296</v>
      </c>
      <c r="D41" s="178">
        <v>258</v>
      </c>
      <c r="E41" s="181">
        <v>0.02</v>
      </c>
      <c r="F41" s="178" t="s">
        <v>39</v>
      </c>
      <c r="G41" s="179">
        <f>D7*0.02</f>
        <v>143.34</v>
      </c>
      <c r="H41" s="179"/>
      <c r="I41" s="179">
        <f t="shared" si="4"/>
        <v>143.34</v>
      </c>
      <c r="J41" s="183">
        <f t="shared" si="5"/>
        <v>0</v>
      </c>
      <c r="K41" s="204"/>
      <c r="P41" s="461"/>
      <c r="R41" s="461"/>
    </row>
    <row r="42" spans="2:18" s="177" customFormat="1" ht="15">
      <c r="B42" s="203">
        <v>21</v>
      </c>
      <c r="C42" s="178" t="s">
        <v>296</v>
      </c>
      <c r="D42" s="178">
        <v>259</v>
      </c>
      <c r="E42" s="181">
        <v>0.02</v>
      </c>
      <c r="F42" s="178" t="s">
        <v>39</v>
      </c>
      <c r="G42" s="179">
        <f>D7*0.02</f>
        <v>143.34</v>
      </c>
      <c r="H42" s="179"/>
      <c r="I42" s="179">
        <f t="shared" si="4"/>
        <v>143.34</v>
      </c>
      <c r="J42" s="183">
        <f t="shared" si="5"/>
        <v>0</v>
      </c>
      <c r="K42" s="204"/>
      <c r="P42" s="461"/>
      <c r="R42" s="461"/>
    </row>
    <row r="43" spans="2:18" s="177" customFormat="1" ht="15">
      <c r="B43" s="203">
        <v>22</v>
      </c>
      <c r="C43" s="178" t="s">
        <v>296</v>
      </c>
      <c r="D43" s="178">
        <v>260</v>
      </c>
      <c r="E43" s="181">
        <v>0.02</v>
      </c>
      <c r="F43" s="178" t="s">
        <v>39</v>
      </c>
      <c r="G43" s="179">
        <f>D7*0.02</f>
        <v>143.34</v>
      </c>
      <c r="H43" s="179"/>
      <c r="I43" s="179">
        <f t="shared" si="4"/>
        <v>143.34</v>
      </c>
      <c r="J43" s="183">
        <f t="shared" si="5"/>
        <v>0</v>
      </c>
      <c r="K43" s="204"/>
      <c r="P43" s="461"/>
      <c r="R43" s="461"/>
    </row>
    <row r="44" spans="2:18" s="177" customFormat="1" ht="15">
      <c r="B44" s="203">
        <v>23</v>
      </c>
      <c r="C44" s="178" t="s">
        <v>296</v>
      </c>
      <c r="D44" s="178">
        <v>261</v>
      </c>
      <c r="E44" s="181">
        <v>0.02</v>
      </c>
      <c r="F44" s="178" t="s">
        <v>39</v>
      </c>
      <c r="G44" s="179">
        <f>D7*0.02</f>
        <v>143.34</v>
      </c>
      <c r="H44" s="179"/>
      <c r="I44" s="179">
        <f t="shared" si="4"/>
        <v>143.34</v>
      </c>
      <c r="J44" s="183">
        <f t="shared" si="5"/>
        <v>0</v>
      </c>
      <c r="K44" s="204"/>
      <c r="P44" s="461"/>
      <c r="R44" s="461"/>
    </row>
    <row r="45" spans="2:18" s="423" customFormat="1" ht="15">
      <c r="B45" s="203">
        <v>24</v>
      </c>
      <c r="C45" s="178" t="s">
        <v>296</v>
      </c>
      <c r="D45" s="178">
        <v>262</v>
      </c>
      <c r="E45" s="181">
        <v>0.02</v>
      </c>
      <c r="F45" s="178" t="s">
        <v>39</v>
      </c>
      <c r="G45" s="179">
        <f>$D$7*0.02</f>
        <v>143.34</v>
      </c>
      <c r="H45" s="179"/>
      <c r="I45" s="179">
        <f>+G45-H45</f>
        <v>143.34</v>
      </c>
      <c r="J45" s="183">
        <f>H45/G45</f>
        <v>0</v>
      </c>
      <c r="K45" s="204"/>
      <c r="P45" s="461"/>
      <c r="R45" s="461"/>
    </row>
    <row r="46" spans="2:18" s="423" customFormat="1" ht="15" hidden="1">
      <c r="B46" s="203">
        <v>25</v>
      </c>
      <c r="C46" s="178" t="s">
        <v>344</v>
      </c>
      <c r="D46" s="178">
        <v>57</v>
      </c>
      <c r="E46" s="181">
        <v>0.02</v>
      </c>
      <c r="F46" s="178" t="s">
        <v>39</v>
      </c>
      <c r="G46" s="179">
        <f>$D$7*0.02</f>
        <v>143.34</v>
      </c>
      <c r="H46" s="179"/>
      <c r="I46" s="179">
        <f t="shared" ref="I46:I51" si="6">+G46-H46</f>
        <v>143.34</v>
      </c>
      <c r="J46" s="183">
        <f t="shared" ref="J46:J51" si="7">H46/G46</f>
        <v>0</v>
      </c>
      <c r="K46" s="204"/>
      <c r="P46" s="461"/>
      <c r="R46" s="461"/>
    </row>
    <row r="47" spans="2:18" s="423" customFormat="1" ht="15" hidden="1">
      <c r="B47" s="203">
        <v>26</v>
      </c>
      <c r="C47" s="178" t="s">
        <v>344</v>
      </c>
      <c r="D47" s="178">
        <v>56</v>
      </c>
      <c r="E47" s="181">
        <v>0.02</v>
      </c>
      <c r="F47" s="178" t="s">
        <v>39</v>
      </c>
      <c r="G47" s="179">
        <f>$D$7*0.02</f>
        <v>143.34</v>
      </c>
      <c r="H47" s="179"/>
      <c r="I47" s="179">
        <f t="shared" si="6"/>
        <v>143.34</v>
      </c>
      <c r="J47" s="183">
        <f t="shared" si="7"/>
        <v>0</v>
      </c>
      <c r="K47" s="204"/>
      <c r="P47" s="461"/>
      <c r="R47" s="461"/>
    </row>
    <row r="48" spans="2:18" s="423" customFormat="1" ht="15" hidden="1">
      <c r="B48" s="203">
        <v>27</v>
      </c>
      <c r="C48" s="178" t="s">
        <v>344</v>
      </c>
      <c r="D48" s="178">
        <v>51</v>
      </c>
      <c r="E48" s="181">
        <v>0.02</v>
      </c>
      <c r="F48" s="178" t="s">
        <v>39</v>
      </c>
      <c r="G48" s="179">
        <f t="shared" ref="G48:G51" si="8">$D$7*0.02</f>
        <v>143.34</v>
      </c>
      <c r="H48" s="459">
        <v>873.71900000000005</v>
      </c>
      <c r="I48" s="179">
        <f t="shared" si="6"/>
        <v>-730.37900000000002</v>
      </c>
      <c r="J48" s="183">
        <f t="shared" si="7"/>
        <v>6.0954304450955767</v>
      </c>
      <c r="K48" s="204"/>
      <c r="P48" s="461"/>
      <c r="R48" s="461"/>
    </row>
    <row r="49" spans="2:18" s="177" customFormat="1" ht="15" hidden="1">
      <c r="B49" s="203">
        <v>28</v>
      </c>
      <c r="C49" s="178" t="s">
        <v>344</v>
      </c>
      <c r="D49" s="178">
        <v>58</v>
      </c>
      <c r="E49" s="181">
        <v>0.02</v>
      </c>
      <c r="F49" s="178" t="s">
        <v>39</v>
      </c>
      <c r="G49" s="179">
        <f t="shared" si="8"/>
        <v>143.34</v>
      </c>
      <c r="H49" s="179"/>
      <c r="I49" s="179">
        <f t="shared" si="6"/>
        <v>143.34</v>
      </c>
      <c r="J49" s="183">
        <f t="shared" si="7"/>
        <v>0</v>
      </c>
      <c r="K49" s="204"/>
      <c r="P49" s="461"/>
      <c r="R49" s="461"/>
    </row>
    <row r="50" spans="2:18" ht="15" hidden="1" customHeight="1">
      <c r="B50" s="203">
        <v>29</v>
      </c>
      <c r="C50" s="178" t="s">
        <v>344</v>
      </c>
      <c r="D50" s="178">
        <v>54</v>
      </c>
      <c r="E50" s="181">
        <v>0.02</v>
      </c>
      <c r="F50" s="178" t="s">
        <v>39</v>
      </c>
      <c r="G50" s="179">
        <f t="shared" si="8"/>
        <v>143.34</v>
      </c>
      <c r="H50" s="179"/>
      <c r="I50" s="179">
        <f t="shared" si="6"/>
        <v>143.34</v>
      </c>
      <c r="J50" s="183">
        <f t="shared" si="7"/>
        <v>0</v>
      </c>
      <c r="K50" s="204"/>
      <c r="P50" s="461"/>
      <c r="R50" s="461"/>
    </row>
    <row r="51" spans="2:18" ht="15" hidden="1">
      <c r="B51" s="203">
        <v>30</v>
      </c>
      <c r="C51" s="178" t="s">
        <v>344</v>
      </c>
      <c r="D51" s="178">
        <v>59</v>
      </c>
      <c r="E51" s="181">
        <v>0.02</v>
      </c>
      <c r="F51" s="178" t="s">
        <v>39</v>
      </c>
      <c r="G51" s="179">
        <f t="shared" si="8"/>
        <v>143.34</v>
      </c>
      <c r="H51" s="179"/>
      <c r="I51" s="179">
        <f t="shared" si="6"/>
        <v>143.34</v>
      </c>
      <c r="J51" s="183">
        <f t="shared" si="7"/>
        <v>0</v>
      </c>
      <c r="K51" s="204"/>
      <c r="P51" s="461"/>
      <c r="R51" s="461"/>
    </row>
    <row r="52" spans="2:18" ht="15">
      <c r="B52" s="203"/>
      <c r="C52" s="178"/>
      <c r="D52" s="178"/>
      <c r="E52" s="181"/>
      <c r="F52" s="178"/>
      <c r="G52" s="179"/>
      <c r="H52" s="179"/>
      <c r="I52" s="179"/>
      <c r="J52" s="183"/>
      <c r="K52" s="204"/>
    </row>
    <row r="53" spans="2:18" ht="15.75" thickBot="1">
      <c r="B53" s="721" t="s">
        <v>299</v>
      </c>
      <c r="C53" s="722"/>
      <c r="D53" s="207" t="s">
        <v>148</v>
      </c>
      <c r="E53" s="208">
        <f>SUM(E22:E52)</f>
        <v>1.0000000000000002</v>
      </c>
      <c r="F53" s="207" t="s">
        <v>39</v>
      </c>
      <c r="G53" s="209">
        <f>SUM(G22:G52)</f>
        <v>7167.0000000000027</v>
      </c>
      <c r="H53" s="244">
        <f>SUM(H22:H52)</f>
        <v>7182.1679999999997</v>
      </c>
      <c r="I53" s="209">
        <f>+G53-H53</f>
        <v>-15.167999999996937</v>
      </c>
      <c r="J53" s="210">
        <f>H53/G53</f>
        <v>1.002116366680619</v>
      </c>
      <c r="K53" s="211"/>
    </row>
    <row r="54" spans="2:18">
      <c r="F54" s="16"/>
      <c r="H54" s="16"/>
    </row>
    <row r="55" spans="2:18">
      <c r="F55" s="16"/>
    </row>
  </sheetData>
  <autoFilter ref="B21:K51">
    <filterColumn colId="1">
      <filters>
        <filter val="Alimentos Alsan Limitada"/>
      </filters>
    </filterColumn>
  </autoFilter>
  <mergeCells count="6">
    <mergeCell ref="B2:K2"/>
    <mergeCell ref="B3:K3"/>
    <mergeCell ref="C4:H4"/>
    <mergeCell ref="C5:G5"/>
    <mergeCell ref="B53:C53"/>
    <mergeCell ref="C11:H11"/>
  </mergeCells>
  <conditionalFormatting sqref="G7:G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{D6F78D2E-B124-496F-AA3A-BC99911716B4}</x14:id>
        </ext>
      </extLst>
    </cfRule>
  </conditionalFormatting>
  <conditionalFormatting sqref="G13:G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{E0A784F5-8AE1-4553-8F36-5A49F8A349C9}</x14:id>
        </ext>
      </extLst>
    </cfRule>
  </conditionalFormatting>
  <conditionalFormatting sqref="J22:J53">
    <cfRule type="dataBar" priority="1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{954CA48D-7E15-4D9A-B894-D738823298E3}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F78D2E-B124-496F-AA3A-BC99911716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G7:G9</xm:sqref>
        </x14:conditionalFormatting>
        <x14:conditionalFormatting xmlns:xm="http://schemas.microsoft.com/office/excel/2006/main">
          <x14:cfRule type="dataBar" id="{E0A784F5-8AE1-4553-8F36-5A49F8A349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G13:G18</xm:sqref>
        </x14:conditionalFormatting>
        <x14:conditionalFormatting xmlns:xm="http://schemas.microsoft.com/office/excel/2006/main">
          <x14:cfRule type="dataBar" id="{954CA48D-7E15-4D9A-B894-D738823298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J22:J53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111"/>
  <sheetViews>
    <sheetView showGridLines="0" zoomScaleNormal="100" workbookViewId="0">
      <pane ySplit="1" topLeftCell="A2" activePane="bottomLeft" state="frozen"/>
      <selection pane="bottomLeft" activeCell="Q34" sqref="Q34"/>
    </sheetView>
  </sheetViews>
  <sheetFormatPr baseColWidth="10"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25" bestFit="1" customWidth="1"/>
    <col min="14" max="14" width="11.28515625" style="8" bestFit="1" customWidth="1"/>
    <col min="15" max="15" width="14.85546875" style="6" customWidth="1"/>
    <col min="16" max="16384" width="11.42578125" style="6"/>
  </cols>
  <sheetData>
    <row r="1" spans="1:17" ht="15.75" thickBot="1">
      <c r="A1" s="115" t="s">
        <v>24</v>
      </c>
      <c r="B1" s="115" t="s">
        <v>25</v>
      </c>
      <c r="C1" s="115" t="s">
        <v>26</v>
      </c>
      <c r="D1" s="115" t="s">
        <v>27</v>
      </c>
      <c r="E1" s="115" t="s">
        <v>28</v>
      </c>
      <c r="F1" s="115" t="s">
        <v>29</v>
      </c>
      <c r="G1" s="115" t="s">
        <v>30</v>
      </c>
      <c r="H1" s="115" t="s">
        <v>31</v>
      </c>
      <c r="I1" s="115" t="s">
        <v>32</v>
      </c>
      <c r="J1" s="115" t="s">
        <v>33</v>
      </c>
      <c r="K1" s="115" t="s">
        <v>76</v>
      </c>
      <c r="L1" s="115" t="s">
        <v>34</v>
      </c>
      <c r="M1" s="116" t="s">
        <v>35</v>
      </c>
      <c r="N1" s="117" t="s">
        <v>36</v>
      </c>
      <c r="O1" s="118" t="s">
        <v>37</v>
      </c>
      <c r="P1" s="118" t="s">
        <v>71</v>
      </c>
      <c r="Q1" s="118" t="s">
        <v>72</v>
      </c>
    </row>
    <row r="2" spans="1:17">
      <c r="A2" s="383" t="s">
        <v>38</v>
      </c>
      <c r="B2" s="384" t="s">
        <v>39</v>
      </c>
      <c r="C2" s="384" t="s">
        <v>14</v>
      </c>
      <c r="D2" s="384" t="s">
        <v>40</v>
      </c>
      <c r="E2" s="384" t="str">
        <f>+'CUOTA INDUSTRIAL'!C$6</f>
        <v>CAMANCHACA PESCA SUR S.A.</v>
      </c>
      <c r="F2" s="385">
        <v>44927</v>
      </c>
      <c r="G2" s="385">
        <v>45291</v>
      </c>
      <c r="H2" s="386">
        <f>'CUOTA INDUSTRIAL'!$L$6</f>
        <v>9126.737000000001</v>
      </c>
      <c r="I2" s="386">
        <f>'CUOTA INDUSTRIAL'!$M$6</f>
        <v>-9126.7369999999992</v>
      </c>
      <c r="J2" s="386">
        <f>H2+I2</f>
        <v>0</v>
      </c>
      <c r="K2" s="387">
        <f>'CUOTA INDUSTRIAL'!O6</f>
        <v>0</v>
      </c>
      <c r="L2" s="386">
        <f>J2-K2</f>
        <v>0</v>
      </c>
      <c r="M2" s="392">
        <f>'CUOTA INDUSTRIAL'!Q6</f>
        <v>0.99999999999999978</v>
      </c>
      <c r="N2" s="388" t="s">
        <v>61</v>
      </c>
      <c r="O2" s="389">
        <f>RESUMEN!$B$3</f>
        <v>45291</v>
      </c>
      <c r="P2" s="384">
        <f t="shared" ref="P2:P26" si="0">YEAR(O2)</f>
        <v>2023</v>
      </c>
      <c r="Q2" s="384"/>
    </row>
    <row r="3" spans="1:17">
      <c r="A3" s="49" t="s">
        <v>38</v>
      </c>
      <c r="B3" s="96" t="s">
        <v>39</v>
      </c>
      <c r="C3" s="96" t="s">
        <v>14</v>
      </c>
      <c r="D3" s="96" t="s">
        <v>40</v>
      </c>
      <c r="E3" s="96" t="str">
        <f>+'CUOTA INDUSTRIAL'!C$8</f>
        <v>CAMANCHACA S.A.</v>
      </c>
      <c r="F3" s="53">
        <v>44927</v>
      </c>
      <c r="G3" s="53">
        <v>45291</v>
      </c>
      <c r="H3" s="51">
        <f>'CUOTA INDUSTRIAL'!L8</f>
        <v>10384.624</v>
      </c>
      <c r="I3" s="51">
        <f>'CUOTA INDUSTRIAL'!M8</f>
        <v>1000.765</v>
      </c>
      <c r="J3" s="51">
        <f>'CUOTA INDUSTRIAL'!N8</f>
        <v>10968.832</v>
      </c>
      <c r="K3" s="51">
        <f>'CUOTA INDUSTRIAL'!O8</f>
        <v>11336.751</v>
      </c>
      <c r="L3" s="51">
        <f>'CUOTA INDUSTRIAL'!P8</f>
        <v>-367.91899999999987</v>
      </c>
      <c r="M3" s="169">
        <f>'CUOTA INDUSTRIAL'!Q8</f>
        <v>1.0335422221800825</v>
      </c>
      <c r="N3" s="119" t="s">
        <v>61</v>
      </c>
      <c r="O3" s="54">
        <f>RESUMEN!$B$3</f>
        <v>45291</v>
      </c>
      <c r="P3" s="96">
        <f t="shared" si="0"/>
        <v>2023</v>
      </c>
      <c r="Q3" s="96"/>
    </row>
    <row r="4" spans="1:17">
      <c r="A4" s="2" t="s">
        <v>38</v>
      </c>
      <c r="B4" s="97" t="s">
        <v>39</v>
      </c>
      <c r="C4" s="97" t="s">
        <v>14</v>
      </c>
      <c r="D4" s="97" t="s">
        <v>40</v>
      </c>
      <c r="E4" s="97" t="str">
        <f>'CUOTA INDUSTRIAL'!C10</f>
        <v>CORPESCA S.A.</v>
      </c>
      <c r="F4" s="53">
        <v>44927</v>
      </c>
      <c r="G4" s="53">
        <v>45291</v>
      </c>
      <c r="H4" s="3">
        <f>'CUOTA INDUSTRIAL'!L10</f>
        <v>70165.532999999996</v>
      </c>
      <c r="I4" s="3">
        <f>'CUOTA INDUSTRIAL'!M10</f>
        <v>0</v>
      </c>
      <c r="J4" s="3">
        <f>'CUOTA INDUSTRIAL'!N10</f>
        <v>70165.532999999996</v>
      </c>
      <c r="K4" s="3">
        <f>'CUOTA INDUSTRIAL'!O10</f>
        <v>69913.076000000001</v>
      </c>
      <c r="L4" s="3">
        <f>'CUOTA INDUSTRIAL'!P10</f>
        <v>252.45699999999488</v>
      </c>
      <c r="M4" s="382">
        <f>'CUOTA INDUSTRIAL'!Q10</f>
        <v>0.99640197987236845</v>
      </c>
      <c r="N4" s="4" t="s">
        <v>61</v>
      </c>
      <c r="O4" s="5">
        <f>RESUMEN!$B$3</f>
        <v>45291</v>
      </c>
      <c r="P4" s="97">
        <f t="shared" si="0"/>
        <v>2023</v>
      </c>
      <c r="Q4" s="97"/>
    </row>
    <row r="5" spans="1:17">
      <c r="A5" s="2" t="s">
        <v>38</v>
      </c>
      <c r="B5" s="97" t="s">
        <v>39</v>
      </c>
      <c r="C5" s="97" t="s">
        <v>14</v>
      </c>
      <c r="D5" s="97" t="s">
        <v>40</v>
      </c>
      <c r="E5" s="97" t="str">
        <f>'CUOTA INDUSTRIAL'!C12</f>
        <v>ESPACIO PESQUERO SpA</v>
      </c>
      <c r="F5" s="53">
        <v>44927</v>
      </c>
      <c r="G5" s="53">
        <v>45291</v>
      </c>
      <c r="H5" s="3">
        <f>'CUOTA INDUSTRIAL'!L12</f>
        <v>5.0010000000000003</v>
      </c>
      <c r="I5" s="3">
        <f>'CUOTA INDUSTRIAL'!M12</f>
        <v>0</v>
      </c>
      <c r="J5" s="3">
        <f>'CUOTA INDUSTRIAL'!N12</f>
        <v>5.0010000000000003</v>
      </c>
      <c r="K5" s="3">
        <f>'CUOTA INDUSTRIAL'!O12</f>
        <v>0</v>
      </c>
      <c r="L5" s="3">
        <f>'CUOTA INDUSTRIAL'!P12</f>
        <v>5.0010000000000003</v>
      </c>
      <c r="M5" s="382">
        <f>'CUOTA INDUSTRIAL'!Q12</f>
        <v>0</v>
      </c>
      <c r="N5" s="4" t="s">
        <v>61</v>
      </c>
      <c r="O5" s="5">
        <f>RESUMEN!$B$3</f>
        <v>45291</v>
      </c>
      <c r="P5" s="97">
        <f t="shared" si="0"/>
        <v>2023</v>
      </c>
      <c r="Q5" s="97"/>
    </row>
    <row r="6" spans="1:17">
      <c r="A6" s="2" t="s">
        <v>38</v>
      </c>
      <c r="B6" s="97" t="s">
        <v>39</v>
      </c>
      <c r="C6" s="97" t="s">
        <v>14</v>
      </c>
      <c r="D6" s="97" t="s">
        <v>40</v>
      </c>
      <c r="E6" s="97" t="str">
        <f>'CUOTA INDUSTRIAL'!C14</f>
        <v>FOODCORP CHILE S.A.</v>
      </c>
      <c r="F6" s="53">
        <v>44927</v>
      </c>
      <c r="G6" s="53">
        <v>45291</v>
      </c>
      <c r="H6" s="3">
        <f>'CUOTA INDUSTRIAL'!L14</f>
        <v>2818.8449999999998</v>
      </c>
      <c r="I6" s="3">
        <f>'CUOTA INDUSTRIAL'!M14</f>
        <v>-2818.8430000000008</v>
      </c>
      <c r="J6" s="3">
        <f>'CUOTA INDUSTRIAL'!N14</f>
        <v>1.9999999990432116E-3</v>
      </c>
      <c r="K6" s="3">
        <f>'CUOTA INDUSTRIAL'!O14</f>
        <v>0</v>
      </c>
      <c r="L6" s="3">
        <f>'CUOTA INDUSTRIAL'!P14</f>
        <v>1.9999999990432116E-3</v>
      </c>
      <c r="M6" s="382">
        <f>'CUOTA INDUSTRIAL'!Q14</f>
        <v>0.99999929048954483</v>
      </c>
      <c r="N6" s="4" t="s">
        <v>61</v>
      </c>
      <c r="O6" s="5">
        <f>RESUMEN!$B$3</f>
        <v>45291</v>
      </c>
      <c r="P6" s="97">
        <f t="shared" si="0"/>
        <v>2023</v>
      </c>
      <c r="Q6" s="97"/>
    </row>
    <row r="7" spans="1:17">
      <c r="A7" s="2" t="s">
        <v>38</v>
      </c>
      <c r="B7" s="97" t="s">
        <v>39</v>
      </c>
      <c r="C7" s="97" t="s">
        <v>14</v>
      </c>
      <c r="D7" s="97" t="s">
        <v>40</v>
      </c>
      <c r="E7" s="97" t="str">
        <f>'CUOTA INDUSTRIAL'!C16</f>
        <v>LANDES S.A. SOC. PESQ.</v>
      </c>
      <c r="F7" s="53">
        <v>44927</v>
      </c>
      <c r="G7" s="53">
        <v>45291</v>
      </c>
      <c r="H7" s="3">
        <f>'CUOTA INDUSTRIAL'!L16</f>
        <v>975.29200000000003</v>
      </c>
      <c r="I7" s="3">
        <f>'CUOTA INDUSTRIAL'!M16</f>
        <v>-975.29300000000001</v>
      </c>
      <c r="J7" s="3">
        <f>'CUOTA INDUSTRIAL'!N16</f>
        <v>-9.9999999997635314E-4</v>
      </c>
      <c r="K7" s="3">
        <f>'CUOTA INDUSTRIAL'!O16</f>
        <v>0</v>
      </c>
      <c r="L7" s="3">
        <f>'CUOTA INDUSTRIAL'!P16</f>
        <v>-9.9999999997635314E-4</v>
      </c>
      <c r="M7" s="382">
        <f>'CUOTA INDUSTRIAL'!Q16</f>
        <v>1.0000010253339513</v>
      </c>
      <c r="N7" s="4" t="s">
        <v>61</v>
      </c>
      <c r="O7" s="5">
        <f>RESUMEN!$B$3</f>
        <v>45291</v>
      </c>
      <c r="P7" s="97">
        <f t="shared" si="0"/>
        <v>2023</v>
      </c>
      <c r="Q7" s="97"/>
    </row>
    <row r="8" spans="1:17" ht="14.25" customHeight="1">
      <c r="A8" s="2" t="s">
        <v>38</v>
      </c>
      <c r="B8" s="97" t="s">
        <v>39</v>
      </c>
      <c r="C8" s="97" t="s">
        <v>14</v>
      </c>
      <c r="D8" s="97" t="s">
        <v>40</v>
      </c>
      <c r="E8" s="97" t="str">
        <f>'CUOTA INDUSTRIAL'!C18</f>
        <v>ORIZON S.A.</v>
      </c>
      <c r="F8" s="53">
        <v>44927</v>
      </c>
      <c r="G8" s="53">
        <v>45291</v>
      </c>
      <c r="H8" s="3">
        <f>'CUOTA INDUSTRIAL'!L18</f>
        <v>5476.6423999999997</v>
      </c>
      <c r="I8" s="3">
        <f>'CUOTA INDUSTRIAL'!M18</f>
        <v>-5476.6419999999998</v>
      </c>
      <c r="J8" s="3">
        <f>'CUOTA INDUSTRIAL'!N18</f>
        <v>3.9999999989959178E-4</v>
      </c>
      <c r="K8" s="3">
        <f>'CUOTA INDUSTRIAL'!O18</f>
        <v>0</v>
      </c>
      <c r="L8" s="3">
        <f>'CUOTA INDUSTRIAL'!P18</f>
        <v>3.9999999989959178E-4</v>
      </c>
      <c r="M8" s="382">
        <f>'CUOTA INDUSTRIAL'!Q18</f>
        <v>0.99999992696254913</v>
      </c>
      <c r="N8" s="4" t="s">
        <v>61</v>
      </c>
      <c r="O8" s="5">
        <f>RESUMEN!$B$3</f>
        <v>45291</v>
      </c>
      <c r="P8" s="97">
        <f t="shared" si="0"/>
        <v>2023</v>
      </c>
      <c r="Q8" s="97"/>
    </row>
    <row r="9" spans="1:17" ht="14.25" customHeight="1">
      <c r="A9" s="2" t="s">
        <v>38</v>
      </c>
      <c r="B9" s="97" t="s">
        <v>39</v>
      </c>
      <c r="C9" s="97" t="s">
        <v>14</v>
      </c>
      <c r="D9" s="97" t="s">
        <v>40</v>
      </c>
      <c r="E9" s="97" t="str">
        <f>'CUOTA INDUSTRIAL'!C20</f>
        <v xml:space="preserve">COMERCIAL Y CONSERVERA SAN LÁZARO LIMITADA </v>
      </c>
      <c r="F9" s="53">
        <v>44927</v>
      </c>
      <c r="G9" s="53">
        <v>45291</v>
      </c>
      <c r="H9" s="3">
        <f>'CUOTA INDUSTRIAL'!L20</f>
        <v>1050.3150000000001</v>
      </c>
      <c r="I9" s="3">
        <f>'CUOTA INDUSTRIAL'!M20</f>
        <v>-1050.3150000000001</v>
      </c>
      <c r="J9" s="3">
        <f>'CUOTA INDUSTRIAL'!N20</f>
        <v>0</v>
      </c>
      <c r="K9" s="3">
        <f>'CUOTA INDUSTRIAL'!O20</f>
        <v>0</v>
      </c>
      <c r="L9" s="3">
        <f>'CUOTA INDUSTRIAL'!P20</f>
        <v>0</v>
      </c>
      <c r="M9" s="382">
        <f>'CUOTA INDUSTRIAL'!Q20</f>
        <v>1</v>
      </c>
      <c r="N9" s="4" t="s">
        <v>61</v>
      </c>
      <c r="O9" s="5">
        <f>RESUMEN!$B$3</f>
        <v>45291</v>
      </c>
      <c r="P9" s="97">
        <f>YEAR(O9)</f>
        <v>2023</v>
      </c>
      <c r="Q9" s="97"/>
    </row>
    <row r="10" spans="1:17" ht="14.25" customHeight="1" thickBot="1">
      <c r="A10" s="104" t="s">
        <v>38</v>
      </c>
      <c r="B10" s="102" t="s">
        <v>39</v>
      </c>
      <c r="C10" s="102" t="s">
        <v>14</v>
      </c>
      <c r="D10" s="102" t="s">
        <v>40</v>
      </c>
      <c r="E10" s="102" t="str">
        <f>'CUOTA INDUSTRIAL'!C22</f>
        <v>SINDICATO PESQUERO DEL NORTE SpA</v>
      </c>
      <c r="F10" s="103">
        <v>45078</v>
      </c>
      <c r="G10" s="390">
        <v>45291</v>
      </c>
      <c r="H10" s="105">
        <f>'CUOTA INDUSTRIAL'!L22</f>
        <v>27.007999999999999</v>
      </c>
      <c r="I10" s="105">
        <f>'CUOTA INDUSTRIAL'!M22</f>
        <v>0</v>
      </c>
      <c r="J10" s="105">
        <f>'CUOTA INDUSTRIAL'!N22</f>
        <v>27.007999999999999</v>
      </c>
      <c r="K10" s="105">
        <f>'CUOTA INDUSTRIAL'!O22</f>
        <v>0</v>
      </c>
      <c r="L10" s="105">
        <f>'CUOTA INDUSTRIAL'!P22</f>
        <v>27.007999999999999</v>
      </c>
      <c r="M10" s="391">
        <f>'CUOTA INDUSTRIAL'!Q22</f>
        <v>0</v>
      </c>
      <c r="N10" s="103" t="s">
        <v>61</v>
      </c>
      <c r="O10" s="106">
        <f>RESUMEN!$B$3</f>
        <v>45291</v>
      </c>
      <c r="P10" s="102">
        <f>YEAR(O10)</f>
        <v>2023</v>
      </c>
      <c r="Q10" s="102"/>
    </row>
    <row r="11" spans="1:17" ht="15.75" thickTop="1">
      <c r="A11" s="49" t="s">
        <v>45</v>
      </c>
      <c r="B11" s="96" t="s">
        <v>39</v>
      </c>
      <c r="C11" s="96" t="s">
        <v>46</v>
      </c>
      <c r="D11" s="96" t="s">
        <v>40</v>
      </c>
      <c r="E11" s="96" t="str">
        <f>+'CUOTA INDUSTRIAL'!C$31</f>
        <v>ALIMENTOS MARINOS S.A.</v>
      </c>
      <c r="F11" s="53">
        <v>44927</v>
      </c>
      <c r="G11" s="53">
        <v>45291</v>
      </c>
      <c r="H11" s="51">
        <f>'CUOTA INDUSTRIAL'!L31</f>
        <v>1770.0375624000001</v>
      </c>
      <c r="I11" s="51">
        <f>'CUOTA INDUSTRIAL'!M31</f>
        <v>-1769</v>
      </c>
      <c r="J11" s="51">
        <f>'CUOTA INDUSTRIAL'!N31</f>
        <v>1.0375624000000698</v>
      </c>
      <c r="K11" s="51">
        <f>'CUOTA INDUSTRIAL'!O31</f>
        <v>0</v>
      </c>
      <c r="L11" s="51">
        <f>'CUOTA INDUSTRIAL'!P31</f>
        <v>1.0375624000000698</v>
      </c>
      <c r="M11" s="169">
        <f>'CUOTA INDUSTRIAL'!Q31</f>
        <v>0</v>
      </c>
      <c r="N11" s="53" t="s">
        <v>61</v>
      </c>
      <c r="O11" s="54">
        <f>RESUMEN!$B$3</f>
        <v>45291</v>
      </c>
      <c r="P11" s="96">
        <f t="shared" si="0"/>
        <v>2023</v>
      </c>
      <c r="Q11" s="96"/>
    </row>
    <row r="12" spans="1:17">
      <c r="A12" s="2" t="s">
        <v>45</v>
      </c>
      <c r="B12" s="1" t="s">
        <v>39</v>
      </c>
      <c r="C12" s="1" t="s">
        <v>46</v>
      </c>
      <c r="D12" s="1" t="s">
        <v>40</v>
      </c>
      <c r="E12" s="1" t="str">
        <f>+'CUOTA INDUSTRIAL'!C$33</f>
        <v>ARICA SEAFOOD PRODUCER S.A.</v>
      </c>
      <c r="F12" s="53">
        <v>44927</v>
      </c>
      <c r="G12" s="53">
        <v>45291</v>
      </c>
      <c r="H12" s="3">
        <f>+'CUOTA INDUSTRIAL'!L33</f>
        <v>5.4592608000000009</v>
      </c>
      <c r="I12" s="3">
        <f>+'CUOTA INDUSTRIAL'!M33</f>
        <v>0</v>
      </c>
      <c r="J12" s="3">
        <f>+'CUOTA INDUSTRIAL'!N33</f>
        <v>5.4592608000000009</v>
      </c>
      <c r="K12" s="3">
        <f>+'CUOTA INDUSTRIAL'!O33</f>
        <v>0</v>
      </c>
      <c r="L12" s="3">
        <f>+'CUOTA INDUSTRIAL'!P33</f>
        <v>5.4592608000000009</v>
      </c>
      <c r="M12" s="382">
        <f>+'CUOTA INDUSTRIAL'!Q33</f>
        <v>0</v>
      </c>
      <c r="N12" s="4" t="s">
        <v>61</v>
      </c>
      <c r="O12" s="5">
        <f>RESUMEN!$B$3</f>
        <v>45291</v>
      </c>
      <c r="P12" s="1">
        <f t="shared" si="0"/>
        <v>2023</v>
      </c>
      <c r="Q12" s="1"/>
    </row>
    <row r="13" spans="1:17">
      <c r="A13" s="2" t="s">
        <v>45</v>
      </c>
      <c r="B13" s="1" t="s">
        <v>39</v>
      </c>
      <c r="C13" s="1" t="s">
        <v>46</v>
      </c>
      <c r="D13" s="1" t="s">
        <v>40</v>
      </c>
      <c r="E13" s="1" t="str">
        <f>+'CUOTA INDUSTRIAL'!C$35</f>
        <v>BAHIA CALDERA S.A. PESQ.</v>
      </c>
      <c r="F13" s="53">
        <v>44927</v>
      </c>
      <c r="G13" s="53">
        <v>45291</v>
      </c>
      <c r="H13" s="3">
        <f>+'CUOTA INDUSTRIAL'!L35</f>
        <v>79.540031200000001</v>
      </c>
      <c r="I13" s="3">
        <f>+'CUOTA INDUSTRIAL'!M35</f>
        <v>0</v>
      </c>
      <c r="J13" s="3">
        <f>+'CUOTA INDUSTRIAL'!N35</f>
        <v>79.540031200000001</v>
      </c>
      <c r="K13" s="3">
        <f>+'CUOTA INDUSTRIAL'!O35</f>
        <v>0</v>
      </c>
      <c r="L13" s="3">
        <f>+'CUOTA INDUSTRIAL'!P35</f>
        <v>79.540031200000001</v>
      </c>
      <c r="M13" s="382">
        <f>+'CUOTA INDUSTRIAL'!Q35</f>
        <v>0</v>
      </c>
      <c r="N13" s="4" t="s">
        <v>61</v>
      </c>
      <c r="O13" s="5">
        <f>RESUMEN!$B$3</f>
        <v>45291</v>
      </c>
      <c r="P13" s="1">
        <f t="shared" si="0"/>
        <v>2023</v>
      </c>
      <c r="Q13" s="1"/>
    </row>
    <row r="14" spans="1:17">
      <c r="A14" s="2" t="s">
        <v>45</v>
      </c>
      <c r="B14" s="1" t="s">
        <v>39</v>
      </c>
      <c r="C14" s="1" t="s">
        <v>46</v>
      </c>
      <c r="D14" s="1" t="s">
        <v>40</v>
      </c>
      <c r="E14" s="1" t="str">
        <f>+'CUOTA INDUSTRIAL'!C$37</f>
        <v>BLUMAR S.A.</v>
      </c>
      <c r="F14" s="53">
        <v>44927</v>
      </c>
      <c r="G14" s="53">
        <v>45291</v>
      </c>
      <c r="H14" s="3">
        <f>+'CUOTA INDUSTRIAL'!L37</f>
        <v>4818.2223408</v>
      </c>
      <c r="I14" s="3">
        <f>+'CUOTA INDUSTRIAL'!M37</f>
        <v>-4791</v>
      </c>
      <c r="J14" s="3">
        <f>+'CUOTA INDUSTRIAL'!N37</f>
        <v>27.222340799999984</v>
      </c>
      <c r="K14" s="3">
        <f>+'CUOTA INDUSTRIAL'!O37</f>
        <v>0</v>
      </c>
      <c r="L14" s="3">
        <f>+'CUOTA INDUSTRIAL'!P37</f>
        <v>27.222340799999984</v>
      </c>
      <c r="M14" s="382">
        <f>+'CUOTA INDUSTRIAL'!Q37</f>
        <v>0.99435012772875064</v>
      </c>
      <c r="N14" s="4" t="s">
        <v>61</v>
      </c>
      <c r="O14" s="5">
        <f>RESUMEN!$B$3</f>
        <v>45291</v>
      </c>
      <c r="P14" s="1">
        <f t="shared" si="0"/>
        <v>2023</v>
      </c>
      <c r="Q14" s="1"/>
    </row>
    <row r="15" spans="1:17">
      <c r="A15" s="2" t="s">
        <v>45</v>
      </c>
      <c r="B15" s="1" t="s">
        <v>39</v>
      </c>
      <c r="C15" s="1" t="s">
        <v>46</v>
      </c>
      <c r="D15" s="1" t="s">
        <v>40</v>
      </c>
      <c r="E15" s="1" t="str">
        <f>+'CUOTA INDUSTRIAL'!C$39</f>
        <v>CAMANCHACA PESCA SUR S.A.</v>
      </c>
      <c r="F15" s="53">
        <v>44927</v>
      </c>
      <c r="G15" s="53">
        <v>45291</v>
      </c>
      <c r="H15" s="3">
        <f>+'CUOTA INDUSTRIAL'!L39</f>
        <v>1568.6287871999998</v>
      </c>
      <c r="I15" s="3">
        <f>+'CUOTA INDUSTRIAL'!M39</f>
        <v>-1566.729</v>
      </c>
      <c r="J15" s="3">
        <f>+'CUOTA INDUSTRIAL'!N39</f>
        <v>1.8997871999997642</v>
      </c>
      <c r="K15" s="3">
        <f>+'CUOTA INDUSTRIAL'!O39</f>
        <v>0</v>
      </c>
      <c r="L15" s="3">
        <f>+'CUOTA INDUSTRIAL'!P39</f>
        <v>1.8997871999997642</v>
      </c>
      <c r="M15" s="382">
        <f>+'CUOTA INDUSTRIAL'!Q39</f>
        <v>0.99878888669167487</v>
      </c>
      <c r="N15" s="4" t="s">
        <v>61</v>
      </c>
      <c r="O15" s="5">
        <f>RESUMEN!$B$3</f>
        <v>45291</v>
      </c>
      <c r="P15" s="1">
        <f t="shared" si="0"/>
        <v>2023</v>
      </c>
      <c r="Q15" s="1"/>
    </row>
    <row r="16" spans="1:17">
      <c r="A16" s="2" t="s">
        <v>45</v>
      </c>
      <c r="B16" s="1" t="s">
        <v>39</v>
      </c>
      <c r="C16" s="1" t="s">
        <v>46</v>
      </c>
      <c r="D16" s="1" t="s">
        <v>40</v>
      </c>
      <c r="E16" s="1" t="str">
        <f>+'CUOTA INDUSTRIAL'!C$41</f>
        <v>FOODCORP CHILE S.A.</v>
      </c>
      <c r="F16" s="53">
        <v>44927</v>
      </c>
      <c r="G16" s="53">
        <v>45291</v>
      </c>
      <c r="H16" s="3">
        <f>+'CUOTA INDUSTRIAL'!L41</f>
        <v>1008.8429743999999</v>
      </c>
      <c r="I16" s="3">
        <f>+'CUOTA INDUSTRIAL'!M41</f>
        <v>-1008.256</v>
      </c>
      <c r="J16" s="3">
        <f>+'CUOTA INDUSTRIAL'!N41</f>
        <v>0.5869743999999173</v>
      </c>
      <c r="K16" s="3">
        <f>+'CUOTA INDUSTRIAL'!O41</f>
        <v>0</v>
      </c>
      <c r="L16" s="3">
        <f>+'CUOTA INDUSTRIAL'!P41</f>
        <v>0.5869743999999173</v>
      </c>
      <c r="M16" s="382">
        <f>+'CUOTA INDUSTRIAL'!Q41</f>
        <v>0.99941817070159111</v>
      </c>
      <c r="N16" s="4" t="s">
        <v>61</v>
      </c>
      <c r="O16" s="5">
        <f>RESUMEN!$B$3</f>
        <v>45291</v>
      </c>
      <c r="P16" s="1">
        <f t="shared" si="0"/>
        <v>2023</v>
      </c>
      <c r="Q16" s="1"/>
    </row>
    <row r="17" spans="1:17">
      <c r="A17" s="2" t="s">
        <v>45</v>
      </c>
      <c r="B17" s="1" t="s">
        <v>39</v>
      </c>
      <c r="C17" s="1" t="s">
        <v>46</v>
      </c>
      <c r="D17" s="1" t="s">
        <v>40</v>
      </c>
      <c r="E17" s="1" t="str">
        <f>+'CUOTA INDUSTRIAL'!C$43</f>
        <v>ISLADAMAS S.A. PESQ.</v>
      </c>
      <c r="F17" s="53">
        <v>44927</v>
      </c>
      <c r="G17" s="53">
        <v>45291</v>
      </c>
      <c r="H17" s="3">
        <f>+'CUOTA INDUSTRIAL'!L43</f>
        <v>20.172676800000001</v>
      </c>
      <c r="I17" s="3">
        <f>+'CUOTA INDUSTRIAL'!M43</f>
        <v>0</v>
      </c>
      <c r="J17" s="3">
        <f>+'CUOTA INDUSTRIAL'!N43</f>
        <v>20.172676800000001</v>
      </c>
      <c r="K17" s="3">
        <f>+'CUOTA INDUSTRIAL'!O43</f>
        <v>0</v>
      </c>
      <c r="L17" s="3">
        <f>+'CUOTA INDUSTRIAL'!P43</f>
        <v>20.172676800000001</v>
      </c>
      <c r="M17" s="382">
        <f>+'CUOTA INDUSTRIAL'!Q43</f>
        <v>0</v>
      </c>
      <c r="N17" s="4" t="s">
        <v>61</v>
      </c>
      <c r="O17" s="5">
        <f>RESUMEN!$B$3</f>
        <v>45291</v>
      </c>
      <c r="P17" s="1">
        <f t="shared" si="0"/>
        <v>2023</v>
      </c>
      <c r="Q17" s="1"/>
    </row>
    <row r="18" spans="1:17">
      <c r="A18" s="2" t="s">
        <v>45</v>
      </c>
      <c r="B18" s="1" t="s">
        <v>39</v>
      </c>
      <c r="C18" s="1" t="s">
        <v>46</v>
      </c>
      <c r="D18" s="1" t="s">
        <v>40</v>
      </c>
      <c r="E18" s="1" t="str">
        <f>+'CUOTA INDUSTRIAL'!C$45</f>
        <v>LANDES S.A. SOC. PESQ.</v>
      </c>
      <c r="F18" s="53">
        <v>44927</v>
      </c>
      <c r="G18" s="53">
        <v>45291</v>
      </c>
      <c r="H18" s="3">
        <f>+'CUOTA INDUSTRIAL'!L45</f>
        <v>148.63584799999998</v>
      </c>
      <c r="I18" s="3">
        <f>+'CUOTA INDUSTRIAL'!M45</f>
        <v>-147.99699999999999</v>
      </c>
      <c r="J18" s="3">
        <f>+'CUOTA INDUSTRIAL'!N45</f>
        <v>0.63884799999999586</v>
      </c>
      <c r="K18" s="3">
        <f>+'CUOTA INDUSTRIAL'!O45</f>
        <v>0</v>
      </c>
      <c r="L18" s="3">
        <f>+'CUOTA INDUSTRIAL'!P45</f>
        <v>0.63884799999999586</v>
      </c>
      <c r="M18" s="382">
        <f>+'CUOTA INDUSTRIAL'!Q45</f>
        <v>0.99570192515065414</v>
      </c>
      <c r="N18" s="4" t="s">
        <v>61</v>
      </c>
      <c r="O18" s="5">
        <f>RESUMEN!$B$3</f>
        <v>45291</v>
      </c>
      <c r="P18" s="1">
        <f t="shared" si="0"/>
        <v>2023</v>
      </c>
      <c r="Q18" s="1"/>
    </row>
    <row r="19" spans="1:17">
      <c r="A19" s="2" t="s">
        <v>45</v>
      </c>
      <c r="B19" s="1" t="s">
        <v>39</v>
      </c>
      <c r="C19" s="1" t="s">
        <v>46</v>
      </c>
      <c r="D19" s="1" t="s">
        <v>40</v>
      </c>
      <c r="E19" s="1" t="str">
        <f>+'CUOTA INDUSTRIAL'!C$47</f>
        <v>LITORAL SPA PESQ.</v>
      </c>
      <c r="F19" s="53">
        <v>44927</v>
      </c>
      <c r="G19" s="53">
        <v>45291</v>
      </c>
      <c r="H19" s="3">
        <f>+'CUOTA INDUSTRIAL'!L47</f>
        <v>94.995000000000005</v>
      </c>
      <c r="I19" s="3">
        <f>+'CUOTA INDUSTRIAL'!M47</f>
        <v>0</v>
      </c>
      <c r="J19" s="3">
        <f>+'CUOTA INDUSTRIAL'!N47</f>
        <v>94.995000000000005</v>
      </c>
      <c r="K19" s="3">
        <f>+'CUOTA INDUSTRIAL'!O47</f>
        <v>0</v>
      </c>
      <c r="L19" s="3">
        <f>+'CUOTA INDUSTRIAL'!P47</f>
        <v>94.995000000000005</v>
      </c>
      <c r="M19" s="382">
        <f>+'CUOTA INDUSTRIAL'!Q47</f>
        <v>0</v>
      </c>
      <c r="N19" s="4" t="s">
        <v>61</v>
      </c>
      <c r="O19" s="5">
        <f>RESUMEN!$B$3</f>
        <v>45291</v>
      </c>
      <c r="P19" s="1">
        <f t="shared" si="0"/>
        <v>2023</v>
      </c>
      <c r="Q19" s="1"/>
    </row>
    <row r="20" spans="1:17">
      <c r="A20" s="2" t="s">
        <v>45</v>
      </c>
      <c r="B20" s="1" t="s">
        <v>39</v>
      </c>
      <c r="C20" s="1" t="s">
        <v>46</v>
      </c>
      <c r="D20" s="1" t="s">
        <v>40</v>
      </c>
      <c r="E20" s="1" t="str">
        <f>+'CUOTA INDUSTRIAL'!C$49</f>
        <v>NOVAMAR SpA</v>
      </c>
      <c r="F20" s="53">
        <v>44927</v>
      </c>
      <c r="G20" s="53">
        <v>45291</v>
      </c>
      <c r="H20" s="3">
        <f>+'CUOTA INDUSTRIAL'!L49</f>
        <v>204.93227840000003</v>
      </c>
      <c r="I20" s="3">
        <f>+'CUOTA INDUSTRIAL'!M49</f>
        <v>-204.93199999999999</v>
      </c>
      <c r="J20" s="3">
        <f>+'CUOTA INDUSTRIAL'!N49</f>
        <v>2.7840000004175636E-4</v>
      </c>
      <c r="K20" s="3">
        <f>+'CUOTA INDUSTRIAL'!O49</f>
        <v>0</v>
      </c>
      <c r="L20" s="3">
        <f>+'CUOTA INDUSTRIAL'!P49</f>
        <v>2.7840000004175636E-4</v>
      </c>
      <c r="M20" s="382">
        <f>+'CUOTA INDUSTRIAL'!Q49</f>
        <v>0</v>
      </c>
      <c r="N20" s="4" t="s">
        <v>61</v>
      </c>
      <c r="O20" s="5">
        <f>RESUMEN!$B$3</f>
        <v>45291</v>
      </c>
      <c r="P20" s="1">
        <f t="shared" si="0"/>
        <v>2023</v>
      </c>
      <c r="Q20" s="1"/>
    </row>
    <row r="21" spans="1:17">
      <c r="A21" s="7" t="s">
        <v>45</v>
      </c>
      <c r="B21" s="1" t="s">
        <v>39</v>
      </c>
      <c r="C21" s="1" t="s">
        <v>46</v>
      </c>
      <c r="D21" s="1" t="s">
        <v>40</v>
      </c>
      <c r="E21" s="1" t="str">
        <f>+'CUOTA INDUSTRIAL'!C$51</f>
        <v>ORIZON S.A.</v>
      </c>
      <c r="F21" s="53">
        <v>44927</v>
      </c>
      <c r="G21" s="53">
        <v>45291</v>
      </c>
      <c r="H21" s="3">
        <f>+'CUOTA INDUSTRIAL'!L51</f>
        <v>10567.035</v>
      </c>
      <c r="I21" s="3">
        <f>+'CUOTA INDUSTRIAL'!M51</f>
        <v>-9807.0750000000007</v>
      </c>
      <c r="J21" s="3">
        <f>+'CUOTA INDUSTRIAL'!N51</f>
        <v>759.95999999999913</v>
      </c>
      <c r="K21" s="3">
        <f>+'CUOTA INDUSTRIAL'!O51</f>
        <v>0</v>
      </c>
      <c r="L21" s="3">
        <f>+'CUOTA INDUSTRIAL'!P51</f>
        <v>759.95999999999913</v>
      </c>
      <c r="M21" s="382">
        <f>+'CUOTA INDUSTRIAL'!Q51</f>
        <v>0.92808200218888282</v>
      </c>
      <c r="N21" s="4" t="s">
        <v>61</v>
      </c>
      <c r="O21" s="5">
        <f>RESUMEN!$B$3</f>
        <v>45291</v>
      </c>
      <c r="P21" s="1">
        <f t="shared" si="0"/>
        <v>2023</v>
      </c>
      <c r="Q21" s="1"/>
    </row>
    <row r="22" spans="1:17">
      <c r="A22" s="2" t="s">
        <v>45</v>
      </c>
      <c r="B22" s="1" t="s">
        <v>39</v>
      </c>
      <c r="C22" s="1" t="s">
        <v>46</v>
      </c>
      <c r="D22" s="1" t="s">
        <v>40</v>
      </c>
      <c r="E22" s="1" t="str">
        <f>'CUOTA INDUSTRIAL'!C53</f>
        <v>PROCESOS TECNOLOGICOS DEL BIOBIO  SPA</v>
      </c>
      <c r="F22" s="53">
        <v>44927</v>
      </c>
      <c r="G22" s="53">
        <v>45291</v>
      </c>
      <c r="H22" s="3">
        <f>+'CUOTA INDUSTRIAL'!L53</f>
        <v>569.97</v>
      </c>
      <c r="I22" s="3">
        <f>+'CUOTA INDUSTRIAL'!M53</f>
        <v>-528.56399999999996</v>
      </c>
      <c r="J22" s="3">
        <f>+'CUOTA INDUSTRIAL'!N53</f>
        <v>41.406000000000063</v>
      </c>
      <c r="K22" s="3">
        <f>+'CUOTA INDUSTRIAL'!O53</f>
        <v>0</v>
      </c>
      <c r="L22" s="3">
        <f>+'CUOTA INDUSTRIAL'!P53</f>
        <v>41.406000000000063</v>
      </c>
      <c r="M22" s="382">
        <f>+'CUOTA INDUSTRIAL'!Q53</f>
        <v>0.92735407126690872</v>
      </c>
      <c r="N22" s="4" t="s">
        <v>61</v>
      </c>
      <c r="O22" s="5">
        <f>RESUMEN!$B$3</f>
        <v>45291</v>
      </c>
      <c r="P22" s="1">
        <f t="shared" si="0"/>
        <v>2023</v>
      </c>
      <c r="Q22" s="1"/>
    </row>
    <row r="23" spans="1:17">
      <c r="A23" s="2" t="s">
        <v>45</v>
      </c>
      <c r="B23" s="1" t="s">
        <v>39</v>
      </c>
      <c r="C23" s="1" t="s">
        <v>46</v>
      </c>
      <c r="D23" s="1" t="s">
        <v>40</v>
      </c>
      <c r="E23" s="97" t="str">
        <f>'CUOTA INDUSTRIAL'!C55</f>
        <v>COMERCIAL  Y CONSERVERA SAN LAZARO LIMITADA</v>
      </c>
      <c r="F23" s="4">
        <v>45078</v>
      </c>
      <c r="G23" s="53">
        <v>45291</v>
      </c>
      <c r="H23" s="3">
        <f>+'CUOTA INDUSTRIAL'!L55</f>
        <v>253.32</v>
      </c>
      <c r="I23" s="3">
        <f>+'CUOTA INDUSTRIAL'!M55</f>
        <v>-253.32</v>
      </c>
      <c r="J23" s="3">
        <f>+'CUOTA INDUSTRIAL'!N55</f>
        <v>0</v>
      </c>
      <c r="K23" s="3">
        <f>+'CUOTA INDUSTRIAL'!O55</f>
        <v>0</v>
      </c>
      <c r="L23" s="3">
        <f>+'CUOTA INDUSTRIAL'!P55</f>
        <v>0</v>
      </c>
      <c r="M23" s="382" t="e">
        <f>+'CUOTA INDUSTRIAL'!Q55</f>
        <v>#DIV/0!</v>
      </c>
      <c r="N23" s="4" t="s">
        <v>61</v>
      </c>
      <c r="O23" s="5">
        <f>RESUMEN!$B$3</f>
        <v>45291</v>
      </c>
      <c r="P23" s="1">
        <f t="shared" si="0"/>
        <v>2023</v>
      </c>
      <c r="Q23" s="1"/>
    </row>
    <row r="24" spans="1:17">
      <c r="A24" s="2" t="s">
        <v>45</v>
      </c>
      <c r="B24" s="97" t="s">
        <v>39</v>
      </c>
      <c r="C24" s="97" t="s">
        <v>46</v>
      </c>
      <c r="D24" s="97" t="s">
        <v>40</v>
      </c>
      <c r="E24" s="97" t="str">
        <f>'CUOTA INDUSTRIAL'!C57</f>
        <v>LOTA PROTEIN S.A.</v>
      </c>
      <c r="F24" s="4">
        <v>45078</v>
      </c>
      <c r="G24" s="53">
        <v>45291</v>
      </c>
      <c r="H24" s="3">
        <f>+'CUOTA INDUSTRIAL'!L57</f>
        <v>0</v>
      </c>
      <c r="I24" s="3">
        <f>+'CUOTA INDUSTRIAL'!M57</f>
        <v>0</v>
      </c>
      <c r="J24" s="3">
        <f>+'CUOTA INDUSTRIAL'!N57</f>
        <v>0</v>
      </c>
      <c r="K24" s="3">
        <f>+'CUOTA INDUSTRIAL'!O57</f>
        <v>0</v>
      </c>
      <c r="L24" s="3">
        <f>+'CUOTA INDUSTRIAL'!P57</f>
        <v>0</v>
      </c>
      <c r="M24" s="382">
        <f>+'CUOTA INDUSTRIAL'!Q57</f>
        <v>0</v>
      </c>
      <c r="N24" s="4" t="s">
        <v>61</v>
      </c>
      <c r="O24" s="5">
        <f>RESUMEN!$B$3</f>
        <v>45291</v>
      </c>
      <c r="P24" s="97">
        <f t="shared" ref="P24" si="1">YEAR(O24)</f>
        <v>2023</v>
      </c>
      <c r="Q24" s="97"/>
    </row>
    <row r="25" spans="1:17" ht="15.75" thickBot="1">
      <c r="A25" s="104" t="s">
        <v>45</v>
      </c>
      <c r="B25" s="102" t="s">
        <v>39</v>
      </c>
      <c r="C25" s="102" t="s">
        <v>46</v>
      </c>
      <c r="D25" s="102" t="s">
        <v>40</v>
      </c>
      <c r="E25" s="102" t="str">
        <f>'CUOTA INDUSTRIAL'!C59</f>
        <v>THOR FISHERIES CHILE SPA.</v>
      </c>
      <c r="F25" s="103">
        <v>44927</v>
      </c>
      <c r="G25" s="103">
        <v>45291</v>
      </c>
      <c r="H25" s="105">
        <f>'CUOTA INDUSTRIAL'!L59</f>
        <v>0.21128</v>
      </c>
      <c r="I25" s="105">
        <f>'CUOTA INDUSTRIAL'!M59</f>
        <v>0.20699999999999999</v>
      </c>
      <c r="J25" s="105">
        <f>'CUOTA INDUSTRIAL'!N59</f>
        <v>0.41827999999999999</v>
      </c>
      <c r="K25" s="105">
        <f>'CUOTA INDUSTRIAL'!O59</f>
        <v>0</v>
      </c>
      <c r="L25" s="105">
        <f>'CUOTA INDUSTRIAL'!P59</f>
        <v>0.41827999999999999</v>
      </c>
      <c r="M25" s="391">
        <f>'CUOTA INDUSTRIAL'!Q59</f>
        <v>0</v>
      </c>
      <c r="N25" s="103" t="s">
        <v>61</v>
      </c>
      <c r="O25" s="106">
        <f>RESUMEN!$B$3</f>
        <v>45291</v>
      </c>
      <c r="P25" s="102">
        <f t="shared" si="0"/>
        <v>2023</v>
      </c>
      <c r="Q25" s="102"/>
    </row>
    <row r="26" spans="1:17" ht="15.75" thickTop="1">
      <c r="A26" s="49" t="s">
        <v>47</v>
      </c>
      <c r="B26" s="96" t="s">
        <v>39</v>
      </c>
      <c r="C26" s="96" t="s">
        <v>19</v>
      </c>
      <c r="D26" s="96" t="s">
        <v>40</v>
      </c>
      <c r="E26" s="96" t="str">
        <f>+'CUOTA INDUSTRIAL'!C$67</f>
        <v>ALIMENTOS MARINOS S.A.</v>
      </c>
      <c r="F26" s="53">
        <v>44927</v>
      </c>
      <c r="G26" s="53">
        <v>45291</v>
      </c>
      <c r="H26" s="51">
        <f>'CUOTA INDUSTRIAL'!L67</f>
        <v>54334.614447799999</v>
      </c>
      <c r="I26" s="51">
        <f>'CUOTA INDUSTRIAL'!M67</f>
        <v>8810</v>
      </c>
      <c r="J26" s="51">
        <f>'CUOTA INDUSTRIAL'!N67</f>
        <v>63144.614447799999</v>
      </c>
      <c r="K26" s="51">
        <f>'CUOTA INDUSTRIAL'!O67</f>
        <v>63076.375999999997</v>
      </c>
      <c r="L26" s="51">
        <f>'CUOTA INDUSTRIAL'!P67</f>
        <v>68.238447800002177</v>
      </c>
      <c r="M26" s="169">
        <f>'CUOTA INDUSTRIAL'!Q67</f>
        <v>0.99891933067615113</v>
      </c>
      <c r="N26" s="53" t="s">
        <v>61</v>
      </c>
      <c r="O26" s="54">
        <f>RESUMEN!$B$3</f>
        <v>45291</v>
      </c>
      <c r="P26" s="96">
        <f t="shared" si="0"/>
        <v>2023</v>
      </c>
      <c r="Q26" s="96"/>
    </row>
    <row r="27" spans="1:17">
      <c r="A27" s="2" t="s">
        <v>47</v>
      </c>
      <c r="B27" s="1" t="s">
        <v>39</v>
      </c>
      <c r="C27" s="1" t="s">
        <v>19</v>
      </c>
      <c r="D27" s="1" t="s">
        <v>40</v>
      </c>
      <c r="E27" s="1" t="str">
        <f>+'CUOTA INDUSTRIAL'!C$69</f>
        <v>ANTONIO CRUZ CORDOVA NAKOUZI E.I.R.L.</v>
      </c>
      <c r="F27" s="53">
        <v>44927</v>
      </c>
      <c r="G27" s="53">
        <v>45291</v>
      </c>
      <c r="H27" s="3">
        <f>+'CUOTA INDUSTRIAL'!L69</f>
        <v>4.5284699999999996</v>
      </c>
      <c r="I27" s="3">
        <f>+'CUOTA INDUSTRIAL'!M69</f>
        <v>0</v>
      </c>
      <c r="J27" s="3">
        <f>+'CUOTA INDUSTRIAL'!N69</f>
        <v>4.5284699999999996</v>
      </c>
      <c r="K27" s="3">
        <f>+'CUOTA INDUSTRIAL'!O69</f>
        <v>3.9220000000000002</v>
      </c>
      <c r="L27" s="3">
        <f>+'CUOTA INDUSTRIAL'!P69</f>
        <v>0.6064699999999994</v>
      </c>
      <c r="M27" s="382">
        <f>+'CUOTA INDUSTRIAL'!Q69</f>
        <v>0.86607618025514144</v>
      </c>
      <c r="N27" s="4" t="s">
        <v>61</v>
      </c>
      <c r="O27" s="5">
        <f>RESUMEN!$B$3</f>
        <v>45291</v>
      </c>
      <c r="P27" s="1">
        <f t="shared" ref="P27:P50" si="2">YEAR(O27)</f>
        <v>2023</v>
      </c>
      <c r="Q27" s="1"/>
    </row>
    <row r="28" spans="1:17">
      <c r="A28" s="2" t="s">
        <v>47</v>
      </c>
      <c r="B28" s="1" t="s">
        <v>39</v>
      </c>
      <c r="C28" s="1" t="s">
        <v>19</v>
      </c>
      <c r="D28" s="1" t="s">
        <v>40</v>
      </c>
      <c r="E28" s="1" t="str">
        <f>+'CUOTA INDUSTRIAL'!C$71</f>
        <v>BLUMAR S.A.</v>
      </c>
      <c r="F28" s="53">
        <v>44927</v>
      </c>
      <c r="G28" s="53">
        <v>45291</v>
      </c>
      <c r="H28" s="3">
        <f>'CUOTA INDUSTRIAL'!L71</f>
        <v>93687.331000000006</v>
      </c>
      <c r="I28" s="3">
        <f>'CUOTA INDUSTRIAL'!M71</f>
        <v>12830.269</v>
      </c>
      <c r="J28" s="3">
        <f>'CUOTA INDUSTRIAL'!N71</f>
        <v>106517.6</v>
      </c>
      <c r="K28" s="3">
        <f>'CUOTA INDUSTRIAL'!O71</f>
        <v>106011.223</v>
      </c>
      <c r="L28" s="3">
        <f>'CUOTA INDUSTRIAL'!P71</f>
        <v>506.37700000000768</v>
      </c>
      <c r="M28" s="382">
        <f>'CUOTA INDUSTRIAL'!Q71</f>
        <v>0.99524607201063475</v>
      </c>
      <c r="N28" s="4" t="s">
        <v>61</v>
      </c>
      <c r="O28" s="5">
        <f>RESUMEN!$B$3</f>
        <v>45291</v>
      </c>
      <c r="P28" s="1">
        <f t="shared" si="2"/>
        <v>2023</v>
      </c>
      <c r="Q28" s="1"/>
    </row>
    <row r="29" spans="1:17">
      <c r="A29" s="2" t="s">
        <v>47</v>
      </c>
      <c r="B29" s="1" t="s">
        <v>39</v>
      </c>
      <c r="C29" s="1" t="s">
        <v>19</v>
      </c>
      <c r="D29" s="1" t="s">
        <v>40</v>
      </c>
      <c r="E29" s="1" t="str">
        <f>+'CUOTA INDUSTRIAL'!C$73</f>
        <v>CAMANCHACA PESCA SUR S.A.</v>
      </c>
      <c r="F29" s="53">
        <v>44927</v>
      </c>
      <c r="G29" s="53">
        <v>45291</v>
      </c>
      <c r="H29" s="3">
        <f>+'CUOTA INDUSTRIAL'!L73</f>
        <v>78293.669106100002</v>
      </c>
      <c r="I29" s="3">
        <f>+'CUOTA INDUSTRIAL'!M73</f>
        <v>18706.109999999997</v>
      </c>
      <c r="J29" s="3">
        <f>+'CUOTA INDUSTRIAL'!N73</f>
        <v>96999.779106100003</v>
      </c>
      <c r="K29" s="3">
        <f>+'CUOTA INDUSTRIAL'!O73</f>
        <v>96824.679000000004</v>
      </c>
      <c r="L29" s="3">
        <f>+'CUOTA INDUSTRIAL'!P73</f>
        <v>175.10010609999881</v>
      </c>
      <c r="M29" s="382">
        <f>+'CUOTA INDUSTRIAL'!Q73</f>
        <v>0.99819484015619797</v>
      </c>
      <c r="N29" s="4" t="s">
        <v>61</v>
      </c>
      <c r="O29" s="5">
        <f>RESUMEN!$B$3</f>
        <v>45291</v>
      </c>
      <c r="P29" s="1">
        <f t="shared" si="2"/>
        <v>2023</v>
      </c>
      <c r="Q29" s="1"/>
    </row>
    <row r="30" spans="1:17">
      <c r="A30" s="2" t="s">
        <v>47</v>
      </c>
      <c r="B30" s="97" t="s">
        <v>39</v>
      </c>
      <c r="C30" s="97" t="s">
        <v>19</v>
      </c>
      <c r="D30" s="97" t="s">
        <v>40</v>
      </c>
      <c r="E30" s="97" t="str">
        <f>+'CUOTA INDUSTRIAL'!C$75</f>
        <v>CAMANCHACA S.A.</v>
      </c>
      <c r="F30" s="53">
        <v>44927</v>
      </c>
      <c r="G30" s="53">
        <v>45291</v>
      </c>
      <c r="H30" s="3">
        <f>+'CUOTA INDUSTRIAL'!L75</f>
        <v>0</v>
      </c>
      <c r="I30" s="3">
        <f>+'CUOTA INDUSTRIAL'!M75</f>
        <v>0</v>
      </c>
      <c r="J30" s="3">
        <f>+'CUOTA INDUSTRIAL'!N75</f>
        <v>0</v>
      </c>
      <c r="K30" s="3">
        <f>+'CUOTA INDUSTRIAL'!O75</f>
        <v>0</v>
      </c>
      <c r="L30" s="3">
        <f>+'CUOTA INDUSTRIAL'!P75</f>
        <v>0</v>
      </c>
      <c r="M30" s="382">
        <f>+'CUOTA INDUSTRIAL'!Q75</f>
        <v>1</v>
      </c>
      <c r="N30" s="4" t="s">
        <v>61</v>
      </c>
      <c r="O30" s="5">
        <f>RESUMEN!$B$3</f>
        <v>45291</v>
      </c>
      <c r="P30" s="97">
        <f t="shared" ref="P30" si="3">YEAR(O30)</f>
        <v>2023</v>
      </c>
      <c r="Q30" s="97"/>
    </row>
    <row r="31" spans="1:17">
      <c r="A31" s="2" t="s">
        <v>47</v>
      </c>
      <c r="B31" s="1" t="s">
        <v>39</v>
      </c>
      <c r="C31" s="1" t="s">
        <v>19</v>
      </c>
      <c r="D31" s="1" t="s">
        <v>40</v>
      </c>
      <c r="E31" s="1" t="str">
        <f>+'CUOTA INDUSTRIAL'!C$77</f>
        <v>COMERCIAL Y CONSERVERA SAN LAZARO LIMITADA</v>
      </c>
      <c r="F31" s="53">
        <v>44927</v>
      </c>
      <c r="G31" s="53">
        <v>45291</v>
      </c>
      <c r="H31" s="3">
        <f>+'CUOTA INDUSTRIAL'!L77</f>
        <v>2037.7619999999999</v>
      </c>
      <c r="I31" s="3">
        <f>+'CUOTA INDUSTRIAL'!M77</f>
        <v>-2037.7619999999999</v>
      </c>
      <c r="J31" s="3">
        <f>+'CUOTA INDUSTRIAL'!N77</f>
        <v>0</v>
      </c>
      <c r="K31" s="3">
        <f>+'CUOTA INDUSTRIAL'!O77</f>
        <v>0</v>
      </c>
      <c r="L31" s="3">
        <f>+'CUOTA INDUSTRIAL'!P77</f>
        <v>0</v>
      </c>
      <c r="M31" s="382">
        <f>+'CUOTA INDUSTRIAL'!Q77</f>
        <v>0</v>
      </c>
      <c r="N31" s="4" t="s">
        <v>61</v>
      </c>
      <c r="O31" s="5">
        <f>RESUMEN!$B$3</f>
        <v>45291</v>
      </c>
      <c r="P31" s="1">
        <f t="shared" si="2"/>
        <v>2023</v>
      </c>
      <c r="Q31" s="1"/>
    </row>
    <row r="32" spans="1:17">
      <c r="A32" s="2" t="s">
        <v>47</v>
      </c>
      <c r="B32" s="1" t="s">
        <v>39</v>
      </c>
      <c r="C32" s="1" t="s">
        <v>19</v>
      </c>
      <c r="D32" s="1" t="s">
        <v>40</v>
      </c>
      <c r="E32" s="1" t="str">
        <f>+'CUOTA INDUSTRIAL'!C$79</f>
        <v>FOODCORP CHILE S.A.</v>
      </c>
      <c r="F32" s="53">
        <v>44927</v>
      </c>
      <c r="G32" s="53">
        <v>45291</v>
      </c>
      <c r="H32" s="3">
        <f>+'CUOTA INDUSTRIAL'!L79</f>
        <v>46448.067760500002</v>
      </c>
      <c r="I32" s="3">
        <f>+'CUOTA INDUSTRIAL'!M79</f>
        <v>13205.218000000001</v>
      </c>
      <c r="J32" s="3">
        <f>+'CUOTA INDUSTRIAL'!N79</f>
        <v>59653.285760500003</v>
      </c>
      <c r="K32" s="3">
        <f>+'CUOTA INDUSTRIAL'!O79</f>
        <v>59587.718000000001</v>
      </c>
      <c r="L32" s="3">
        <f>+'CUOTA INDUSTRIAL'!P79</f>
        <v>65.567760500001896</v>
      </c>
      <c r="M32" s="382">
        <f>+'CUOTA INDUSTRIAL'!Q79</f>
        <v>0.99890085249011684</v>
      </c>
      <c r="N32" s="4" t="s">
        <v>61</v>
      </c>
      <c r="O32" s="5">
        <f>RESUMEN!$B$3</f>
        <v>45291</v>
      </c>
      <c r="P32" s="1">
        <f t="shared" si="2"/>
        <v>2023</v>
      </c>
      <c r="Q32" s="1"/>
    </row>
    <row r="33" spans="1:36">
      <c r="A33" s="2" t="s">
        <v>47</v>
      </c>
      <c r="B33" s="1" t="s">
        <v>39</v>
      </c>
      <c r="C33" s="1" t="s">
        <v>19</v>
      </c>
      <c r="D33" s="1" t="s">
        <v>40</v>
      </c>
      <c r="E33" s="1" t="str">
        <f>+'CUOTA INDUSTRIAL'!C$81</f>
        <v>INOSTROZA CONCHA PELANTARO</v>
      </c>
      <c r="F33" s="53">
        <v>44927</v>
      </c>
      <c r="G33" s="53">
        <v>45291</v>
      </c>
      <c r="H33" s="3">
        <f>+'CUOTA INDUSTRIAL'!L81</f>
        <v>67.924999999999997</v>
      </c>
      <c r="I33" s="3">
        <f>+'CUOTA INDUSTRIAL'!M81</f>
        <v>0</v>
      </c>
      <c r="J33" s="3">
        <f>+'CUOTA INDUSTRIAL'!N81</f>
        <v>67.924999999999997</v>
      </c>
      <c r="K33" s="3">
        <f>+'CUOTA INDUSTRIAL'!O81</f>
        <v>0</v>
      </c>
      <c r="L33" s="3">
        <f>+'CUOTA INDUSTRIAL'!P81</f>
        <v>67.924999999999997</v>
      </c>
      <c r="M33" s="382">
        <f>+'CUOTA INDUSTRIAL'!Q81</f>
        <v>0</v>
      </c>
      <c r="N33" s="4" t="s">
        <v>61</v>
      </c>
      <c r="O33" s="5">
        <f>RESUMEN!$B$3</f>
        <v>45291</v>
      </c>
      <c r="P33" s="1">
        <f t="shared" si="2"/>
        <v>2023</v>
      </c>
      <c r="Q33" s="1"/>
    </row>
    <row r="34" spans="1:36">
      <c r="A34" s="2" t="s">
        <v>47</v>
      </c>
      <c r="B34" s="1" t="s">
        <v>39</v>
      </c>
      <c r="C34" s="1" t="s">
        <v>19</v>
      </c>
      <c r="D34" s="1" t="s">
        <v>40</v>
      </c>
      <c r="E34" s="1" t="str">
        <f>+'CUOTA INDUSTRIAL'!C$83</f>
        <v>ISLA QUIHUA S.A. PESQ.</v>
      </c>
      <c r="F34" s="53">
        <v>44927</v>
      </c>
      <c r="G34" s="53">
        <v>45291</v>
      </c>
      <c r="H34" s="3">
        <f>+'CUOTA INDUSTRIAL'!L83</f>
        <v>3.8494994999999999</v>
      </c>
      <c r="I34" s="3">
        <f>+'CUOTA INDUSTRIAL'!M83</f>
        <v>0</v>
      </c>
      <c r="J34" s="3">
        <f>+'CUOTA INDUSTRIAL'!N83</f>
        <v>3.8494994999999999</v>
      </c>
      <c r="K34" s="3">
        <f>+'CUOTA INDUSTRIAL'!O83</f>
        <v>0</v>
      </c>
      <c r="L34" s="3">
        <f>+'CUOTA INDUSTRIAL'!P83</f>
        <v>3.8494994999999999</v>
      </c>
      <c r="M34" s="382">
        <f>+'CUOTA INDUSTRIAL'!Q83</f>
        <v>0</v>
      </c>
      <c r="N34" s="4" t="s">
        <v>61</v>
      </c>
      <c r="O34" s="5">
        <f>RESUMEN!$B$3</f>
        <v>45291</v>
      </c>
      <c r="P34" s="1">
        <f t="shared" si="2"/>
        <v>2023</v>
      </c>
      <c r="Q34" s="1"/>
    </row>
    <row r="35" spans="1:36">
      <c r="A35" s="2" t="s">
        <v>47</v>
      </c>
      <c r="B35" s="1" t="s">
        <v>39</v>
      </c>
      <c r="C35" s="1" t="s">
        <v>19</v>
      </c>
      <c r="D35" s="1" t="s">
        <v>40</v>
      </c>
      <c r="E35" s="1" t="str">
        <f>+'CUOTA INDUSTRIAL'!C$85</f>
        <v>LANDES S.A. SOC. PESQ.</v>
      </c>
      <c r="F35" s="53">
        <v>44927</v>
      </c>
      <c r="G35" s="53">
        <v>45291</v>
      </c>
      <c r="H35" s="3">
        <f>+'CUOTA INDUSTRIAL'!L85</f>
        <v>35672.245999999999</v>
      </c>
      <c r="I35" s="3">
        <f>+'CUOTA INDUSTRIAL'!M85</f>
        <v>15315.910000000002</v>
      </c>
      <c r="J35" s="3">
        <f>+'CUOTA INDUSTRIAL'!N85</f>
        <v>50988.156000000003</v>
      </c>
      <c r="K35" s="3">
        <f>+'CUOTA INDUSTRIAL'!O85</f>
        <v>50934.572</v>
      </c>
      <c r="L35" s="3">
        <f>+'CUOTA INDUSTRIAL'!P85</f>
        <v>53.584000000002561</v>
      </c>
      <c r="M35" s="382">
        <f>+'CUOTA INDUSTRIAL'!Q85</f>
        <v>0.99894908927477188</v>
      </c>
      <c r="N35" s="4" t="s">
        <v>61</v>
      </c>
      <c r="O35" s="5">
        <f>RESUMEN!$B$3</f>
        <v>45291</v>
      </c>
      <c r="P35" s="1">
        <f t="shared" si="2"/>
        <v>2023</v>
      </c>
      <c r="Q35" s="1"/>
    </row>
    <row r="36" spans="1:36">
      <c r="A36" s="7" t="s">
        <v>47</v>
      </c>
      <c r="B36" s="1" t="s">
        <v>39</v>
      </c>
      <c r="C36" s="1" t="s">
        <v>19</v>
      </c>
      <c r="D36" s="1" t="s">
        <v>40</v>
      </c>
      <c r="E36" s="1" t="str">
        <f>+'CUOTA INDUSTRIAL'!C$87</f>
        <v>MJF LIMITADA PESQ.</v>
      </c>
      <c r="F36" s="53">
        <v>44927</v>
      </c>
      <c r="G36" s="53">
        <v>45291</v>
      </c>
      <c r="H36" s="3">
        <f>+'CUOTA INDUSTRIAL'!L87</f>
        <v>4.5284699999999996</v>
      </c>
      <c r="I36" s="3">
        <f>+'CUOTA INDUSTRIAL'!M87</f>
        <v>0</v>
      </c>
      <c r="J36" s="3">
        <f>+'CUOTA INDUSTRIAL'!N87</f>
        <v>4.5284699999999996</v>
      </c>
      <c r="K36" s="3">
        <f>+'CUOTA INDUSTRIAL'!O87</f>
        <v>0.85699999999999998</v>
      </c>
      <c r="L36" s="3">
        <f>+'CUOTA INDUSTRIAL'!P87</f>
        <v>3.6714699999999993</v>
      </c>
      <c r="M36" s="382">
        <f>+'CUOTA INDUSTRIAL'!Q87</f>
        <v>0.189247140866562</v>
      </c>
      <c r="N36" s="4" t="s">
        <v>61</v>
      </c>
      <c r="O36" s="5">
        <f>RESUMEN!$B$3</f>
        <v>45291</v>
      </c>
      <c r="P36" s="1">
        <f t="shared" si="2"/>
        <v>2023</v>
      </c>
      <c r="Q36" s="1"/>
    </row>
    <row r="37" spans="1:36">
      <c r="A37" s="2" t="s">
        <v>47</v>
      </c>
      <c r="B37" s="1" t="s">
        <v>39</v>
      </c>
      <c r="C37" s="1" t="s">
        <v>19</v>
      </c>
      <c r="D37" s="1" t="s">
        <v>40</v>
      </c>
      <c r="E37" s="1" t="str">
        <f>+'CUOTA INDUSTRIAL'!C$89</f>
        <v>NOVAMAR SpA</v>
      </c>
      <c r="F37" s="53">
        <v>44927</v>
      </c>
      <c r="G37" s="53">
        <v>45291</v>
      </c>
      <c r="H37" s="3">
        <f>+'CUOTA INDUSTRIAL'!L89</f>
        <v>24484.026999999998</v>
      </c>
      <c r="I37" s="3">
        <f>+'CUOTA INDUSTRIAL'!M89</f>
        <v>873.34299999999962</v>
      </c>
      <c r="J37" s="3">
        <f>+'CUOTA INDUSTRIAL'!N89</f>
        <v>25357.37</v>
      </c>
      <c r="K37" s="3">
        <f>+'CUOTA INDUSTRIAL'!O89</f>
        <v>25285.98</v>
      </c>
      <c r="L37" s="3">
        <f>+'CUOTA INDUSTRIAL'!P89</f>
        <v>71.389999999999418</v>
      </c>
      <c r="M37" s="382">
        <f>+'CUOTA INDUSTRIAL'!Q89</f>
        <v>0.99718464493754677</v>
      </c>
      <c r="N37" s="4" t="s">
        <v>61</v>
      </c>
      <c r="O37" s="5">
        <f>RESUMEN!$B$3</f>
        <v>45291</v>
      </c>
      <c r="P37" s="1">
        <f t="shared" si="2"/>
        <v>2023</v>
      </c>
      <c r="Q37" s="1"/>
    </row>
    <row r="38" spans="1:36">
      <c r="A38" s="2" t="s">
        <v>47</v>
      </c>
      <c r="B38" s="97" t="s">
        <v>39</v>
      </c>
      <c r="C38" s="97" t="s">
        <v>19</v>
      </c>
      <c r="D38" s="97" t="s">
        <v>40</v>
      </c>
      <c r="E38" s="97" t="str">
        <f>+'CUOTA INDUSTRIAL'!C$91</f>
        <v>CE INVERSIONES SPA</v>
      </c>
      <c r="F38" s="53">
        <v>44927</v>
      </c>
      <c r="G38" s="53">
        <v>45291</v>
      </c>
      <c r="H38" s="3">
        <f>+'CUOTA INDUSTRIAL'!L91</f>
        <v>0</v>
      </c>
      <c r="I38" s="3">
        <f>+'CUOTA INDUSTRIAL'!M91</f>
        <v>0</v>
      </c>
      <c r="J38" s="3">
        <f>+'CUOTA INDUSTRIAL'!N91</f>
        <v>0</v>
      </c>
      <c r="K38" s="3">
        <f>+'CUOTA INDUSTRIAL'!O91</f>
        <v>0</v>
      </c>
      <c r="L38" s="3">
        <f>+'CUOTA INDUSTRIAL'!P91</f>
        <v>0</v>
      </c>
      <c r="M38" s="382">
        <f>+'CUOTA INDUSTRIAL'!Q91</f>
        <v>0</v>
      </c>
      <c r="N38" s="4"/>
      <c r="O38" s="5">
        <f>RESUMEN!$B$3</f>
        <v>45291</v>
      </c>
      <c r="P38" s="97">
        <f t="shared" ref="P38" si="4">YEAR(O38)</f>
        <v>2023</v>
      </c>
      <c r="Q38" s="97"/>
    </row>
    <row r="39" spans="1:36">
      <c r="A39" s="2" t="s">
        <v>47</v>
      </c>
      <c r="B39" s="1" t="s">
        <v>39</v>
      </c>
      <c r="C39" s="1" t="s">
        <v>19</v>
      </c>
      <c r="D39" s="1" t="s">
        <v>40</v>
      </c>
      <c r="E39" s="1" t="str">
        <f>+'CUOTA INDUSTRIAL'!C$93</f>
        <v>ORIZON S.A.</v>
      </c>
      <c r="F39" s="53">
        <v>44927</v>
      </c>
      <c r="G39" s="53">
        <v>45291</v>
      </c>
      <c r="H39" s="3">
        <f>+'CUOTA INDUSTRIAL'!L93</f>
        <v>117494.95699999999</v>
      </c>
      <c r="I39" s="3">
        <f>+'CUOTA INDUSTRIAL'!M93</f>
        <v>32945.646000000001</v>
      </c>
      <c r="J39" s="3">
        <f>+'CUOTA INDUSTRIAL'!N93</f>
        <v>150440.603</v>
      </c>
      <c r="K39" s="3">
        <f>+'CUOTA INDUSTRIAL'!O93</f>
        <v>152910.609</v>
      </c>
      <c r="L39" s="3">
        <f>+'CUOTA INDUSTRIAL'!P93</f>
        <v>-2470.0059999999939</v>
      </c>
      <c r="M39" s="382">
        <f>+'CUOTA INDUSTRIAL'!Q93</f>
        <v>1.0164184797903262</v>
      </c>
      <c r="N39" s="4" t="s">
        <v>61</v>
      </c>
      <c r="O39" s="5">
        <f>RESUMEN!$B$3</f>
        <v>45291</v>
      </c>
      <c r="P39" s="1">
        <f t="shared" si="2"/>
        <v>2023</v>
      </c>
      <c r="Q39" s="1"/>
    </row>
    <row r="40" spans="1:36">
      <c r="A40" s="2" t="s">
        <v>47</v>
      </c>
      <c r="B40" s="1" t="s">
        <v>39</v>
      </c>
      <c r="C40" s="1" t="s">
        <v>19</v>
      </c>
      <c r="D40" s="1" t="s">
        <v>40</v>
      </c>
      <c r="E40" s="1" t="str">
        <f>+'CUOTA INDUSTRIAL'!C$95</f>
        <v>PACIFICBLU SpA</v>
      </c>
      <c r="F40" s="53">
        <v>44927</v>
      </c>
      <c r="G40" s="53">
        <v>45291</v>
      </c>
      <c r="H40" s="3">
        <f>+'CUOTA INDUSTRIAL'!L95</f>
        <v>76.981989999999996</v>
      </c>
      <c r="I40" s="3">
        <f>+'CUOTA INDUSTRIAL'!M95</f>
        <v>-4.5279999999999996</v>
      </c>
      <c r="J40" s="3">
        <f>+'CUOTA INDUSTRIAL'!N95</f>
        <v>72.45398999999999</v>
      </c>
      <c r="K40" s="3">
        <f>+'CUOTA INDUSTRIAL'!O95</f>
        <v>3.7549999999999999</v>
      </c>
      <c r="L40" s="3">
        <f>+'CUOTA INDUSTRIAL'!P95</f>
        <v>68.698989999999995</v>
      </c>
      <c r="M40" s="382">
        <f>+'CUOTA INDUSTRIAL'!Q95</f>
        <v>5.1825993295883367E-2</v>
      </c>
      <c r="N40" s="4" t="s">
        <v>61</v>
      </c>
      <c r="O40" s="5">
        <f>RESUMEN!$B$3</f>
        <v>45291</v>
      </c>
      <c r="P40" s="1">
        <f t="shared" si="2"/>
        <v>2023</v>
      </c>
      <c r="Q40" s="1"/>
    </row>
    <row r="41" spans="1:36">
      <c r="A41" s="2" t="s">
        <v>47</v>
      </c>
      <c r="B41" s="1" t="s">
        <v>39</v>
      </c>
      <c r="C41" s="1" t="s">
        <v>19</v>
      </c>
      <c r="D41" s="1" t="s">
        <v>40</v>
      </c>
      <c r="E41" s="1" t="str">
        <f>'CUOTA INDUSTRIAL'!C97</f>
        <v>GENMAR LTDA SOC PESQ</v>
      </c>
      <c r="F41" s="53">
        <v>44927</v>
      </c>
      <c r="G41" s="53">
        <v>45291</v>
      </c>
      <c r="H41" s="3">
        <f>'CUOTA INDUSTRIAL'!L97</f>
        <v>45.283999999999999</v>
      </c>
      <c r="I41" s="3">
        <f>'CUOTA INDUSTRIAL'!M97</f>
        <v>0</v>
      </c>
      <c r="J41" s="3">
        <f>'CUOTA INDUSTRIAL'!N97</f>
        <v>45.283999999999999</v>
      </c>
      <c r="K41" s="3">
        <f>'CUOTA INDUSTRIAL'!O97</f>
        <v>0</v>
      </c>
      <c r="L41" s="3">
        <f>'CUOTA INDUSTRIAL'!P97</f>
        <v>45.283999999999999</v>
      </c>
      <c r="M41" s="382">
        <f>'CUOTA INDUSTRIAL'!Q97</f>
        <v>0</v>
      </c>
      <c r="N41" s="4" t="s">
        <v>61</v>
      </c>
      <c r="O41" s="5">
        <f>RESUMEN!$B$3</f>
        <v>45291</v>
      </c>
      <c r="P41" s="1">
        <f>YEAR(O41)</f>
        <v>2023</v>
      </c>
      <c r="Q41" s="1"/>
    </row>
    <row r="42" spans="1:36" s="100" customFormat="1" ht="16.5" customHeight="1">
      <c r="A42" s="2" t="s">
        <v>47</v>
      </c>
      <c r="B42" s="97" t="s">
        <v>39</v>
      </c>
      <c r="C42" s="97" t="s">
        <v>19</v>
      </c>
      <c r="D42" s="97" t="s">
        <v>40</v>
      </c>
      <c r="E42" s="97" t="str">
        <f>'CUOTA INDUSTRIAL'!C99</f>
        <v>SUR AUSTRAL S.A. PESQ.</v>
      </c>
      <c r="F42" s="53">
        <v>44927</v>
      </c>
      <c r="G42" s="53">
        <v>45291</v>
      </c>
      <c r="H42" s="3">
        <f>'CUOTA INDUSTRIAL'!L99</f>
        <v>148.57568070000002</v>
      </c>
      <c r="I42" s="3">
        <f>'CUOTA INDUSTRIAL'!M99</f>
        <v>0</v>
      </c>
      <c r="J42" s="3">
        <f>'CUOTA INDUSTRIAL'!N99</f>
        <v>148.57568070000002</v>
      </c>
      <c r="K42" s="3">
        <f>'CUOTA INDUSTRIAL'!O99</f>
        <v>0</v>
      </c>
      <c r="L42" s="3">
        <f>'CUOTA INDUSTRIAL'!P99</f>
        <v>148.57568070000002</v>
      </c>
      <c r="M42" s="382">
        <f>'CUOTA INDUSTRIAL'!Q99</f>
        <v>0</v>
      </c>
      <c r="N42" s="4" t="s">
        <v>61</v>
      </c>
      <c r="O42" s="5">
        <f>RESUMEN!$B$3</f>
        <v>45291</v>
      </c>
      <c r="P42" s="97">
        <f t="shared" ref="P42:P46" si="5">YEAR(O42)</f>
        <v>2023</v>
      </c>
      <c r="Q42" s="96"/>
    </row>
    <row r="43" spans="1:36" s="100" customFormat="1" ht="16.5" customHeight="1">
      <c r="A43" s="2" t="s">
        <v>47</v>
      </c>
      <c r="B43" s="97" t="s">
        <v>39</v>
      </c>
      <c r="C43" s="97" t="s">
        <v>19</v>
      </c>
      <c r="D43" s="97" t="s">
        <v>40</v>
      </c>
      <c r="E43" s="97" t="str">
        <f>'CUOTA INDUSTRIAL'!C101</f>
        <v>LOTA PROTEIN S.A.</v>
      </c>
      <c r="F43" s="53">
        <v>44927</v>
      </c>
      <c r="G43" s="53">
        <v>45291</v>
      </c>
      <c r="H43" s="3">
        <f>'CUOTA INDUSTRIAL'!L101</f>
        <v>0</v>
      </c>
      <c r="I43" s="3">
        <f>'CUOTA INDUSTRIAL'!M101</f>
        <v>0</v>
      </c>
      <c r="J43" s="3">
        <f>'CUOTA INDUSTRIAL'!N101</f>
        <v>0</v>
      </c>
      <c r="K43" s="3">
        <f>'CUOTA INDUSTRIAL'!O101</f>
        <v>0</v>
      </c>
      <c r="L43" s="3">
        <f>'CUOTA INDUSTRIAL'!P101</f>
        <v>0</v>
      </c>
      <c r="M43" s="382">
        <f>'CUOTA INDUSTRIAL'!Q101</f>
        <v>0</v>
      </c>
      <c r="N43" s="4" t="s">
        <v>61</v>
      </c>
      <c r="O43" s="5">
        <f>RESUMEN!$B$3</f>
        <v>45291</v>
      </c>
      <c r="P43" s="97">
        <f t="shared" si="5"/>
        <v>2023</v>
      </c>
      <c r="Q43" s="96"/>
    </row>
    <row r="44" spans="1:36" s="100" customFormat="1" ht="16.5" customHeight="1">
      <c r="A44" s="2" t="s">
        <v>47</v>
      </c>
      <c r="B44" s="97" t="s">
        <v>39</v>
      </c>
      <c r="C44" s="97" t="s">
        <v>19</v>
      </c>
      <c r="D44" s="97" t="s">
        <v>40</v>
      </c>
      <c r="E44" s="97" t="str">
        <f>'CUOTA INDUSTRIAL'!C103</f>
        <v>THOR FISHERIES CHILE SPA.</v>
      </c>
      <c r="F44" s="4">
        <v>45078</v>
      </c>
      <c r="G44" s="53">
        <v>45291</v>
      </c>
      <c r="H44" s="3">
        <f>'CUOTA INDUSTRIAL'!L103</f>
        <v>9.0569399999999991</v>
      </c>
      <c r="I44" s="3">
        <f>'CUOTA INDUSTRIAL'!M103</f>
        <v>4.4459999999999997</v>
      </c>
      <c r="J44" s="3">
        <f>'CUOTA INDUSTRIAL'!N103</f>
        <v>13.502939999999999</v>
      </c>
      <c r="K44" s="3">
        <f>'CUOTA INDUSTRIAL'!O103</f>
        <v>0</v>
      </c>
      <c r="L44" s="3">
        <f>'CUOTA INDUSTRIAL'!P103</f>
        <v>13.502939999999999</v>
      </c>
      <c r="M44" s="382">
        <f>'CUOTA INDUSTRIAL'!Q103</f>
        <v>0</v>
      </c>
      <c r="N44" s="4" t="s">
        <v>61</v>
      </c>
      <c r="O44" s="5">
        <f>RESUMEN!$B$3</f>
        <v>45291</v>
      </c>
      <c r="P44" s="97">
        <f t="shared" si="5"/>
        <v>2023</v>
      </c>
      <c r="Q44" s="96"/>
    </row>
    <row r="45" spans="1:36" s="100" customFormat="1" ht="16.5" customHeight="1">
      <c r="A45" s="2" t="s">
        <v>47</v>
      </c>
      <c r="B45" s="97" t="s">
        <v>39</v>
      </c>
      <c r="C45" s="97" t="s">
        <v>19</v>
      </c>
      <c r="D45" s="97" t="s">
        <v>40</v>
      </c>
      <c r="E45" s="97" t="str">
        <f>'CUOTA INDUSTRIAL'!C105</f>
        <v>ADUATINAS INVERSIONES SpA</v>
      </c>
      <c r="F45" s="4">
        <v>45078</v>
      </c>
      <c r="G45" s="53">
        <v>45291</v>
      </c>
      <c r="H45" s="3">
        <f>'CUOTA INDUSTRIAL'!L105</f>
        <v>0</v>
      </c>
      <c r="I45" s="3">
        <f>'CUOTA INDUSTRIAL'!M105</f>
        <v>0</v>
      </c>
      <c r="J45" s="3">
        <f>'CUOTA INDUSTRIAL'!N105</f>
        <v>0</v>
      </c>
      <c r="K45" s="3">
        <f>'CUOTA INDUSTRIAL'!O105</f>
        <v>0</v>
      </c>
      <c r="L45" s="3">
        <f>'CUOTA INDUSTRIAL'!P105</f>
        <v>0</v>
      </c>
      <c r="M45" s="382" t="e">
        <f>'CUOTA INDUSTRIAL'!Q105</f>
        <v>#DIV/0!</v>
      </c>
      <c r="N45" s="422" t="s">
        <v>61</v>
      </c>
      <c r="O45" s="5">
        <f>RESUMEN!$B$3</f>
        <v>45291</v>
      </c>
      <c r="P45" s="97">
        <f t="shared" ref="P45" si="6">YEAR(O45)</f>
        <v>2023</v>
      </c>
      <c r="Q45" s="96"/>
    </row>
    <row r="46" spans="1:36" s="100" customFormat="1" ht="16.5" customHeight="1" thickBot="1">
      <c r="A46" s="104" t="s">
        <v>47</v>
      </c>
      <c r="B46" s="102" t="s">
        <v>39</v>
      </c>
      <c r="C46" s="102" t="s">
        <v>19</v>
      </c>
      <c r="D46" s="102" t="s">
        <v>40</v>
      </c>
      <c r="E46" s="102" t="str">
        <f>'CUOTA INDUSTRIAL'!C109</f>
        <v>WQ ENERGY SpA</v>
      </c>
      <c r="F46" s="103">
        <v>44927</v>
      </c>
      <c r="G46" s="103">
        <v>45291</v>
      </c>
      <c r="H46" s="105">
        <f>'CUOTA INDUSTRIAL'!L109</f>
        <v>22.64235</v>
      </c>
      <c r="I46" s="105">
        <f>'CUOTA INDUSTRIAL'!M109</f>
        <v>-14.65</v>
      </c>
      <c r="J46" s="105">
        <f>'CUOTA INDUSTRIAL'!N109</f>
        <v>7.9923500000000001</v>
      </c>
      <c r="K46" s="105">
        <f>'CUOTA INDUSTRIAL'!O109</f>
        <v>0</v>
      </c>
      <c r="L46" s="105">
        <f>'CUOTA INDUSTRIAL'!P109</f>
        <v>7.9923500000000001</v>
      </c>
      <c r="M46" s="391">
        <f>'CUOTA INDUSTRIAL'!Q109</f>
        <v>0</v>
      </c>
      <c r="N46" s="103" t="s">
        <v>61</v>
      </c>
      <c r="O46" s="106">
        <f>RESUMEN!$B$3</f>
        <v>45291</v>
      </c>
      <c r="P46" s="102">
        <f t="shared" si="5"/>
        <v>2023</v>
      </c>
      <c r="Q46" s="96"/>
    </row>
    <row r="47" spans="1:36" ht="15.75" thickTop="1">
      <c r="A47" s="49" t="s">
        <v>48</v>
      </c>
      <c r="B47" s="96" t="s">
        <v>39</v>
      </c>
      <c r="C47" s="96" t="s">
        <v>21</v>
      </c>
      <c r="D47" s="96" t="s">
        <v>40</v>
      </c>
      <c r="E47" s="96" t="str">
        <f>+'CUOTA INDUSTRIAL'!C$131</f>
        <v>ALIMENTOS MARINOS S.A.</v>
      </c>
      <c r="F47" s="53">
        <v>44927</v>
      </c>
      <c r="G47" s="53">
        <v>45291</v>
      </c>
      <c r="H47" s="51">
        <f>+'CUOTA INDUSTRIAL'!L131</f>
        <v>6160.0471600000001</v>
      </c>
      <c r="I47" s="51">
        <f>+'CUOTA INDUSTRIAL'!M131</f>
        <v>-6159</v>
      </c>
      <c r="J47" s="51">
        <f>+'CUOTA INDUSTRIAL'!N131</f>
        <v>1.0471600000000763</v>
      </c>
      <c r="K47" s="51">
        <f>+'CUOTA INDUSTRIAL'!O131</f>
        <v>0</v>
      </c>
      <c r="L47" s="51">
        <f>+'CUOTA INDUSTRIAL'!P131</f>
        <v>1.0471600000000763</v>
      </c>
      <c r="M47" s="169">
        <f>+'CUOTA INDUSTRIAL'!Q131</f>
        <v>0.99983000779494036</v>
      </c>
      <c r="N47" s="53" t="s">
        <v>61</v>
      </c>
      <c r="O47" s="54">
        <f>RESUMEN!$B$3</f>
        <v>45291</v>
      </c>
      <c r="P47" s="96">
        <f t="shared" si="2"/>
        <v>2023</v>
      </c>
      <c r="Q47" s="12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</row>
    <row r="48" spans="1:36">
      <c r="A48" s="2" t="s">
        <v>48</v>
      </c>
      <c r="B48" s="1" t="s">
        <v>39</v>
      </c>
      <c r="C48" s="1" t="s">
        <v>21</v>
      </c>
      <c r="D48" s="1" t="s">
        <v>40</v>
      </c>
      <c r="E48" s="1" t="str">
        <f>+'CUOTA INDUSTRIAL'!C$133</f>
        <v>BAHIA CALDERA S.A. PESQ.</v>
      </c>
      <c r="F48" s="53">
        <v>44927</v>
      </c>
      <c r="G48" s="53">
        <v>45291</v>
      </c>
      <c r="H48" s="3">
        <f>+'CUOTA INDUSTRIAL'!L133</f>
        <v>54.471496000000002</v>
      </c>
      <c r="I48" s="3">
        <f>+'CUOTA INDUSTRIAL'!M133</f>
        <v>0</v>
      </c>
      <c r="J48" s="3">
        <f>+'CUOTA INDUSTRIAL'!N133</f>
        <v>54.471496000000002</v>
      </c>
      <c r="K48" s="3">
        <f>+'CUOTA INDUSTRIAL'!O133</f>
        <v>0</v>
      </c>
      <c r="L48" s="3">
        <f>+'CUOTA INDUSTRIAL'!P133</f>
        <v>54.471496000000002</v>
      </c>
      <c r="M48" s="382">
        <f>+'CUOTA INDUSTRIAL'!Q133</f>
        <v>0</v>
      </c>
      <c r="N48" s="4" t="s">
        <v>61</v>
      </c>
      <c r="O48" s="5">
        <f>RESUMEN!$B$3</f>
        <v>45291</v>
      </c>
      <c r="P48" s="1">
        <f t="shared" si="2"/>
        <v>2023</v>
      </c>
      <c r="Q48" s="1"/>
    </row>
    <row r="49" spans="1:17">
      <c r="A49" s="2" t="s">
        <v>48</v>
      </c>
      <c r="B49" s="1" t="s">
        <v>39</v>
      </c>
      <c r="C49" s="1" t="s">
        <v>21</v>
      </c>
      <c r="D49" s="1" t="s">
        <v>40</v>
      </c>
      <c r="E49" s="1" t="str">
        <f>+'CUOTA INDUSTRIAL'!C$135</f>
        <v>BLUMAR S.A.</v>
      </c>
      <c r="F49" s="53">
        <v>44927</v>
      </c>
      <c r="G49" s="53">
        <v>45291</v>
      </c>
      <c r="H49" s="3">
        <f>+'CUOTA INDUSTRIAL'!L135</f>
        <v>13089.95696</v>
      </c>
      <c r="I49" s="3">
        <f>+'CUOTA INDUSTRIAL'!M135</f>
        <v>-13039.269</v>
      </c>
      <c r="J49" s="3">
        <f>+'CUOTA INDUSTRIAL'!N135</f>
        <v>50.687959999999293</v>
      </c>
      <c r="K49" s="3">
        <f>+'CUOTA INDUSTRIAL'!O135</f>
        <v>0</v>
      </c>
      <c r="L49" s="3">
        <f>+'CUOTA INDUSTRIAL'!P135</f>
        <v>50.687959999999293</v>
      </c>
      <c r="M49" s="382">
        <f>+'CUOTA INDUSTRIAL'!Q135</f>
        <v>0.99612772141612915</v>
      </c>
      <c r="N49" s="4" t="s">
        <v>61</v>
      </c>
      <c r="O49" s="5">
        <f>RESUMEN!$B$3</f>
        <v>45291</v>
      </c>
      <c r="P49" s="1">
        <f t="shared" si="2"/>
        <v>2023</v>
      </c>
      <c r="Q49" s="1"/>
    </row>
    <row r="50" spans="1:17">
      <c r="A50" s="2" t="s">
        <v>48</v>
      </c>
      <c r="B50" s="1" t="s">
        <v>39</v>
      </c>
      <c r="C50" s="1" t="s">
        <v>21</v>
      </c>
      <c r="D50" s="1" t="s">
        <v>40</v>
      </c>
      <c r="E50" s="1" t="str">
        <f>+'CUOTA INDUSTRIAL'!C$137</f>
        <v>CAMANCHACA PESCA SUR S.A.</v>
      </c>
      <c r="F50" s="53">
        <v>44927</v>
      </c>
      <c r="G50" s="53">
        <v>45291</v>
      </c>
      <c r="H50" s="3">
        <f>+'CUOTA INDUSTRIAL'!L137</f>
        <v>9016.9683760000007</v>
      </c>
      <c r="I50" s="3">
        <f>+'CUOTA INDUSTRIAL'!M137</f>
        <v>-9013.4089999999997</v>
      </c>
      <c r="J50" s="3">
        <f>+'CUOTA INDUSTRIAL'!N137</f>
        <v>3.5593760000010661</v>
      </c>
      <c r="K50" s="3">
        <f>+'CUOTA INDUSTRIAL'!O137</f>
        <v>0</v>
      </c>
      <c r="L50" s="3">
        <f>+'CUOTA INDUSTRIAL'!P137</f>
        <v>3.5593760000010661</v>
      </c>
      <c r="M50" s="382">
        <f>+'CUOTA INDUSTRIAL'!Q137</f>
        <v>0.9996052580144924</v>
      </c>
      <c r="N50" s="4" t="s">
        <v>61</v>
      </c>
      <c r="O50" s="5">
        <f>RESUMEN!$B$3</f>
        <v>45291</v>
      </c>
      <c r="P50" s="1">
        <f t="shared" si="2"/>
        <v>2023</v>
      </c>
      <c r="Q50" s="1"/>
    </row>
    <row r="51" spans="1:17">
      <c r="A51" s="2" t="s">
        <v>48</v>
      </c>
      <c r="B51" s="1" t="s">
        <v>39</v>
      </c>
      <c r="C51" s="1" t="s">
        <v>21</v>
      </c>
      <c r="D51" s="1" t="s">
        <v>40</v>
      </c>
      <c r="E51" s="1" t="str">
        <f>+'CUOTA INDUSTRIAL'!C$139</f>
        <v>FOODCORP CHILE S.A.</v>
      </c>
      <c r="F51" s="53">
        <v>44927</v>
      </c>
      <c r="G51" s="53">
        <v>45291</v>
      </c>
      <c r="H51" s="3">
        <f>+'CUOTA INDUSTRIAL'!L139</f>
        <v>6290.0771999999997</v>
      </c>
      <c r="I51" s="3">
        <f>+'CUOTA INDUSTRIAL'!M139</f>
        <v>-6290.0420000000004</v>
      </c>
      <c r="J51" s="3">
        <f>+'CUOTA INDUSTRIAL'!N139</f>
        <v>3.5199999999349529E-2</v>
      </c>
      <c r="K51" s="3">
        <f>+'CUOTA INDUSTRIAL'!O139</f>
        <v>0</v>
      </c>
      <c r="L51" s="3">
        <f>+'CUOTA INDUSTRIAL'!P139</f>
        <v>3.5199999999349529E-2</v>
      </c>
      <c r="M51" s="382">
        <f>+'CUOTA INDUSTRIAL'!Q139</f>
        <v>0.99999440388426408</v>
      </c>
      <c r="N51" s="4" t="s">
        <v>61</v>
      </c>
      <c r="O51" s="5">
        <f>RESUMEN!$B$3</f>
        <v>45291</v>
      </c>
      <c r="P51" s="1">
        <f t="shared" ref="P51:P59" si="7">YEAR(O51)</f>
        <v>2023</v>
      </c>
      <c r="Q51" s="1"/>
    </row>
    <row r="52" spans="1:17">
      <c r="A52" s="2" t="s">
        <v>48</v>
      </c>
      <c r="B52" s="1" t="s">
        <v>39</v>
      </c>
      <c r="C52" s="1" t="s">
        <v>21</v>
      </c>
      <c r="D52" s="1" t="s">
        <v>40</v>
      </c>
      <c r="E52" s="1" t="str">
        <f>+'CUOTA INDUSTRIAL'!C$141</f>
        <v>GENMAR LIMITADA SOC. PESQ.</v>
      </c>
      <c r="F52" s="53">
        <v>44927</v>
      </c>
      <c r="G52" s="53">
        <v>45291</v>
      </c>
      <c r="H52" s="3">
        <f>+'CUOTA INDUSTRIAL'!L141</f>
        <v>14.5038</v>
      </c>
      <c r="I52" s="3">
        <f>+'CUOTA INDUSTRIAL'!M141</f>
        <v>0</v>
      </c>
      <c r="J52" s="3">
        <f>+'CUOTA INDUSTRIAL'!N141</f>
        <v>14.5038</v>
      </c>
      <c r="K52" s="3">
        <f>+'CUOTA INDUSTRIAL'!O141</f>
        <v>0</v>
      </c>
      <c r="L52" s="3">
        <f>+'CUOTA INDUSTRIAL'!P141</f>
        <v>14.5038</v>
      </c>
      <c r="M52" s="382">
        <f>+'CUOTA INDUSTRIAL'!Q141</f>
        <v>0</v>
      </c>
      <c r="N52" s="4" t="s">
        <v>61</v>
      </c>
      <c r="O52" s="5">
        <f>RESUMEN!$B$3</f>
        <v>45291</v>
      </c>
      <c r="P52" s="1">
        <f t="shared" si="7"/>
        <v>2023</v>
      </c>
      <c r="Q52" s="1"/>
    </row>
    <row r="53" spans="1:17">
      <c r="A53" s="2" t="s">
        <v>48</v>
      </c>
      <c r="B53" s="1" t="s">
        <v>39</v>
      </c>
      <c r="C53" s="1" t="s">
        <v>21</v>
      </c>
      <c r="D53" s="1" t="s">
        <v>40</v>
      </c>
      <c r="E53" s="1" t="str">
        <f>+'CUOTA INDUSTRIAL'!C$143</f>
        <v>LANDES S.A. SOC. PESQ.</v>
      </c>
      <c r="F53" s="53">
        <v>44927</v>
      </c>
      <c r="G53" s="53">
        <v>45291</v>
      </c>
      <c r="H53" s="3">
        <f>+'CUOTA INDUSTRIAL'!L143</f>
        <v>6051.3950000000004</v>
      </c>
      <c r="I53" s="3">
        <f>+'CUOTA INDUSTRIAL'!M143</f>
        <v>-6047.0899999999992</v>
      </c>
      <c r="J53" s="3">
        <f>+'CUOTA INDUSTRIAL'!N143</f>
        <v>4.3050000000012005</v>
      </c>
      <c r="K53" s="3">
        <f>+'CUOTA INDUSTRIAL'!O143</f>
        <v>0</v>
      </c>
      <c r="L53" s="3">
        <f>+'CUOTA INDUSTRIAL'!P143</f>
        <v>4.3050000000012005</v>
      </c>
      <c r="M53" s="382">
        <f>+'CUOTA INDUSTRIAL'!Q143</f>
        <v>0.99928859378705226</v>
      </c>
      <c r="N53" s="4" t="s">
        <v>61</v>
      </c>
      <c r="O53" s="5">
        <f>RESUMEN!$B$3</f>
        <v>45291</v>
      </c>
      <c r="P53" s="1">
        <f t="shared" si="7"/>
        <v>2023</v>
      </c>
      <c r="Q53" s="1"/>
    </row>
    <row r="54" spans="1:17">
      <c r="A54" s="2" t="s">
        <v>48</v>
      </c>
      <c r="B54" s="1" t="s">
        <v>39</v>
      </c>
      <c r="C54" s="1" t="s">
        <v>21</v>
      </c>
      <c r="D54" s="1" t="s">
        <v>40</v>
      </c>
      <c r="E54" s="1" t="str">
        <f>+'CUOTA INDUSTRIAL'!C$145</f>
        <v>PROCESOS TECNOLOGICOS  BIOBIO SPA</v>
      </c>
      <c r="F54" s="53">
        <v>44927</v>
      </c>
      <c r="G54" s="53">
        <v>45291</v>
      </c>
      <c r="H54" s="3">
        <f>+'CUOTA INDUSTRIAL'!L145</f>
        <v>1135.08</v>
      </c>
      <c r="I54" s="3">
        <f>+'CUOTA INDUSTRIAL'!M145</f>
        <v>-1135.08</v>
      </c>
      <c r="J54" s="3">
        <f>+'CUOTA INDUSTRIAL'!N145</f>
        <v>0</v>
      </c>
      <c r="K54" s="3">
        <f>+'CUOTA INDUSTRIAL'!O145</f>
        <v>0</v>
      </c>
      <c r="L54" s="3">
        <f>+'CUOTA INDUSTRIAL'!P145</f>
        <v>0</v>
      </c>
      <c r="M54" s="382">
        <f>+'CUOTA INDUSTRIAL'!Q145</f>
        <v>1</v>
      </c>
      <c r="N54" s="4" t="s">
        <v>61</v>
      </c>
      <c r="O54" s="5">
        <f>RESUMEN!$B$3</f>
        <v>45291</v>
      </c>
      <c r="P54" s="1">
        <f t="shared" si="7"/>
        <v>2023</v>
      </c>
      <c r="Q54" s="1"/>
    </row>
    <row r="55" spans="1:17">
      <c r="A55" s="2" t="s">
        <v>48</v>
      </c>
      <c r="B55" s="1" t="s">
        <v>39</v>
      </c>
      <c r="C55" s="1" t="s">
        <v>21</v>
      </c>
      <c r="D55" s="1" t="s">
        <v>40</v>
      </c>
      <c r="E55" s="1" t="str">
        <f>+'CUOTA INDUSTRIAL'!C$147</f>
        <v>NOVAMAR SpA</v>
      </c>
      <c r="F55" s="53">
        <v>44927</v>
      </c>
      <c r="G55" s="53">
        <v>45291</v>
      </c>
      <c r="H55" s="3">
        <f>+'CUOTA INDUSTRIAL'!L147</f>
        <v>2864.7527399999999</v>
      </c>
      <c r="I55" s="3">
        <f>+'CUOTA INDUSTRIAL'!M147</f>
        <v>-2847.0559999999996</v>
      </c>
      <c r="J55" s="3">
        <f>+'CUOTA INDUSTRIAL'!N147</f>
        <v>17.696740000000318</v>
      </c>
      <c r="K55" s="3">
        <f>+'CUOTA INDUSTRIAL'!O147</f>
        <v>0</v>
      </c>
      <c r="L55" s="3">
        <f>+'CUOTA INDUSTRIAL'!P147</f>
        <v>17.696740000000318</v>
      </c>
      <c r="M55" s="382">
        <f>+'CUOTA INDUSTRIAL'!Q147</f>
        <v>0.99382259426689634</v>
      </c>
      <c r="N55" s="4" t="s">
        <v>61</v>
      </c>
      <c r="O55" s="5">
        <f>RESUMEN!$B$3</f>
        <v>45291</v>
      </c>
      <c r="P55" s="1">
        <f t="shared" si="7"/>
        <v>2023</v>
      </c>
      <c r="Q55" s="1"/>
    </row>
    <row r="56" spans="1:17">
      <c r="A56" s="2" t="s">
        <v>48</v>
      </c>
      <c r="B56" s="1" t="s">
        <v>39</v>
      </c>
      <c r="C56" s="1" t="s">
        <v>21</v>
      </c>
      <c r="D56" s="1" t="s">
        <v>40</v>
      </c>
      <c r="E56" s="1" t="str">
        <f>+'CUOTA INDUSTRIAL'!C$149</f>
        <v>ORIZON S.A.</v>
      </c>
      <c r="F56" s="53">
        <v>44927</v>
      </c>
      <c r="G56" s="53">
        <v>45291</v>
      </c>
      <c r="H56" s="3">
        <f>+'CUOTA INDUSTRIAL'!L149</f>
        <v>18254.003167999996</v>
      </c>
      <c r="I56" s="3">
        <f>+'CUOTA INDUSTRIAL'!M149</f>
        <v>-18233.439999999999</v>
      </c>
      <c r="J56" s="3">
        <f>+'CUOTA INDUSTRIAL'!N149</f>
        <v>20.563167999996949</v>
      </c>
      <c r="K56" s="3">
        <f>+'CUOTA INDUSTRIAL'!O149</f>
        <v>0</v>
      </c>
      <c r="L56" s="3">
        <f>+'CUOTA INDUSTRIAL'!P149</f>
        <v>20.563167999996949</v>
      </c>
      <c r="M56" s="382">
        <f>+'CUOTA INDUSTRIAL'!Q149</f>
        <v>0.99887349816855264</v>
      </c>
      <c r="N56" s="4" t="s">
        <v>61</v>
      </c>
      <c r="O56" s="5">
        <f>RESUMEN!$B$3</f>
        <v>45291</v>
      </c>
      <c r="P56" s="1">
        <f t="shared" si="7"/>
        <v>2023</v>
      </c>
      <c r="Q56" s="1"/>
    </row>
    <row r="57" spans="1:17">
      <c r="A57" s="2" t="s">
        <v>48</v>
      </c>
      <c r="B57" s="1" t="s">
        <v>39</v>
      </c>
      <c r="C57" s="1" t="s">
        <v>21</v>
      </c>
      <c r="D57" s="1" t="s">
        <v>40</v>
      </c>
      <c r="E57" s="1" t="str">
        <f>+'CUOTA INDUSTRIAL'!C$151</f>
        <v>PACIFICBLU SpA</v>
      </c>
      <c r="F57" s="53">
        <v>44927</v>
      </c>
      <c r="G57" s="53">
        <v>45291</v>
      </c>
      <c r="H57" s="3">
        <f>+'CUOTA INDUSTRIAL'!L151</f>
        <v>2.1442800000000002</v>
      </c>
      <c r="I57" s="3">
        <f>+'CUOTA INDUSTRIAL'!M151</f>
        <v>0</v>
      </c>
      <c r="J57" s="3">
        <f>+'CUOTA INDUSTRIAL'!N151</f>
        <v>2.1442800000000002</v>
      </c>
      <c r="K57" s="3">
        <f>+'CUOTA INDUSTRIAL'!O151</f>
        <v>0</v>
      </c>
      <c r="L57" s="3">
        <f>+'CUOTA INDUSTRIAL'!P151</f>
        <v>2.1442800000000002</v>
      </c>
      <c r="M57" s="382">
        <f>+'CUOTA INDUSTRIAL'!Q151</f>
        <v>0</v>
      </c>
      <c r="N57" s="4" t="s">
        <v>61</v>
      </c>
      <c r="O57" s="5">
        <f>RESUMEN!$B$3</f>
        <v>45291</v>
      </c>
      <c r="P57" s="1">
        <f t="shared" si="7"/>
        <v>2023</v>
      </c>
      <c r="Q57" s="1"/>
    </row>
    <row r="58" spans="1:17">
      <c r="A58" s="2" t="s">
        <v>48</v>
      </c>
      <c r="B58" s="1" t="s">
        <v>39</v>
      </c>
      <c r="C58" s="1" t="s">
        <v>21</v>
      </c>
      <c r="D58" s="1" t="s">
        <v>40</v>
      </c>
      <c r="E58" s="1" t="str">
        <f>+'CUOTA INDUSTRIAL'!C$153</f>
        <v>INOSTROZA CONCHA PELANTARO</v>
      </c>
      <c r="F58" s="53">
        <v>44927</v>
      </c>
      <c r="G58" s="53">
        <v>45291</v>
      </c>
      <c r="H58" s="3">
        <f>+'CUOTA INDUSTRIAL'!L153</f>
        <v>15.765000000000001</v>
      </c>
      <c r="I58" s="3">
        <f>+'CUOTA INDUSTRIAL'!M153</f>
        <v>0</v>
      </c>
      <c r="J58" s="3">
        <f>+'CUOTA INDUSTRIAL'!N153</f>
        <v>15.765000000000001</v>
      </c>
      <c r="K58" s="3">
        <f>+'CUOTA INDUSTRIAL'!O153</f>
        <v>0</v>
      </c>
      <c r="L58" s="3">
        <f>+'CUOTA INDUSTRIAL'!P153</f>
        <v>15.765000000000001</v>
      </c>
      <c r="M58" s="382">
        <f>+'CUOTA INDUSTRIAL'!Q153</f>
        <v>0</v>
      </c>
      <c r="N58" s="4" t="s">
        <v>61</v>
      </c>
      <c r="O58" s="5">
        <f>RESUMEN!$B$3</f>
        <v>45291</v>
      </c>
      <c r="P58" s="1">
        <f t="shared" si="7"/>
        <v>2023</v>
      </c>
      <c r="Q58" s="1"/>
    </row>
    <row r="59" spans="1:17">
      <c r="A59" s="2" t="s">
        <v>48</v>
      </c>
      <c r="B59" s="1" t="s">
        <v>39</v>
      </c>
      <c r="C59" s="1" t="s">
        <v>21</v>
      </c>
      <c r="D59" s="1" t="s">
        <v>40</v>
      </c>
      <c r="E59" s="1" t="str">
        <f>+'CUOTA INDUSTRIAL'!C$155</f>
        <v>SUR AUSTRAL S.A. PESQ.</v>
      </c>
      <c r="F59" s="4">
        <v>45078</v>
      </c>
      <c r="G59" s="53">
        <v>45291</v>
      </c>
      <c r="H59" s="3">
        <f>+'CUOTA INDUSTRIAL'!L155</f>
        <v>105.87768</v>
      </c>
      <c r="I59" s="3">
        <f>+'CUOTA INDUSTRIAL'!M155</f>
        <v>0</v>
      </c>
      <c r="J59" s="3">
        <f>+'CUOTA INDUSTRIAL'!N155</f>
        <v>105.87768</v>
      </c>
      <c r="K59" s="3">
        <f>+'CUOTA INDUSTRIAL'!O155</f>
        <v>0.77500000000000002</v>
      </c>
      <c r="L59" s="3">
        <f>+'CUOTA INDUSTRIAL'!P155</f>
        <v>105.10267999999999</v>
      </c>
      <c r="M59" s="382">
        <f>+'CUOTA INDUSTRIAL'!Q155</f>
        <v>0</v>
      </c>
      <c r="N59" s="4" t="s">
        <v>61</v>
      </c>
      <c r="O59" s="5">
        <f>RESUMEN!$B$3</f>
        <v>45291</v>
      </c>
      <c r="P59" s="1">
        <f t="shared" si="7"/>
        <v>2023</v>
      </c>
      <c r="Q59" s="1"/>
    </row>
    <row r="60" spans="1:17">
      <c r="A60" s="2" t="s">
        <v>48</v>
      </c>
      <c r="B60" s="97" t="s">
        <v>39</v>
      </c>
      <c r="C60" s="97" t="s">
        <v>21</v>
      </c>
      <c r="D60" s="97" t="s">
        <v>40</v>
      </c>
      <c r="E60" s="97" t="str">
        <f>+'CUOTA INDUSTRIAL'!C$157</f>
        <v>INVERSIONES PESQUERAS SpA</v>
      </c>
      <c r="F60" s="53">
        <v>45231</v>
      </c>
      <c r="G60" s="53">
        <v>45291</v>
      </c>
      <c r="H60" s="3">
        <f>+'CUOTA INDUSTRIAL'!L157</f>
        <v>0</v>
      </c>
      <c r="I60" s="3">
        <f>+'CUOTA INDUSTRIAL'!M157</f>
        <v>0</v>
      </c>
      <c r="J60" s="3">
        <f>+'CUOTA INDUSTRIAL'!N157</f>
        <v>0</v>
      </c>
      <c r="K60" s="3">
        <f>+'CUOTA INDUSTRIAL'!O157</f>
        <v>0</v>
      </c>
      <c r="L60" s="3">
        <f>+'CUOTA INDUSTRIAL'!P157</f>
        <v>0</v>
      </c>
      <c r="M60" s="382">
        <f>+'CUOTA INDUSTRIAL'!Q157</f>
        <v>0</v>
      </c>
      <c r="N60" s="4"/>
      <c r="O60" s="5">
        <f>RESUMEN!$B$3</f>
        <v>45291</v>
      </c>
      <c r="P60" s="97">
        <f t="shared" ref="P60" si="8">YEAR(O60)</f>
        <v>2023</v>
      </c>
      <c r="Q60" s="97"/>
    </row>
    <row r="61" spans="1:17">
      <c r="A61" s="2" t="s">
        <v>48</v>
      </c>
      <c r="B61" s="1" t="s">
        <v>39</v>
      </c>
      <c r="C61" s="1" t="s">
        <v>21</v>
      </c>
      <c r="D61" s="1" t="s">
        <v>40</v>
      </c>
      <c r="E61" s="1" t="str">
        <f>'CUOTA INDUSTRIAL'!C159</f>
        <v>THOR FISHERIES CHILE SPA.</v>
      </c>
      <c r="F61" s="53">
        <v>44927</v>
      </c>
      <c r="G61" s="53">
        <v>45291</v>
      </c>
      <c r="H61" s="3">
        <f>'CUOTA INDUSTRIAL'!L159</f>
        <v>0</v>
      </c>
      <c r="I61" s="3">
        <f>'CUOTA INDUSTRIAL'!M159</f>
        <v>5.0331999999999999</v>
      </c>
      <c r="J61" s="3">
        <f>'CUOTA INDUSTRIAL'!N159</f>
        <v>5.0331999999999999</v>
      </c>
      <c r="K61" s="3">
        <f>'CUOTA INDUSTRIAL'!O159</f>
        <v>0</v>
      </c>
      <c r="L61" s="3">
        <f>'CUOTA INDUSTRIAL'!P159</f>
        <v>5.0331999999999999</v>
      </c>
      <c r="M61" s="382">
        <f>'CUOTA INDUSTRIAL'!Q159</f>
        <v>0</v>
      </c>
      <c r="N61" s="4" t="s">
        <v>61</v>
      </c>
      <c r="O61" s="5">
        <f>RESUMEN!$B$3</f>
        <v>45291</v>
      </c>
      <c r="P61" s="1">
        <f t="shared" ref="P61:P65" si="9">YEAR(O61)</f>
        <v>2023</v>
      </c>
      <c r="Q61" s="1"/>
    </row>
    <row r="62" spans="1:17" s="100" customFormat="1">
      <c r="A62" s="2" t="s">
        <v>48</v>
      </c>
      <c r="B62" s="97" t="s">
        <v>39</v>
      </c>
      <c r="C62" s="97" t="s">
        <v>21</v>
      </c>
      <c r="D62" s="97" t="s">
        <v>40</v>
      </c>
      <c r="E62" s="97" t="str">
        <f>'CUOTA INDUSTRIAL'!C161</f>
        <v xml:space="preserve">LOTA PROTEIN </v>
      </c>
      <c r="F62" s="53">
        <v>44927</v>
      </c>
      <c r="G62" s="53">
        <v>45291</v>
      </c>
      <c r="H62" s="3">
        <f>'CUOTA INDUSTRIAL'!L161</f>
        <v>4.4142000000000001</v>
      </c>
      <c r="I62" s="3">
        <f>'CUOTA INDUSTRIAL'!M161</f>
        <v>-4.4142000000000001</v>
      </c>
      <c r="J62" s="3">
        <f>'CUOTA INDUSTRIAL'!N161</f>
        <v>0</v>
      </c>
      <c r="K62" s="3">
        <f>'CUOTA INDUSTRIAL'!O161</f>
        <v>0</v>
      </c>
      <c r="L62" s="3">
        <f>'CUOTA INDUSTRIAL'!P161</f>
        <v>0</v>
      </c>
      <c r="M62" s="382">
        <f>'CUOTA INDUSTRIAL'!Q161</f>
        <v>1</v>
      </c>
      <c r="N62" s="4" t="s">
        <v>61</v>
      </c>
      <c r="O62" s="5">
        <f>RESUMEN!$B$3</f>
        <v>45291</v>
      </c>
      <c r="P62" s="97">
        <f t="shared" si="9"/>
        <v>2023</v>
      </c>
      <c r="Q62" s="97"/>
    </row>
    <row r="63" spans="1:17" s="100" customFormat="1">
      <c r="A63" s="2" t="s">
        <v>48</v>
      </c>
      <c r="B63" s="97" t="s">
        <v>39</v>
      </c>
      <c r="C63" s="97" t="s">
        <v>21</v>
      </c>
      <c r="D63" s="97" t="s">
        <v>40</v>
      </c>
      <c r="E63" s="97" t="str">
        <f>'CUOTA INDUSTRIAL'!C165</f>
        <v>COMERCIAL  Y CONSERVERA SAN LAZARO LIMITADA</v>
      </c>
      <c r="F63" s="4">
        <v>45078</v>
      </c>
      <c r="G63" s="53">
        <v>45291</v>
      </c>
      <c r="H63" s="3">
        <f>'CUOTA INDUSTRIAL'!L165</f>
        <v>0</v>
      </c>
      <c r="I63" s="3">
        <f>'CUOTA INDUSTRIAL'!M165</f>
        <v>-20.519999999999982</v>
      </c>
      <c r="J63" s="3">
        <f>'CUOTA INDUSTRIAL'!N165</f>
        <v>-20.519999999999982</v>
      </c>
      <c r="K63" s="3">
        <f>'CUOTA INDUSTRIAL'!O165</f>
        <v>0</v>
      </c>
      <c r="L63" s="3">
        <f>'CUOTA INDUSTRIAL'!P165</f>
        <v>-20.519999999999982</v>
      </c>
      <c r="M63" s="382">
        <f>'CUOTA INDUSTRIAL'!Q165</f>
        <v>0</v>
      </c>
      <c r="N63" s="4" t="s">
        <v>61</v>
      </c>
      <c r="O63" s="5">
        <f>RESUMEN!$B$3</f>
        <v>45291</v>
      </c>
      <c r="P63" s="97">
        <f t="shared" si="9"/>
        <v>2023</v>
      </c>
      <c r="Q63" s="97"/>
    </row>
    <row r="64" spans="1:17" s="100" customFormat="1" ht="15.75" thickBot="1">
      <c r="A64" s="55" t="s">
        <v>48</v>
      </c>
      <c r="B64" s="56" t="s">
        <v>39</v>
      </c>
      <c r="C64" s="56" t="s">
        <v>21</v>
      </c>
      <c r="D64" s="56" t="s">
        <v>40</v>
      </c>
      <c r="E64" s="56" t="str">
        <f>'CUOTA INDUSTRIAL'!C171</f>
        <v>CADUCADA POR NO PAGO</v>
      </c>
      <c r="F64" s="59">
        <v>44927</v>
      </c>
      <c r="G64" s="59">
        <v>45291</v>
      </c>
      <c r="H64" s="57">
        <f>'CUOTA INDUSTRIAL'!L171</f>
        <v>0.53632000000000002</v>
      </c>
      <c r="I64" s="57">
        <f>'CUOTA INDUSTRIAL'!M171</f>
        <v>0</v>
      </c>
      <c r="J64" s="57">
        <f>'CUOTA INDUSTRIAL'!N171</f>
        <v>0.53632000000000002</v>
      </c>
      <c r="K64" s="57">
        <f>'CUOTA INDUSTRIAL'!O171</f>
        <v>0</v>
      </c>
      <c r="L64" s="57">
        <f>'CUOTA INDUSTRIAL'!P171</f>
        <v>0.53632000000000002</v>
      </c>
      <c r="M64" s="393">
        <f>'CUOTA INDUSTRIAL'!Q171</f>
        <v>0</v>
      </c>
      <c r="N64" s="59" t="s">
        <v>61</v>
      </c>
      <c r="O64" s="60">
        <f>RESUMEN!$B$3</f>
        <v>45291</v>
      </c>
      <c r="P64" s="56">
        <f t="shared" si="9"/>
        <v>2023</v>
      </c>
      <c r="Q64" s="56"/>
    </row>
    <row r="65" spans="1:18" ht="15.75" thickBot="1">
      <c r="A65" s="394" t="s">
        <v>38</v>
      </c>
      <c r="B65" s="395" t="s">
        <v>39</v>
      </c>
      <c r="C65" s="395" t="s">
        <v>49</v>
      </c>
      <c r="D65" s="395" t="s">
        <v>43</v>
      </c>
      <c r="E65" s="395" t="str">
        <f>+'CUOTA ARTESANAL'!C$6</f>
        <v>MACROZONA XV-I</v>
      </c>
      <c r="F65" s="396" t="s">
        <v>302</v>
      </c>
      <c r="G65" s="396">
        <v>45291</v>
      </c>
      <c r="H65" s="397">
        <f>'CUOTA ARTESANAL'!E6</f>
        <v>2558</v>
      </c>
      <c r="I65" s="397">
        <f>'CUOTA ARTESANAL'!F6</f>
        <v>0</v>
      </c>
      <c r="J65" s="397">
        <f>'CUOTA ARTESANAL'!G6</f>
        <v>2558</v>
      </c>
      <c r="K65" s="397">
        <f>'CUOTA ARTESANAL'!H6</f>
        <v>1118.5909999999999</v>
      </c>
      <c r="L65" s="397">
        <f>'CUOTA ARTESANAL'!I6</f>
        <v>1439.4090000000001</v>
      </c>
      <c r="M65" s="408">
        <f>'CUOTA ARTESANAL'!J6</f>
        <v>0.4372912431587177</v>
      </c>
      <c r="N65" s="396" t="str">
        <f>'CUOTA ARTESANAL'!Q6</f>
        <v>-</v>
      </c>
      <c r="O65" s="398">
        <f>RESUMEN!$B$3</f>
        <v>45291</v>
      </c>
      <c r="P65" s="395">
        <f t="shared" si="9"/>
        <v>2023</v>
      </c>
      <c r="Q65" s="50"/>
    </row>
    <row r="66" spans="1:18" ht="16.5" thickTop="1" thickBot="1">
      <c r="A66" s="399" t="s">
        <v>38</v>
      </c>
      <c r="B66" s="400" t="s">
        <v>39</v>
      </c>
      <c r="C66" s="400" t="s">
        <v>0</v>
      </c>
      <c r="D66" s="400" t="s">
        <v>44</v>
      </c>
      <c r="E66" s="400" t="str">
        <f>+'CUOTA ARTESANAL'!C$8</f>
        <v>II REGION</v>
      </c>
      <c r="F66" s="401" t="s">
        <v>302</v>
      </c>
      <c r="G66" s="401">
        <v>45291</v>
      </c>
      <c r="H66" s="402">
        <f>'CUOTA ARTESANAL'!E8</f>
        <v>2557</v>
      </c>
      <c r="I66" s="402">
        <f>'CUOTA ARTESANAL'!F8</f>
        <v>0</v>
      </c>
      <c r="J66" s="402">
        <f>'CUOTA ARTESANAL'!G8</f>
        <v>2557</v>
      </c>
      <c r="K66" s="402">
        <f>'CUOTA ARTESANAL'!H8</f>
        <v>2829.866</v>
      </c>
      <c r="L66" s="402">
        <f>'CUOTA ARTESANAL'!I8</f>
        <v>-272.86599999999999</v>
      </c>
      <c r="M66" s="409">
        <f>'CUOTA ARTESANAL'!J8</f>
        <v>1.1067133359405554</v>
      </c>
      <c r="N66" s="401">
        <f>'CUOTA ARTESANAL'!Q8</f>
        <v>45016</v>
      </c>
      <c r="O66" s="404">
        <f>RESUMEN!$B$3</f>
        <v>45291</v>
      </c>
      <c r="P66" s="400">
        <f>YEAR(O66)</f>
        <v>2023</v>
      </c>
      <c r="Q66" s="96"/>
    </row>
    <row r="67" spans="1:18" ht="16.5" thickTop="1" thickBot="1">
      <c r="A67" s="399" t="s">
        <v>45</v>
      </c>
      <c r="B67" s="400" t="s">
        <v>39</v>
      </c>
      <c r="C67" s="400" t="s">
        <v>1</v>
      </c>
      <c r="D67" s="400" t="s">
        <v>44</v>
      </c>
      <c r="E67" s="400" t="str">
        <f>+'CUOTA ARTESANAL'!C$12</f>
        <v>III REGION</v>
      </c>
      <c r="F67" s="401" t="s">
        <v>302</v>
      </c>
      <c r="G67" s="401">
        <v>45291</v>
      </c>
      <c r="H67" s="402">
        <f>'CUOTA ARTESANAL'!E12</f>
        <v>6615</v>
      </c>
      <c r="I67" s="402">
        <f>'CUOTA ARTESANAL'!F12</f>
        <v>3518.5</v>
      </c>
      <c r="J67" s="402">
        <f>'CUOTA ARTESANAL'!G12</f>
        <v>10133.5</v>
      </c>
      <c r="K67" s="402">
        <f>'CUOTA ARTESANAL'!H12</f>
        <v>10021.999</v>
      </c>
      <c r="L67" s="402">
        <f>'CUOTA ARTESANAL'!I12</f>
        <v>111.5010000000002</v>
      </c>
      <c r="M67" s="409">
        <f>'CUOTA ARTESANAL'!J12</f>
        <v>0.98899679281590758</v>
      </c>
      <c r="N67" s="401">
        <f>'CUOTA ARTESANAL'!Q12</f>
        <v>45257</v>
      </c>
      <c r="O67" s="404">
        <f>RESUMEN!$B$3</f>
        <v>45291</v>
      </c>
      <c r="P67" s="400">
        <f>YEAR(O67)</f>
        <v>2023</v>
      </c>
      <c r="Q67" s="96"/>
    </row>
    <row r="68" spans="1:18" ht="15.75" thickTop="1">
      <c r="A68" s="49" t="s">
        <v>45</v>
      </c>
      <c r="B68" s="96" t="s">
        <v>39</v>
      </c>
      <c r="C68" s="96" t="s">
        <v>50</v>
      </c>
      <c r="D68" s="96" t="s">
        <v>301</v>
      </c>
      <c r="E68" s="96" t="str">
        <f>+'CUOTA ARTESANAL'!C$15</f>
        <v xml:space="preserve"> AG. PAR Y BUZOS DE COQUIMBO AG 55-04</v>
      </c>
      <c r="F68" s="53" t="s">
        <v>302</v>
      </c>
      <c r="G68" s="53">
        <v>45291</v>
      </c>
      <c r="H68" s="51">
        <f>'CUOTA ARTESANAL'!E15</f>
        <v>1556.6990000000001</v>
      </c>
      <c r="I68" s="51">
        <f>'CUOTA ARTESANAL'!F15</f>
        <v>-938.56799999999998</v>
      </c>
      <c r="J68" s="51">
        <f>'CUOTA ARTESANAL'!G15</f>
        <v>618.13100000000009</v>
      </c>
      <c r="K68" s="51">
        <f>'CUOTA ARTESANAL'!H15</f>
        <v>440.185</v>
      </c>
      <c r="L68" s="51">
        <f>'CUOTA ARTESANAL'!I15</f>
        <v>177.94600000000008</v>
      </c>
      <c r="M68" s="410">
        <f>'CUOTA ARTESANAL'!J15</f>
        <v>0.71212251124761572</v>
      </c>
      <c r="N68" s="53" t="str">
        <f>'CUOTA ARTESANAL'!Q15</f>
        <v>-</v>
      </c>
      <c r="O68" s="54">
        <f>RESUMEN!$B$3</f>
        <v>45291</v>
      </c>
      <c r="P68" s="96">
        <f>YEAR(O68)</f>
        <v>2023</v>
      </c>
      <c r="Q68" s="96"/>
    </row>
    <row r="69" spans="1:18">
      <c r="A69" s="2" t="s">
        <v>45</v>
      </c>
      <c r="B69" s="97" t="s">
        <v>39</v>
      </c>
      <c r="C69" s="97" t="s">
        <v>50</v>
      </c>
      <c r="D69" s="97" t="s">
        <v>301</v>
      </c>
      <c r="E69" s="97" t="str">
        <f>+'CUOTA ARTESANAL'!C$16</f>
        <v>CERCOPESCA. ROL 4276</v>
      </c>
      <c r="F69" s="4" t="s">
        <v>302</v>
      </c>
      <c r="G69" s="4">
        <v>45291</v>
      </c>
      <c r="H69" s="3">
        <f>'CUOTA ARTESANAL'!E16</f>
        <v>9875.4689999999991</v>
      </c>
      <c r="I69" s="3">
        <f>'CUOTA ARTESANAL'!F16</f>
        <v>2251.17</v>
      </c>
      <c r="J69" s="3">
        <f>'CUOTA ARTESANAL'!G16</f>
        <v>12126.638999999999</v>
      </c>
      <c r="K69" s="3">
        <f>'CUOTA ARTESANAL'!H16</f>
        <v>12075.883</v>
      </c>
      <c r="L69" s="3">
        <f>'CUOTA ARTESANAL'!I16</f>
        <v>50.755999999999403</v>
      </c>
      <c r="M69" s="382">
        <f>'CUOTA ARTESANAL'!J16</f>
        <v>0.99581450391984128</v>
      </c>
      <c r="N69" s="3" t="str">
        <f>'CUOTA ARTESANAL'!Q16</f>
        <v>-</v>
      </c>
      <c r="O69" s="5">
        <f>RESUMEN!$B$3</f>
        <v>45291</v>
      </c>
      <c r="P69" s="97">
        <f t="shared" ref="P69" si="10">YEAR(O69)</f>
        <v>2023</v>
      </c>
      <c r="Q69" s="51"/>
    </row>
    <row r="70" spans="1:18" ht="15.75" thickBot="1">
      <c r="A70" s="104" t="s">
        <v>45</v>
      </c>
      <c r="B70" s="102" t="s">
        <v>39</v>
      </c>
      <c r="C70" s="102" t="s">
        <v>50</v>
      </c>
      <c r="D70" s="102" t="s">
        <v>57</v>
      </c>
      <c r="E70" s="102" t="str">
        <f>+'CUOTA ARTESANAL'!C$17</f>
        <v xml:space="preserve"> BOLSON RESIDUAL</v>
      </c>
      <c r="F70" s="390" t="s">
        <v>302</v>
      </c>
      <c r="G70" s="390">
        <v>45291</v>
      </c>
      <c r="H70" s="405">
        <f>'CUOTA ARTESANAL'!E17</f>
        <v>4002.8319999999999</v>
      </c>
      <c r="I70" s="405">
        <f>'CUOTA ARTESANAL'!F17</f>
        <v>929.32500000000005</v>
      </c>
      <c r="J70" s="405">
        <f>'CUOTA ARTESANAL'!G17</f>
        <v>4932.1570000000002</v>
      </c>
      <c r="K70" s="405">
        <f>'CUOTA ARTESANAL'!H17</f>
        <v>5093.7629999999999</v>
      </c>
      <c r="L70" s="405">
        <f>'CUOTA ARTESANAL'!I17</f>
        <v>-161.60599999999977</v>
      </c>
      <c r="M70" s="406">
        <f>'CUOTA ARTESANAL'!J17</f>
        <v>1.0327657858417727</v>
      </c>
      <c r="N70" s="405">
        <f>'CUOTA ARTESANAL'!Q17</f>
        <v>45267</v>
      </c>
      <c r="O70" s="407">
        <f>RESUMEN!$B$3</f>
        <v>45291</v>
      </c>
      <c r="P70" s="101">
        <f t="shared" ref="P70:P71" si="11">YEAR(O70)</f>
        <v>2023</v>
      </c>
      <c r="Q70" s="97"/>
      <c r="R70" s="100"/>
    </row>
    <row r="71" spans="1:18" ht="15.75" thickTop="1">
      <c r="A71" s="49" t="s">
        <v>47</v>
      </c>
      <c r="B71" s="96" t="s">
        <v>39</v>
      </c>
      <c r="C71" s="96" t="s">
        <v>51</v>
      </c>
      <c r="D71" s="96" t="s">
        <v>301</v>
      </c>
      <c r="E71" s="96" t="str">
        <f>+'CUOTA ARTESANAL'!C$20</f>
        <v>AG DEL PUERTO DE SAN ANTONIO. RAG 2510</v>
      </c>
      <c r="F71" s="53" t="s">
        <v>302</v>
      </c>
      <c r="G71" s="53">
        <v>45291</v>
      </c>
      <c r="H71" s="51">
        <f>'CUOTA ARTESANAL'!E20</f>
        <v>5916.2120000000004</v>
      </c>
      <c r="I71" s="51">
        <f>'CUOTA ARTESANAL'!F20</f>
        <v>-5914</v>
      </c>
      <c r="J71" s="51">
        <f>'CUOTA ARTESANAL'!G20</f>
        <v>2.2120000000004438</v>
      </c>
      <c r="K71" s="51">
        <f>'CUOTA ARTESANAL'!H20</f>
        <v>0.06</v>
      </c>
      <c r="L71" s="51">
        <f>'CUOTA ARTESANAL'!I20</f>
        <v>2.1520000000004438</v>
      </c>
      <c r="M71" s="169">
        <f>'CUOTA ARTESANAL'!J20</f>
        <v>2.7124773960211554E-2</v>
      </c>
      <c r="N71" s="51" t="str">
        <f>'CUOTA ARTESANAL'!Q20</f>
        <v>-</v>
      </c>
      <c r="O71" s="54">
        <f>RESUMEN!$B$3</f>
        <v>45291</v>
      </c>
      <c r="P71" s="96">
        <f t="shared" si="11"/>
        <v>2023</v>
      </c>
      <c r="Q71" s="96"/>
    </row>
    <row r="72" spans="1:18">
      <c r="A72" s="2" t="s">
        <v>47</v>
      </c>
      <c r="B72" s="1" t="s">
        <v>39</v>
      </c>
      <c r="C72" s="1" t="s">
        <v>51</v>
      </c>
      <c r="D72" s="97" t="s">
        <v>301</v>
      </c>
      <c r="E72" s="1" t="str">
        <f>+'CUOTA ARTESANAL'!C$21</f>
        <v>AG AGRAPES A.G 4399</v>
      </c>
      <c r="F72" s="53" t="s">
        <v>302</v>
      </c>
      <c r="G72" s="53">
        <v>45291</v>
      </c>
      <c r="H72" s="51">
        <f>'CUOTA ARTESANAL'!E21</f>
        <v>101.069</v>
      </c>
      <c r="I72" s="51">
        <f>'CUOTA ARTESANAL'!F21</f>
        <v>-101.069</v>
      </c>
      <c r="J72" s="51">
        <f>'CUOTA ARTESANAL'!G21</f>
        <v>0</v>
      </c>
      <c r="K72" s="51">
        <f>'CUOTA ARTESANAL'!H21</f>
        <v>0</v>
      </c>
      <c r="L72" s="51">
        <f>'CUOTA ARTESANAL'!I21</f>
        <v>0</v>
      </c>
      <c r="M72" s="169">
        <f>'CUOTA ARTESANAL'!J21</f>
        <v>1</v>
      </c>
      <c r="N72" s="53">
        <f>'CUOTA ARTESANAL'!Q21</f>
        <v>44996</v>
      </c>
      <c r="O72" s="54">
        <f>RESUMEN!$B$3</f>
        <v>45291</v>
      </c>
      <c r="P72" s="96">
        <f t="shared" ref="P72" si="12">YEAR(O72)</f>
        <v>2023</v>
      </c>
      <c r="Q72" s="1"/>
    </row>
    <row r="73" spans="1:18">
      <c r="A73" s="2" t="s">
        <v>47</v>
      </c>
      <c r="B73" s="97" t="s">
        <v>39</v>
      </c>
      <c r="C73" s="97" t="s">
        <v>51</v>
      </c>
      <c r="D73" s="97" t="s">
        <v>301</v>
      </c>
      <c r="E73" s="97" t="str">
        <f>'CUOTA ARTESANAL'!C22</f>
        <v>STI DE PESCADORES MONTEMAR RSU 05.04.0117</v>
      </c>
      <c r="F73" s="53" t="s">
        <v>302</v>
      </c>
      <c r="G73" s="53">
        <v>45291</v>
      </c>
      <c r="H73" s="51">
        <f>'CUOTA ARTESANAL'!E22</f>
        <v>3.0019999999999998</v>
      </c>
      <c r="I73" s="51">
        <f>'CUOTA ARTESANAL'!F22</f>
        <v>0</v>
      </c>
      <c r="J73" s="51">
        <f>'CUOTA ARTESANAL'!G22</f>
        <v>3.0019999999999998</v>
      </c>
      <c r="K73" s="51">
        <f>'CUOTA ARTESANAL'!H22</f>
        <v>0</v>
      </c>
      <c r="L73" s="51">
        <f>'CUOTA ARTESANAL'!I22</f>
        <v>3.0019999999999998</v>
      </c>
      <c r="M73" s="169">
        <f>'CUOTA ARTESANAL'!J22</f>
        <v>0</v>
      </c>
      <c r="N73" s="51" t="str">
        <f>'CUOTA ARTESANAL'!Q22</f>
        <v>-</v>
      </c>
      <c r="O73" s="54">
        <f>RESUMEN!$B$3</f>
        <v>45291</v>
      </c>
      <c r="P73" s="96">
        <f t="shared" ref="P73:P74" si="13">YEAR(O73)</f>
        <v>2023</v>
      </c>
      <c r="Q73" s="1"/>
    </row>
    <row r="74" spans="1:18">
      <c r="A74" s="2" t="s">
        <v>47</v>
      </c>
      <c r="B74" s="97" t="s">
        <v>39</v>
      </c>
      <c r="C74" s="97" t="s">
        <v>51</v>
      </c>
      <c r="D74" s="97" t="s">
        <v>301</v>
      </c>
      <c r="E74" s="97" t="str">
        <f>+'CUOTA ARTESANAL'!C$23</f>
        <v>STI MUELLE SUD AMERICANA. RSU 5010462</v>
      </c>
      <c r="F74" s="53" t="s">
        <v>302</v>
      </c>
      <c r="G74" s="53">
        <v>45291</v>
      </c>
      <c r="H74" s="51">
        <f>'CUOTA ARTESANAL'!E23</f>
        <v>206.14400000000001</v>
      </c>
      <c r="I74" s="51">
        <f>'CUOTA ARTESANAL'!F23</f>
        <v>-190</v>
      </c>
      <c r="J74" s="51">
        <f>'CUOTA ARTESANAL'!G23</f>
        <v>16.144000000000005</v>
      </c>
      <c r="K74" s="51">
        <f>'CUOTA ARTESANAL'!H23</f>
        <v>0</v>
      </c>
      <c r="L74" s="51">
        <f>'CUOTA ARTESANAL'!I23</f>
        <v>16.144000000000005</v>
      </c>
      <c r="M74" s="169">
        <f>'CUOTA ARTESANAL'!J23</f>
        <v>0</v>
      </c>
      <c r="N74" s="51" t="str">
        <f>'CUOTA ARTESANAL'!Q23</f>
        <v>-</v>
      </c>
      <c r="O74" s="54">
        <f>RESUMEN!$B$3</f>
        <v>45291</v>
      </c>
      <c r="P74" s="96">
        <f t="shared" si="13"/>
        <v>2023</v>
      </c>
      <c r="Q74" s="1"/>
    </row>
    <row r="75" spans="1:18">
      <c r="A75" s="2" t="s">
        <v>47</v>
      </c>
      <c r="B75" s="1" t="s">
        <v>39</v>
      </c>
      <c r="C75" s="1" t="s">
        <v>51</v>
      </c>
      <c r="D75" s="97" t="s">
        <v>301</v>
      </c>
      <c r="E75" s="1" t="str">
        <f>+'CUOTA ARTESANAL'!C$24</f>
        <v>STI CALETA EMBARCADERO DE QUINTERO. RSU 05.06.0125</v>
      </c>
      <c r="F75" s="53" t="s">
        <v>302</v>
      </c>
      <c r="G75" s="53">
        <v>45291</v>
      </c>
      <c r="H75" s="51">
        <f>'CUOTA ARTESANAL'!E24</f>
        <v>158.02199999999999</v>
      </c>
      <c r="I75" s="51">
        <f>'CUOTA ARTESANAL'!F24</f>
        <v>0</v>
      </c>
      <c r="J75" s="51">
        <f>'CUOTA ARTESANAL'!G24</f>
        <v>158.02199999999999</v>
      </c>
      <c r="K75" s="51">
        <f>'CUOTA ARTESANAL'!H24</f>
        <v>0</v>
      </c>
      <c r="L75" s="51">
        <f>'CUOTA ARTESANAL'!I24</f>
        <v>158.02199999999999</v>
      </c>
      <c r="M75" s="169">
        <f>'CUOTA ARTESANAL'!J24</f>
        <v>0</v>
      </c>
      <c r="N75" s="51" t="str">
        <f>'CUOTA ARTESANAL'!Q24</f>
        <v>-</v>
      </c>
      <c r="O75" s="54">
        <f>RESUMEN!$B$3</f>
        <v>45291</v>
      </c>
      <c r="P75" s="96">
        <f t="shared" ref="P75" si="14">YEAR(O75)</f>
        <v>2023</v>
      </c>
      <c r="Q75" s="1"/>
    </row>
    <row r="76" spans="1:18" ht="15.75" thickBot="1">
      <c r="A76" s="104" t="s">
        <v>47</v>
      </c>
      <c r="B76" s="102" t="s">
        <v>39</v>
      </c>
      <c r="C76" s="102" t="s">
        <v>51</v>
      </c>
      <c r="D76" s="102" t="s">
        <v>57</v>
      </c>
      <c r="E76" s="102" t="str">
        <f>+'CUOTA ARTESANAL'!C$25</f>
        <v xml:space="preserve"> BOLSON RESIDUAL</v>
      </c>
      <c r="F76" s="103" t="s">
        <v>302</v>
      </c>
      <c r="G76" s="103">
        <v>45291</v>
      </c>
      <c r="H76" s="105">
        <f>'CUOTA ARTESANAL'!E25</f>
        <v>882.55100000000004</v>
      </c>
      <c r="I76" s="105">
        <f>'CUOTA ARTESANAL'!F25</f>
        <v>0</v>
      </c>
      <c r="J76" s="105">
        <f>'CUOTA ARTESANAL'!G25</f>
        <v>882.55100000000004</v>
      </c>
      <c r="K76" s="105">
        <f>'CUOTA ARTESANAL'!H25</f>
        <v>137.37799999999999</v>
      </c>
      <c r="L76" s="105">
        <f>'CUOTA ARTESANAL'!I25</f>
        <v>745.173</v>
      </c>
      <c r="M76" s="391">
        <f>'CUOTA ARTESANAL'!J25</f>
        <v>0.15566012615701527</v>
      </c>
      <c r="N76" s="105" t="str">
        <f>'CUOTA ARTESANAL'!Q25</f>
        <v>-</v>
      </c>
      <c r="O76" s="106">
        <f>RESUMEN!$B$3</f>
        <v>45291</v>
      </c>
      <c r="P76" s="102">
        <f t="shared" ref="P76" si="15">YEAR(O76)</f>
        <v>2023</v>
      </c>
      <c r="Q76" s="1"/>
    </row>
    <row r="77" spans="1:18" ht="16.5" thickTop="1" thickBot="1">
      <c r="A77" s="399" t="s">
        <v>47</v>
      </c>
      <c r="B77" s="400" t="s">
        <v>39</v>
      </c>
      <c r="C77" s="400" t="s">
        <v>52</v>
      </c>
      <c r="D77" s="400" t="s">
        <v>44</v>
      </c>
      <c r="E77" s="400" t="str">
        <f>+'CUOTA ARTESANAL'!C$28</f>
        <v>VI REGION</v>
      </c>
      <c r="F77" s="401" t="s">
        <v>302</v>
      </c>
      <c r="G77" s="401">
        <v>45291</v>
      </c>
      <c r="H77" s="402">
        <f>'CUOTA ARTESANAL'!E28</f>
        <v>28</v>
      </c>
      <c r="I77" s="402">
        <f>'CUOTA ARTESANAL'!F28</f>
        <v>0</v>
      </c>
      <c r="J77" s="402">
        <f>'CUOTA ARTESANAL'!G28</f>
        <v>28</v>
      </c>
      <c r="K77" s="402">
        <f>'CUOTA ARTESANAL'!H28</f>
        <v>23.184999999999999</v>
      </c>
      <c r="L77" s="402">
        <f>'CUOTA ARTESANAL'!I28</f>
        <v>4.8150000000000013</v>
      </c>
      <c r="M77" s="403">
        <f>'CUOTA ARTESANAL'!J28</f>
        <v>0.82803571428571421</v>
      </c>
      <c r="N77" s="401" t="str">
        <f>'CUOTA ARTESANAL'!Q28</f>
        <v>-</v>
      </c>
      <c r="O77" s="404">
        <f>RESUMEN!$B$3</f>
        <v>45291</v>
      </c>
      <c r="P77" s="400">
        <f t="shared" ref="P77" si="16">YEAR(O77)</f>
        <v>2023</v>
      </c>
      <c r="Q77" s="1"/>
    </row>
    <row r="78" spans="1:18" ht="16.5" thickTop="1" thickBot="1">
      <c r="A78" s="399" t="s">
        <v>47</v>
      </c>
      <c r="B78" s="400" t="s">
        <v>39</v>
      </c>
      <c r="C78" s="400" t="s">
        <v>22</v>
      </c>
      <c r="D78" s="400" t="s">
        <v>44</v>
      </c>
      <c r="E78" s="400" t="str">
        <f>+'CUOTA ARTESANAL'!C$30</f>
        <v>VII REGION</v>
      </c>
      <c r="F78" s="401" t="s">
        <v>302</v>
      </c>
      <c r="G78" s="401">
        <v>45291</v>
      </c>
      <c r="H78" s="402">
        <f>'CUOTA ARTESANAL'!E30</f>
        <v>238</v>
      </c>
      <c r="I78" s="402">
        <f>'CUOTA ARTESANAL'!F30</f>
        <v>0</v>
      </c>
      <c r="J78" s="402">
        <f>'CUOTA ARTESANAL'!G30</f>
        <v>238</v>
      </c>
      <c r="K78" s="402">
        <f>'CUOTA ARTESANAL'!H30</f>
        <v>214.8622</v>
      </c>
      <c r="L78" s="402">
        <f>'CUOTA ARTESANAL'!I30</f>
        <v>23.137799999999999</v>
      </c>
      <c r="M78" s="403">
        <f>'CUOTA ARTESANAL'!J30</f>
        <v>0.90278235294117648</v>
      </c>
      <c r="N78" s="401" t="str">
        <f>'CUOTA ARTESANAL'!Q30</f>
        <v>-</v>
      </c>
      <c r="O78" s="404">
        <f>RESUMEN!$B$3</f>
        <v>45291</v>
      </c>
      <c r="P78" s="400">
        <f t="shared" ref="P78:P81" si="17">YEAR(O78)</f>
        <v>2023</v>
      </c>
      <c r="Q78" s="1"/>
    </row>
    <row r="79" spans="1:18" ht="16.5" thickTop="1" thickBot="1">
      <c r="A79" s="399" t="s">
        <v>47</v>
      </c>
      <c r="B79" s="400" t="s">
        <v>39</v>
      </c>
      <c r="C79" s="400" t="s">
        <v>23</v>
      </c>
      <c r="D79" s="400" t="s">
        <v>44</v>
      </c>
      <c r="E79" s="400" t="str">
        <f>+'CUOTA ARTESANAL'!C$32</f>
        <v>VIII-XVI REGION</v>
      </c>
      <c r="F79" s="401" t="s">
        <v>302</v>
      </c>
      <c r="G79" s="401">
        <v>45291</v>
      </c>
      <c r="H79" s="402">
        <f>'CUOTA ARTESANAL'!E32</f>
        <v>15484</v>
      </c>
      <c r="I79" s="402">
        <f>'CUOTA ARTESANAL'!F32</f>
        <v>0</v>
      </c>
      <c r="J79" s="402">
        <f>'CUOTA ARTESANAL'!G32</f>
        <v>15484</v>
      </c>
      <c r="K79" s="402">
        <f>'CUOTA ARTESANAL'!H32</f>
        <v>17551.445</v>
      </c>
      <c r="L79" s="402">
        <f>'CUOTA ARTESANAL'!I32</f>
        <v>-2067.4449999999997</v>
      </c>
      <c r="M79" s="403">
        <f>'CUOTA ARTESANAL'!J32</f>
        <v>1.1335213769051924</v>
      </c>
      <c r="N79" s="401">
        <f>'CUOTA ARTESANAL'!Q32</f>
        <v>44933</v>
      </c>
      <c r="O79" s="404">
        <f>RESUMEN!$B$3</f>
        <v>45291</v>
      </c>
      <c r="P79" s="400">
        <f t="shared" si="17"/>
        <v>2023</v>
      </c>
      <c r="Q79" s="1"/>
    </row>
    <row r="80" spans="1:18" ht="16.5" thickTop="1" thickBot="1">
      <c r="A80" s="399" t="s">
        <v>47</v>
      </c>
      <c r="B80" s="400" t="s">
        <v>39</v>
      </c>
      <c r="C80" s="400" t="s">
        <v>7</v>
      </c>
      <c r="D80" s="400" t="s">
        <v>44</v>
      </c>
      <c r="E80" s="411" t="str">
        <f>+'CUOTA ARTESANAL'!C$34</f>
        <v>IX REGION</v>
      </c>
      <c r="F80" s="401" t="s">
        <v>302</v>
      </c>
      <c r="G80" s="401">
        <v>45291</v>
      </c>
      <c r="H80" s="402">
        <f>'CUOTA ARTESANAL'!E34</f>
        <v>349</v>
      </c>
      <c r="I80" s="402">
        <f>'CUOTA ARTESANAL'!F34</f>
        <v>0</v>
      </c>
      <c r="J80" s="402">
        <f>'CUOTA ARTESANAL'!G34</f>
        <v>349</v>
      </c>
      <c r="K80" s="402">
        <f>'CUOTA ARTESANAL'!H34</f>
        <v>10.180999999999999</v>
      </c>
      <c r="L80" s="402">
        <f>'CUOTA ARTESANAL'!I34</f>
        <v>338.81900000000002</v>
      </c>
      <c r="M80" s="403">
        <f>'CUOTA ARTESANAL'!J34</f>
        <v>2.9171919770773637E-2</v>
      </c>
      <c r="N80" s="401" t="str">
        <f>'CUOTA ARTESANAL'!Q34</f>
        <v>-</v>
      </c>
      <c r="O80" s="404">
        <f>RESUMEN!$B$3</f>
        <v>45291</v>
      </c>
      <c r="P80" s="400">
        <f t="shared" si="17"/>
        <v>2023</v>
      </c>
      <c r="Q80" s="1"/>
    </row>
    <row r="81" spans="1:17" ht="16.5" thickTop="1" thickBot="1">
      <c r="A81" s="400" t="s">
        <v>48</v>
      </c>
      <c r="B81" s="400" t="s">
        <v>39</v>
      </c>
      <c r="C81" s="400" t="s">
        <v>8</v>
      </c>
      <c r="D81" s="400" t="s">
        <v>44</v>
      </c>
      <c r="E81" s="400" t="str">
        <f>+'CUOTA ARTESANAL'!C$36</f>
        <v>XIV REGION</v>
      </c>
      <c r="F81" s="401" t="s">
        <v>302</v>
      </c>
      <c r="G81" s="401">
        <v>45291</v>
      </c>
      <c r="H81" s="402">
        <f>'CUOTA ARTESANAL'!E36</f>
        <v>1811</v>
      </c>
      <c r="I81" s="402">
        <f>'CUOTA ARTESANAL'!F36</f>
        <v>0</v>
      </c>
      <c r="J81" s="402">
        <f>'CUOTA ARTESANAL'!G36</f>
        <v>1811</v>
      </c>
      <c r="K81" s="402">
        <f>'CUOTA ARTESANAL'!H36</f>
        <v>1808.915</v>
      </c>
      <c r="L81" s="402">
        <f>'CUOTA ARTESANAL'!I36</f>
        <v>2.0850000000000364</v>
      </c>
      <c r="M81" s="403">
        <f>'CUOTA ARTESANAL'!J36</f>
        <v>0.99884870237437873</v>
      </c>
      <c r="N81" s="401">
        <f>'CUOTA ARTESANAL'!Q36</f>
        <v>45020</v>
      </c>
      <c r="O81" s="404">
        <f>RESUMEN!$B$3</f>
        <v>45291</v>
      </c>
      <c r="P81" s="400">
        <f t="shared" si="17"/>
        <v>2023</v>
      </c>
      <c r="Q81" s="1"/>
    </row>
    <row r="82" spans="1:17" ht="15.75" thickTop="1">
      <c r="A82" s="96" t="s">
        <v>48</v>
      </c>
      <c r="B82" s="96" t="s">
        <v>39</v>
      </c>
      <c r="C82" s="96" t="s">
        <v>17</v>
      </c>
      <c r="D82" s="96" t="s">
        <v>301</v>
      </c>
      <c r="E82" s="96" t="str">
        <f>+'CUOTA ARTESANAL'!C38</f>
        <v>ARMAR AG. RAG 320-10</v>
      </c>
      <c r="F82" s="53" t="s">
        <v>302</v>
      </c>
      <c r="G82" s="53">
        <v>45291</v>
      </c>
      <c r="H82" s="51">
        <f>'CUOTA ARTESANAL'!E38</f>
        <v>185.411</v>
      </c>
      <c r="I82" s="51">
        <f>'CUOTA ARTESANAL'!F38</f>
        <v>-185.059</v>
      </c>
      <c r="J82" s="51">
        <f>'CUOTA ARTESANAL'!G38</f>
        <v>0.35200000000000387</v>
      </c>
      <c r="K82" s="51">
        <f>'CUOTA ARTESANAL'!H38</f>
        <v>0</v>
      </c>
      <c r="L82" s="51">
        <f>'CUOTA ARTESANAL'!I38</f>
        <v>0.35200000000000387</v>
      </c>
      <c r="M82" s="52">
        <f>'CUOTA ARTESANAL'!J38</f>
        <v>0</v>
      </c>
      <c r="N82" s="53">
        <f>'CUOTA ARTESANAL'!Q38</f>
        <v>45156</v>
      </c>
      <c r="O82" s="54">
        <f>RESUMEN!$B$3</f>
        <v>45291</v>
      </c>
      <c r="P82" s="96">
        <f t="shared" ref="P82:P89" si="18">YEAR(O82)</f>
        <v>2023</v>
      </c>
      <c r="Q82" s="1"/>
    </row>
    <row r="83" spans="1:17">
      <c r="A83" s="97" t="s">
        <v>48</v>
      </c>
      <c r="B83" s="97" t="s">
        <v>39</v>
      </c>
      <c r="C83" s="97" t="s">
        <v>17</v>
      </c>
      <c r="D83" s="97" t="s">
        <v>301</v>
      </c>
      <c r="E83" s="1" t="str">
        <f>+'CUOTA ARTESANAL'!C39</f>
        <v>ASOGFER AG. RAG 310-10</v>
      </c>
      <c r="F83" s="53" t="s">
        <v>302</v>
      </c>
      <c r="G83" s="53">
        <v>45291</v>
      </c>
      <c r="H83" s="3">
        <f>'CUOTA ARTESANAL'!E39</f>
        <v>875.952</v>
      </c>
      <c r="I83" s="3">
        <f>'CUOTA ARTESANAL'!F39</f>
        <v>-875.43799999999999</v>
      </c>
      <c r="J83" s="3">
        <f>'CUOTA ARTESANAL'!G39</f>
        <v>0.51400000000001</v>
      </c>
      <c r="K83" s="3">
        <f>'CUOTA ARTESANAL'!H39</f>
        <v>0</v>
      </c>
      <c r="L83" s="3">
        <f>'CUOTA ARTESANAL'!I39</f>
        <v>0.51400000000001</v>
      </c>
      <c r="M83" s="24">
        <f>'CUOTA ARTESANAL'!J39</f>
        <v>0</v>
      </c>
      <c r="N83" s="4">
        <f>'CUOTA ARTESANAL'!Q39</f>
        <v>45142</v>
      </c>
      <c r="O83" s="5">
        <f>RESUMEN!$B$3</f>
        <v>45291</v>
      </c>
      <c r="P83" s="97">
        <f t="shared" si="18"/>
        <v>2023</v>
      </c>
      <c r="Q83" s="1"/>
    </row>
    <row r="84" spans="1:17">
      <c r="A84" s="97" t="s">
        <v>48</v>
      </c>
      <c r="B84" s="97" t="s">
        <v>39</v>
      </c>
      <c r="C84" s="97" t="s">
        <v>17</v>
      </c>
      <c r="D84" s="97" t="s">
        <v>301</v>
      </c>
      <c r="E84" s="1" t="str">
        <f>+'CUOTA ARTESANAL'!C40</f>
        <v>AGARMAR.  RAG 156-10</v>
      </c>
      <c r="F84" s="53" t="s">
        <v>302</v>
      </c>
      <c r="G84" s="53">
        <v>45291</v>
      </c>
      <c r="H84" s="3">
        <f>'CUOTA ARTESANAL'!E40</f>
        <v>5347.4539999999997</v>
      </c>
      <c r="I84" s="3">
        <f>'CUOTA ARTESANAL'!F40</f>
        <v>-5318</v>
      </c>
      <c r="J84" s="3">
        <f>'CUOTA ARTESANAL'!G40</f>
        <v>29.453999999999724</v>
      </c>
      <c r="K84" s="3">
        <f>'CUOTA ARTESANAL'!H40</f>
        <v>0</v>
      </c>
      <c r="L84" s="3">
        <f>'CUOTA ARTESANAL'!I40</f>
        <v>29.453999999999724</v>
      </c>
      <c r="M84" s="3">
        <f>'CUOTA ARTESANAL'!J40</f>
        <v>0</v>
      </c>
      <c r="N84" s="4" t="str">
        <f>'CUOTA ARTESANAL'!Q40</f>
        <v>-</v>
      </c>
      <c r="O84" s="5">
        <f>RESUMEN!$B$3</f>
        <v>45291</v>
      </c>
      <c r="P84" s="97">
        <f t="shared" si="18"/>
        <v>2023</v>
      </c>
      <c r="Q84" s="1"/>
    </row>
    <row r="85" spans="1:17">
      <c r="A85" s="97" t="s">
        <v>48</v>
      </c>
      <c r="B85" s="97" t="s">
        <v>39</v>
      </c>
      <c r="C85" s="97" t="s">
        <v>17</v>
      </c>
      <c r="D85" s="97" t="s">
        <v>301</v>
      </c>
      <c r="E85" s="1" t="str">
        <f>+'CUOTA ARTESANAL'!C41</f>
        <v>PESCA AUSTRAL. RAG 326-10</v>
      </c>
      <c r="F85" s="53" t="s">
        <v>302</v>
      </c>
      <c r="G85" s="53">
        <v>45291</v>
      </c>
      <c r="H85" s="3">
        <f>'CUOTA ARTESANAL'!E41</f>
        <v>893.58</v>
      </c>
      <c r="I85" s="3">
        <f>'CUOTA ARTESANAL'!F41</f>
        <v>-892.86699999999996</v>
      </c>
      <c r="J85" s="3">
        <f>'CUOTA ARTESANAL'!G41</f>
        <v>0.71300000000007913</v>
      </c>
      <c r="K85" s="3">
        <f>'CUOTA ARTESANAL'!H41</f>
        <v>0</v>
      </c>
      <c r="L85" s="3">
        <f>'CUOTA ARTESANAL'!I41</f>
        <v>0.71300000000007913</v>
      </c>
      <c r="M85" s="24">
        <f>'CUOTA ARTESANAL'!J41</f>
        <v>0</v>
      </c>
      <c r="N85" s="4">
        <f>'CUOTA ARTESANAL'!Q41</f>
        <v>45265</v>
      </c>
      <c r="O85" s="5">
        <f>RESUMEN!$B$3</f>
        <v>45291</v>
      </c>
      <c r="P85" s="97">
        <f t="shared" si="18"/>
        <v>2023</v>
      </c>
      <c r="Q85" s="1"/>
    </row>
    <row r="86" spans="1:17">
      <c r="A86" s="97" t="s">
        <v>48</v>
      </c>
      <c r="B86" s="97" t="s">
        <v>39</v>
      </c>
      <c r="C86" s="97" t="s">
        <v>17</v>
      </c>
      <c r="D86" s="97" t="s">
        <v>301</v>
      </c>
      <c r="E86" s="1" t="str">
        <f>+'CUOTA ARTESANAL'!C42</f>
        <v>ASOGPESCA ANCUD. AG 4266</v>
      </c>
      <c r="F86" s="53" t="s">
        <v>302</v>
      </c>
      <c r="G86" s="53">
        <v>45291</v>
      </c>
      <c r="H86" s="3">
        <f>'CUOTA ARTESANAL'!E42</f>
        <v>2833.306</v>
      </c>
      <c r="I86" s="3">
        <f>'CUOTA ARTESANAL'!F42</f>
        <v>-2832.8019999999997</v>
      </c>
      <c r="J86" s="3">
        <f>'CUOTA ARTESANAL'!G42</f>
        <v>0.50400000000036016</v>
      </c>
      <c r="K86" s="3">
        <f>'CUOTA ARTESANAL'!H42</f>
        <v>0</v>
      </c>
      <c r="L86" s="3">
        <f>'CUOTA ARTESANAL'!I42</f>
        <v>0.50400000000036016</v>
      </c>
      <c r="M86" s="24">
        <f>'CUOTA ARTESANAL'!J42</f>
        <v>0.99982211593100057</v>
      </c>
      <c r="N86" s="4">
        <f>'CUOTA ARTESANAL'!Q42</f>
        <v>45127</v>
      </c>
      <c r="O86" s="5">
        <f>RESUMEN!$B$3</f>
        <v>45291</v>
      </c>
      <c r="P86" s="97">
        <f t="shared" si="18"/>
        <v>2023</v>
      </c>
      <c r="Q86" s="1"/>
    </row>
    <row r="87" spans="1:17">
      <c r="A87" s="97" t="s">
        <v>48</v>
      </c>
      <c r="B87" s="97" t="s">
        <v>39</v>
      </c>
      <c r="C87" s="97" t="s">
        <v>17</v>
      </c>
      <c r="D87" s="97" t="s">
        <v>301</v>
      </c>
      <c r="E87" s="1" t="str">
        <f>+'CUOTA ARTESANAL'!C43</f>
        <v>STI PECERCAL RSU 10.01.0948</v>
      </c>
      <c r="F87" s="53" t="s">
        <v>302</v>
      </c>
      <c r="G87" s="53">
        <v>45291</v>
      </c>
      <c r="H87" s="3">
        <f>'CUOTA ARTESANAL'!E43</f>
        <v>1346.4849999999999</v>
      </c>
      <c r="I87" s="3">
        <f>'CUOTA ARTESANAL'!F43</f>
        <v>-1346.4849999999999</v>
      </c>
      <c r="J87" s="3">
        <f>'CUOTA ARTESANAL'!G43</f>
        <v>0</v>
      </c>
      <c r="K87" s="3">
        <f>'CUOTA ARTESANAL'!H43</f>
        <v>0</v>
      </c>
      <c r="L87" s="3">
        <f>'CUOTA ARTESANAL'!I43</f>
        <v>0</v>
      </c>
      <c r="M87" s="24">
        <f>'CUOTA ARTESANAL'!J43</f>
        <v>1</v>
      </c>
      <c r="N87" s="4">
        <f>'CUOTA ARTESANAL'!Q43</f>
        <v>45127</v>
      </c>
      <c r="O87" s="5">
        <f>RESUMEN!$B$3</f>
        <v>45291</v>
      </c>
      <c r="P87" s="97">
        <f t="shared" si="18"/>
        <v>2023</v>
      </c>
      <c r="Q87" s="1"/>
    </row>
    <row r="88" spans="1:17">
      <c r="A88" s="97" t="s">
        <v>48</v>
      </c>
      <c r="B88" s="97" t="s">
        <v>39</v>
      </c>
      <c r="C88" s="97" t="s">
        <v>17</v>
      </c>
      <c r="D88" s="97" t="s">
        <v>301</v>
      </c>
      <c r="E88" s="1" t="str">
        <f>+'CUOTA ARTESANAL'!C44</f>
        <v>STI PROVEEDORES MARITIMOS DE QUILLAIPE 10.01.0835</v>
      </c>
      <c r="F88" s="53" t="s">
        <v>302</v>
      </c>
      <c r="G88" s="53">
        <v>45291</v>
      </c>
      <c r="H88" s="3">
        <f>'CUOTA ARTESANAL'!E44</f>
        <v>180.64500000000001</v>
      </c>
      <c r="I88" s="3">
        <f>'CUOTA ARTESANAL'!F44</f>
        <v>-168</v>
      </c>
      <c r="J88" s="3">
        <f>'CUOTA ARTESANAL'!G44</f>
        <v>12.64500000000001</v>
      </c>
      <c r="K88" s="3">
        <f>'CUOTA ARTESANAL'!H44</f>
        <v>0</v>
      </c>
      <c r="L88" s="3">
        <f>'CUOTA ARTESANAL'!I44</f>
        <v>12.64500000000001</v>
      </c>
      <c r="M88" s="24">
        <f>'CUOTA ARTESANAL'!J44</f>
        <v>0</v>
      </c>
      <c r="N88" s="4" t="str">
        <f>'CUOTA ARTESANAL'!Q44</f>
        <v>-</v>
      </c>
      <c r="O88" s="5">
        <f>RESUMEN!$B$3</f>
        <v>45291</v>
      </c>
      <c r="P88" s="97">
        <f t="shared" si="18"/>
        <v>2023</v>
      </c>
      <c r="Q88" s="1"/>
    </row>
    <row r="89" spans="1:17" ht="15.75" customHeight="1" thickBot="1">
      <c r="A89" s="56" t="s">
        <v>48</v>
      </c>
      <c r="B89" s="56" t="s">
        <v>39</v>
      </c>
      <c r="C89" s="56" t="s">
        <v>17</v>
      </c>
      <c r="D89" s="56" t="s">
        <v>301</v>
      </c>
      <c r="E89" s="56" t="str">
        <f>+'CUOTA ARTESANAL'!C45</f>
        <v xml:space="preserve"> BOLSON RESIDUAL</v>
      </c>
      <c r="F89" s="59" t="s">
        <v>302</v>
      </c>
      <c r="G89" s="59">
        <v>45291</v>
      </c>
      <c r="H89" s="57">
        <f>'CUOTA ARTESANAL'!E45</f>
        <v>450.16699999999997</v>
      </c>
      <c r="I89" s="57">
        <f>'CUOTA ARTESANAL'!F45</f>
        <v>0</v>
      </c>
      <c r="J89" s="57">
        <f>'CUOTA ARTESANAL'!G45</f>
        <v>450.16699999999997</v>
      </c>
      <c r="K89" s="57">
        <f>'CUOTA ARTESANAL'!H45</f>
        <v>451.26</v>
      </c>
      <c r="L89" s="57">
        <f>'CUOTA ARTESANAL'!I45</f>
        <v>-1.0930000000000177</v>
      </c>
      <c r="M89" s="58">
        <f>'CUOTA ARTESANAL'!J45</f>
        <v>1.0024279878356255</v>
      </c>
      <c r="N89" s="59">
        <f>'CUOTA ARTESANAL'!Q45</f>
        <v>45079</v>
      </c>
      <c r="O89" s="60">
        <f>RESUMEN!$B$3</f>
        <v>45291</v>
      </c>
      <c r="P89" s="56">
        <f t="shared" si="18"/>
        <v>2023</v>
      </c>
      <c r="Q89" s="56"/>
    </row>
    <row r="94" spans="1:17">
      <c r="A94" s="107" t="s">
        <v>38</v>
      </c>
      <c r="B94" s="98" t="s">
        <v>39</v>
      </c>
      <c r="C94" s="98" t="s">
        <v>14</v>
      </c>
      <c r="D94" s="108" t="s">
        <v>58</v>
      </c>
      <c r="E94" s="108" t="s">
        <v>59</v>
      </c>
      <c r="F94" s="98" t="s">
        <v>41</v>
      </c>
      <c r="G94" s="98" t="s">
        <v>42</v>
      </c>
      <c r="H94" s="109">
        <f>RESUMEN!E25</f>
        <v>100029.99740000001</v>
      </c>
      <c r="I94" s="109">
        <f>RESUMEN!F25</f>
        <v>-18447.064999999999</v>
      </c>
      <c r="J94" s="109">
        <f>RESUMEN!G25</f>
        <v>81582.932400000005</v>
      </c>
      <c r="K94" s="109">
        <f>RESUMEN!H25</f>
        <v>81249.827000000005</v>
      </c>
      <c r="L94" s="109">
        <f>RESUMEN!I25</f>
        <v>333.10540000000037</v>
      </c>
      <c r="M94" s="110">
        <f>RESUMEN!J25</f>
        <v>0.99591697196704343</v>
      </c>
      <c r="N94" s="111" t="s">
        <v>61</v>
      </c>
      <c r="O94" s="112">
        <f>RESUMEN!$B$3</f>
        <v>45291</v>
      </c>
      <c r="P94" s="98">
        <f t="shared" ref="P94:P108" si="19">YEAR(O94)</f>
        <v>2023</v>
      </c>
      <c r="Q94" s="98"/>
    </row>
    <row r="95" spans="1:17">
      <c r="A95" s="107" t="s">
        <v>45</v>
      </c>
      <c r="B95" s="98" t="s">
        <v>39</v>
      </c>
      <c r="C95" s="98" t="s">
        <v>46</v>
      </c>
      <c r="D95" s="108" t="s">
        <v>58</v>
      </c>
      <c r="E95" s="108" t="s">
        <v>59</v>
      </c>
      <c r="F95" s="98" t="s">
        <v>41</v>
      </c>
      <c r="G95" s="98" t="s">
        <v>42</v>
      </c>
      <c r="H95" s="109">
        <f>RESUMEN!E26</f>
        <v>21110.00304</v>
      </c>
      <c r="I95" s="109">
        <f>RESUMEN!F26</f>
        <v>-20076.666000000001</v>
      </c>
      <c r="J95" s="109">
        <f>RESUMEN!G26</f>
        <v>1033.3370399999985</v>
      </c>
      <c r="K95" s="109">
        <f>RESUMEN!H26</f>
        <v>0</v>
      </c>
      <c r="L95" s="109">
        <f>RESUMEN!I26</f>
        <v>1033.3370399999985</v>
      </c>
      <c r="M95" s="110">
        <f>RESUMEN!J26</f>
        <v>0</v>
      </c>
      <c r="N95" s="111" t="s">
        <v>61</v>
      </c>
      <c r="O95" s="112">
        <f>RESUMEN!$B$3</f>
        <v>45291</v>
      </c>
      <c r="P95" s="98">
        <f t="shared" si="19"/>
        <v>2023</v>
      </c>
      <c r="Q95" s="98"/>
    </row>
    <row r="96" spans="1:17">
      <c r="A96" s="107" t="s">
        <v>47</v>
      </c>
      <c r="B96" s="98" t="s">
        <v>39</v>
      </c>
      <c r="C96" s="98" t="s">
        <v>19</v>
      </c>
      <c r="D96" s="108" t="s">
        <v>58</v>
      </c>
      <c r="E96" s="108" t="s">
        <v>59</v>
      </c>
      <c r="F96" s="98" t="s">
        <v>41</v>
      </c>
      <c r="G96" s="98" t="s">
        <v>42</v>
      </c>
      <c r="H96" s="109">
        <f>RESUMEN!E27</f>
        <v>452836.04671459994</v>
      </c>
      <c r="I96" s="109">
        <f>RESUMEN!F27</f>
        <v>100638.53</v>
      </c>
      <c r="J96" s="109">
        <f>RESUMEN!G27</f>
        <v>553474.57671459997</v>
      </c>
      <c r="K96" s="109">
        <f>RESUMEN!H27</f>
        <v>554641.67599999998</v>
      </c>
      <c r="L96" s="109">
        <f>RESUMEN!I27</f>
        <v>-1167.0992854000069</v>
      </c>
      <c r="M96" s="110">
        <f>RESUMEN!J27</f>
        <v>1.0021086773169019</v>
      </c>
      <c r="N96" s="111" t="s">
        <v>61</v>
      </c>
      <c r="O96" s="112">
        <f>RESUMEN!$B$3</f>
        <v>45291</v>
      </c>
      <c r="P96" s="98">
        <f t="shared" si="19"/>
        <v>2023</v>
      </c>
      <c r="Q96" s="98"/>
    </row>
    <row r="97" spans="1:17">
      <c r="A97" s="107" t="s">
        <v>48</v>
      </c>
      <c r="B97" s="98" t="s">
        <v>39</v>
      </c>
      <c r="C97" s="98" t="s">
        <v>21</v>
      </c>
      <c r="D97" s="108" t="s">
        <v>58</v>
      </c>
      <c r="E97" s="108" t="s">
        <v>59</v>
      </c>
      <c r="F97" s="98" t="s">
        <v>41</v>
      </c>
      <c r="G97" s="98" t="s">
        <v>42</v>
      </c>
      <c r="H97" s="109">
        <f>RESUMEN!E28</f>
        <v>63059.993379999985</v>
      </c>
      <c r="I97" s="109">
        <f>RESUMEN!F28</f>
        <v>-62784.286999999997</v>
      </c>
      <c r="J97" s="109">
        <f>RESUMEN!G28</f>
        <v>275.70637999998871</v>
      </c>
      <c r="K97" s="109">
        <f>RESUMEN!H28</f>
        <v>0.77500000000000002</v>
      </c>
      <c r="L97" s="109">
        <f>RESUMEN!I28</f>
        <v>274.93137999998874</v>
      </c>
      <c r="M97" s="110">
        <f>RESUMEN!J28</f>
        <v>2.8109614293293892E-3</v>
      </c>
      <c r="N97" s="111" t="s">
        <v>61</v>
      </c>
      <c r="O97" s="112">
        <f>RESUMEN!$B$3</f>
        <v>45291</v>
      </c>
      <c r="P97" s="98">
        <f t="shared" si="19"/>
        <v>2023</v>
      </c>
      <c r="Q97" s="98"/>
    </row>
    <row r="98" spans="1:17">
      <c r="A98" s="107" t="s">
        <v>38</v>
      </c>
      <c r="B98" s="98" t="s">
        <v>39</v>
      </c>
      <c r="C98" s="98" t="s">
        <v>49</v>
      </c>
      <c r="D98" s="98" t="s">
        <v>44</v>
      </c>
      <c r="E98" s="113" t="s">
        <v>60</v>
      </c>
      <c r="F98" s="98" t="s">
        <v>41</v>
      </c>
      <c r="G98" s="98" t="s">
        <v>42</v>
      </c>
      <c r="H98" s="109">
        <f>RESUMEN!E6</f>
        <v>2558</v>
      </c>
      <c r="I98" s="109">
        <f>RESUMEN!F6</f>
        <v>0</v>
      </c>
      <c r="J98" s="109">
        <f>RESUMEN!G6</f>
        <v>2558</v>
      </c>
      <c r="K98" s="109">
        <f>RESUMEN!H6</f>
        <v>1118.5909999999999</v>
      </c>
      <c r="L98" s="109">
        <f>RESUMEN!I6</f>
        <v>1439.4090000000001</v>
      </c>
      <c r="M98" s="110">
        <f>RESUMEN!J6</f>
        <v>0.4372912431587177</v>
      </c>
      <c r="N98" s="111" t="s">
        <v>61</v>
      </c>
      <c r="O98" s="112">
        <f>RESUMEN!$B$3</f>
        <v>45291</v>
      </c>
      <c r="P98" s="98">
        <f t="shared" si="19"/>
        <v>2023</v>
      </c>
      <c r="Q98" s="98"/>
    </row>
    <row r="99" spans="1:17">
      <c r="A99" s="107" t="s">
        <v>38</v>
      </c>
      <c r="B99" s="98" t="s">
        <v>39</v>
      </c>
      <c r="C99" s="98" t="s">
        <v>0</v>
      </c>
      <c r="D99" s="98" t="s">
        <v>44</v>
      </c>
      <c r="E99" s="113" t="s">
        <v>60</v>
      </c>
      <c r="F99" s="98" t="s">
        <v>41</v>
      </c>
      <c r="G99" s="98" t="s">
        <v>42</v>
      </c>
      <c r="H99" s="109">
        <f>RESUMEN!E7</f>
        <v>2557</v>
      </c>
      <c r="I99" s="109">
        <f>RESUMEN!F7</f>
        <v>0</v>
      </c>
      <c r="J99" s="109">
        <f>RESUMEN!G7</f>
        <v>2557</v>
      </c>
      <c r="K99" s="109">
        <f>RESUMEN!H7</f>
        <v>2829.866</v>
      </c>
      <c r="L99" s="109">
        <f>RESUMEN!I7</f>
        <v>-272.86599999999999</v>
      </c>
      <c r="M99" s="110">
        <f>RESUMEN!J7</f>
        <v>1.1067133359405554</v>
      </c>
      <c r="N99" s="111" t="s">
        <v>61</v>
      </c>
      <c r="O99" s="112">
        <f>RESUMEN!$B$3</f>
        <v>45291</v>
      </c>
      <c r="P99" s="98">
        <f t="shared" si="19"/>
        <v>2023</v>
      </c>
      <c r="Q99" s="98"/>
    </row>
    <row r="100" spans="1:17">
      <c r="A100" s="107" t="s">
        <v>38</v>
      </c>
      <c r="B100" s="98" t="s">
        <v>39</v>
      </c>
      <c r="C100" s="98" t="s">
        <v>1</v>
      </c>
      <c r="D100" s="98" t="s">
        <v>44</v>
      </c>
      <c r="E100" s="113" t="s">
        <v>60</v>
      </c>
      <c r="F100" s="98" t="s">
        <v>41</v>
      </c>
      <c r="G100" s="98" t="s">
        <v>42</v>
      </c>
      <c r="H100" s="109">
        <f>+RESUMEN!E9</f>
        <v>6615</v>
      </c>
      <c r="I100" s="109">
        <f>+RESUMEN!F9</f>
        <v>3518.5</v>
      </c>
      <c r="J100" s="109">
        <f>+RESUMEN!G9</f>
        <v>10133.5</v>
      </c>
      <c r="K100" s="109">
        <f>+RESUMEN!H9</f>
        <v>10021.999</v>
      </c>
      <c r="L100" s="109">
        <f>+RESUMEN!I9</f>
        <v>111.5010000000002</v>
      </c>
      <c r="M100" s="110">
        <f>+RESUMEN!J9</f>
        <v>0.98899679281590758</v>
      </c>
      <c r="N100" s="111" t="s">
        <v>61</v>
      </c>
      <c r="O100" s="112">
        <f>RESUMEN!$B$3</f>
        <v>45291</v>
      </c>
      <c r="P100" s="98">
        <f t="shared" si="19"/>
        <v>2023</v>
      </c>
      <c r="Q100" s="98"/>
    </row>
    <row r="101" spans="1:17">
      <c r="A101" s="107" t="s">
        <v>45</v>
      </c>
      <c r="B101" s="98" t="s">
        <v>39</v>
      </c>
      <c r="C101" s="98" t="s">
        <v>50</v>
      </c>
      <c r="D101" s="98" t="s">
        <v>44</v>
      </c>
      <c r="E101" s="113" t="s">
        <v>60</v>
      </c>
      <c r="F101" s="98" t="s">
        <v>41</v>
      </c>
      <c r="G101" s="98" t="s">
        <v>42</v>
      </c>
      <c r="H101" s="109">
        <f>RESUMEN!E10</f>
        <v>15435</v>
      </c>
      <c r="I101" s="109">
        <f>RESUMEN!F10</f>
        <v>2241.9270000000001</v>
      </c>
      <c r="J101" s="109">
        <f>RESUMEN!G10</f>
        <v>17676.927</v>
      </c>
      <c r="K101" s="109">
        <f>RESUMEN!H10</f>
        <v>17609.830999999998</v>
      </c>
      <c r="L101" s="109">
        <f>RESUMEN!I10</f>
        <v>67.096000000001368</v>
      </c>
      <c r="M101" s="110">
        <f>RESUMEN!J10</f>
        <v>0.99620431763959871</v>
      </c>
      <c r="N101" s="111" t="s">
        <v>61</v>
      </c>
      <c r="O101" s="112">
        <f>RESUMEN!$B$3</f>
        <v>45291</v>
      </c>
      <c r="P101" s="98">
        <f t="shared" si="19"/>
        <v>2023</v>
      </c>
      <c r="Q101" s="98"/>
    </row>
    <row r="102" spans="1:17">
      <c r="A102" s="107" t="s">
        <v>47</v>
      </c>
      <c r="B102" s="98" t="s">
        <v>39</v>
      </c>
      <c r="C102" s="98" t="s">
        <v>51</v>
      </c>
      <c r="D102" s="98" t="s">
        <v>44</v>
      </c>
      <c r="E102" s="113" t="s">
        <v>60</v>
      </c>
      <c r="F102" s="98" t="s">
        <v>41</v>
      </c>
      <c r="G102" s="98" t="s">
        <v>42</v>
      </c>
      <c r="H102" s="109">
        <f>RESUMEN!E11</f>
        <v>7267.0000000000018</v>
      </c>
      <c r="I102" s="109">
        <f>RESUMEN!F11</f>
        <v>-6205.0690000000004</v>
      </c>
      <c r="J102" s="109">
        <f>RESUMEN!G11</f>
        <v>1061.9310000000014</v>
      </c>
      <c r="K102" s="109">
        <f>RESUMEN!H11</f>
        <v>137.43799999999999</v>
      </c>
      <c r="L102" s="109">
        <f>RESUMEN!I11</f>
        <v>924.49300000000039</v>
      </c>
      <c r="M102" s="110">
        <f>RESUMEN!J11</f>
        <v>0.12942272143858669</v>
      </c>
      <c r="N102" s="111" t="s">
        <v>61</v>
      </c>
      <c r="O102" s="112">
        <f>RESUMEN!$B$3</f>
        <v>45291</v>
      </c>
      <c r="P102" s="98">
        <f t="shared" si="19"/>
        <v>2023</v>
      </c>
      <c r="Q102" s="98"/>
    </row>
    <row r="103" spans="1:17">
      <c r="A103" s="107" t="s">
        <v>47</v>
      </c>
      <c r="B103" s="98" t="s">
        <v>39</v>
      </c>
      <c r="C103" s="98" t="s">
        <v>52</v>
      </c>
      <c r="D103" s="98" t="s">
        <v>44</v>
      </c>
      <c r="E103" s="113" t="s">
        <v>60</v>
      </c>
      <c r="F103" s="98" t="s">
        <v>41</v>
      </c>
      <c r="G103" s="98" t="s">
        <v>42</v>
      </c>
      <c r="H103" s="109">
        <f>RESUMEN!E12</f>
        <v>28</v>
      </c>
      <c r="I103" s="109">
        <f>RESUMEN!F12</f>
        <v>0</v>
      </c>
      <c r="J103" s="109">
        <f>RESUMEN!G12</f>
        <v>28</v>
      </c>
      <c r="K103" s="109">
        <f>RESUMEN!H12</f>
        <v>23.184999999999999</v>
      </c>
      <c r="L103" s="109">
        <f>RESUMEN!I12</f>
        <v>4.8150000000000013</v>
      </c>
      <c r="M103" s="110">
        <f>RESUMEN!J12</f>
        <v>0.82803571428571421</v>
      </c>
      <c r="N103" s="111" t="s">
        <v>61</v>
      </c>
      <c r="O103" s="112">
        <f>RESUMEN!$B$3</f>
        <v>45291</v>
      </c>
      <c r="P103" s="98">
        <f t="shared" si="19"/>
        <v>2023</v>
      </c>
      <c r="Q103" s="98"/>
    </row>
    <row r="104" spans="1:17">
      <c r="A104" s="107" t="s">
        <v>47</v>
      </c>
      <c r="B104" s="98" t="s">
        <v>39</v>
      </c>
      <c r="C104" s="98" t="s">
        <v>22</v>
      </c>
      <c r="D104" s="98" t="s">
        <v>44</v>
      </c>
      <c r="E104" s="113" t="s">
        <v>60</v>
      </c>
      <c r="F104" s="98" t="s">
        <v>41</v>
      </c>
      <c r="G104" s="98" t="s">
        <v>42</v>
      </c>
      <c r="H104" s="109">
        <f>RESUMEN!E13</f>
        <v>238</v>
      </c>
      <c r="I104" s="109">
        <f>RESUMEN!F13</f>
        <v>0</v>
      </c>
      <c r="J104" s="109">
        <f>RESUMEN!G13</f>
        <v>238</v>
      </c>
      <c r="K104" s="109">
        <f>RESUMEN!H13</f>
        <v>214.8622</v>
      </c>
      <c r="L104" s="109">
        <f>RESUMEN!I13</f>
        <v>23.137799999999999</v>
      </c>
      <c r="M104" s="110">
        <f>RESUMEN!J13</f>
        <v>0.90278235294117648</v>
      </c>
      <c r="N104" s="111" t="s">
        <v>61</v>
      </c>
      <c r="O104" s="112">
        <f>RESUMEN!$B$3</f>
        <v>45291</v>
      </c>
      <c r="P104" s="98">
        <f t="shared" si="19"/>
        <v>2023</v>
      </c>
      <c r="Q104" s="98"/>
    </row>
    <row r="105" spans="1:17">
      <c r="A105" s="107" t="s">
        <v>47</v>
      </c>
      <c r="B105" s="98" t="s">
        <v>39</v>
      </c>
      <c r="C105" s="98" t="s">
        <v>23</v>
      </c>
      <c r="D105" s="98" t="s">
        <v>44</v>
      </c>
      <c r="E105" s="113" t="s">
        <v>60</v>
      </c>
      <c r="F105" s="98" t="s">
        <v>41</v>
      </c>
      <c r="G105" s="98" t="s">
        <v>42</v>
      </c>
      <c r="H105" s="109">
        <f>RESUMEN!E14</f>
        <v>15484</v>
      </c>
      <c r="I105" s="109">
        <f>RESUMEN!F14</f>
        <v>0</v>
      </c>
      <c r="J105" s="109">
        <f>RESUMEN!G14</f>
        <v>15484</v>
      </c>
      <c r="K105" s="109">
        <f>RESUMEN!H14</f>
        <v>17551.445</v>
      </c>
      <c r="L105" s="109">
        <f>RESUMEN!I14</f>
        <v>-2067.4449999999997</v>
      </c>
      <c r="M105" s="110">
        <f>RESUMEN!J14</f>
        <v>1.1335213769051924</v>
      </c>
      <c r="N105" s="111" t="s">
        <v>61</v>
      </c>
      <c r="O105" s="112">
        <f>RESUMEN!$B$3</f>
        <v>45291</v>
      </c>
      <c r="P105" s="98">
        <f t="shared" si="19"/>
        <v>2023</v>
      </c>
      <c r="Q105" s="98"/>
    </row>
    <row r="106" spans="1:17">
      <c r="A106" s="107" t="s">
        <v>47</v>
      </c>
      <c r="B106" s="98" t="s">
        <v>39</v>
      </c>
      <c r="C106" s="98" t="s">
        <v>7</v>
      </c>
      <c r="D106" s="98" t="s">
        <v>44</v>
      </c>
      <c r="E106" s="113" t="s">
        <v>60</v>
      </c>
      <c r="F106" s="98" t="s">
        <v>41</v>
      </c>
      <c r="G106" s="98" t="s">
        <v>42</v>
      </c>
      <c r="H106" s="109">
        <f>RESUMEN!E15</f>
        <v>349</v>
      </c>
      <c r="I106" s="109">
        <f>RESUMEN!F15</f>
        <v>0</v>
      </c>
      <c r="J106" s="109">
        <f>RESUMEN!G15</f>
        <v>349</v>
      </c>
      <c r="K106" s="109">
        <f>RESUMEN!H15</f>
        <v>10.180999999999999</v>
      </c>
      <c r="L106" s="109">
        <f>RESUMEN!I15</f>
        <v>338.81900000000002</v>
      </c>
      <c r="M106" s="110">
        <f>RESUMEN!J15</f>
        <v>2.9171919770773637E-2</v>
      </c>
      <c r="N106" s="111" t="s">
        <v>61</v>
      </c>
      <c r="O106" s="112">
        <f>RESUMEN!$B$3</f>
        <v>45291</v>
      </c>
      <c r="P106" s="98">
        <f t="shared" si="19"/>
        <v>2023</v>
      </c>
      <c r="Q106" s="98"/>
    </row>
    <row r="107" spans="1:17">
      <c r="A107" s="98" t="s">
        <v>48</v>
      </c>
      <c r="B107" s="98" t="s">
        <v>39</v>
      </c>
      <c r="C107" s="98" t="s">
        <v>8</v>
      </c>
      <c r="D107" s="98" t="s">
        <v>44</v>
      </c>
      <c r="E107" s="113" t="s">
        <v>60</v>
      </c>
      <c r="F107" s="98" t="s">
        <v>41</v>
      </c>
      <c r="G107" s="98" t="s">
        <v>42</v>
      </c>
      <c r="H107" s="109">
        <f>RESUMEN!E16</f>
        <v>1811</v>
      </c>
      <c r="I107" s="109">
        <f>RESUMEN!F16</f>
        <v>0</v>
      </c>
      <c r="J107" s="109">
        <f>RESUMEN!G16</f>
        <v>1811</v>
      </c>
      <c r="K107" s="109">
        <f>RESUMEN!H16</f>
        <v>1808.915</v>
      </c>
      <c r="L107" s="109">
        <f>RESUMEN!I16</f>
        <v>2.0850000000000364</v>
      </c>
      <c r="M107" s="110">
        <f>RESUMEN!J16</f>
        <v>0.99884870237437873</v>
      </c>
      <c r="N107" s="111" t="s">
        <v>61</v>
      </c>
      <c r="O107" s="112">
        <f>RESUMEN!$B$3</f>
        <v>45291</v>
      </c>
      <c r="P107" s="98">
        <f t="shared" si="19"/>
        <v>2023</v>
      </c>
      <c r="Q107" s="98"/>
    </row>
    <row r="108" spans="1:17">
      <c r="A108" s="98" t="s">
        <v>48</v>
      </c>
      <c r="B108" s="98" t="s">
        <v>39</v>
      </c>
      <c r="C108" s="98" t="s">
        <v>17</v>
      </c>
      <c r="D108" s="98" t="s">
        <v>44</v>
      </c>
      <c r="E108" s="113" t="s">
        <v>60</v>
      </c>
      <c r="F108" s="98" t="s">
        <v>41</v>
      </c>
      <c r="G108" s="98" t="s">
        <v>42</v>
      </c>
      <c r="H108" s="109">
        <f>RESUMEN!E17</f>
        <v>12113</v>
      </c>
      <c r="I108" s="109">
        <f>RESUMEN!F17</f>
        <v>-11618.651000000002</v>
      </c>
      <c r="J108" s="109">
        <f>RESUMEN!G17</f>
        <v>494.34900000000016</v>
      </c>
      <c r="K108" s="109">
        <f>RESUMEN!H17</f>
        <v>451.26</v>
      </c>
      <c r="L108" s="109">
        <f>RESUMEN!I17</f>
        <v>43.089000000000169</v>
      </c>
      <c r="M108" s="110">
        <f>RESUMEN!J17</f>
        <v>0.91283688244539762</v>
      </c>
      <c r="N108" s="111" t="s">
        <v>61</v>
      </c>
      <c r="O108" s="112">
        <f>RESUMEN!$B$3</f>
        <v>45291</v>
      </c>
      <c r="P108" s="98">
        <f t="shared" si="19"/>
        <v>2023</v>
      </c>
      <c r="Q108" s="98"/>
    </row>
    <row r="111" spans="1:17">
      <c r="A111" s="114"/>
      <c r="B111" s="6" t="s">
        <v>190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RESUMEN</vt:lpstr>
      <vt:lpstr>CUOTA ARTESANAL</vt:lpstr>
      <vt:lpstr>CUOTA INDUSTRIAL</vt:lpstr>
      <vt:lpstr>Hoja1</vt:lpstr>
      <vt:lpstr>JUREL OROP-PS</vt:lpstr>
      <vt:lpstr>CESIONES INDIVIDUALES</vt:lpstr>
      <vt:lpstr>CONSUMO HUMANO</vt:lpstr>
      <vt:lpstr>Pag. Web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cp:lastPrinted>2023-05-31T21:10:24Z</cp:lastPrinted>
  <dcterms:created xsi:type="dcterms:W3CDTF">2018-02-08T15:15:02Z</dcterms:created>
  <dcterms:modified xsi:type="dcterms:W3CDTF">2024-03-01T18:12:31Z</dcterms:modified>
</cp:coreProperties>
</file>