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etus\Control_cuota\2023\1_Planillas_control_cuotas\2023\3.- Demersales\Rayas\"/>
    </mc:Choice>
  </mc:AlternateContent>
  <bookViews>
    <workbookView xWindow="0" yWindow="0" windowWidth="19200" windowHeight="11490"/>
  </bookViews>
  <sheets>
    <sheet name="RESUMEN" sheetId="1" r:id="rId1"/>
    <sheet name="ARTESANAL-INDUSTRIAL" sheetId="2" r:id="rId2"/>
    <sheet name="Publicación Web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14" i="1"/>
  <c r="I7" i="1"/>
  <c r="I30" i="2" l="1"/>
  <c r="I28" i="3" l="1"/>
  <c r="J28" i="3"/>
  <c r="N28" i="3"/>
  <c r="H28" i="3"/>
  <c r="I27" i="3"/>
  <c r="J27" i="3"/>
  <c r="K27" i="3"/>
  <c r="L27" i="3"/>
  <c r="M27" i="3"/>
  <c r="N27" i="3"/>
  <c r="H27" i="3"/>
  <c r="I26" i="3"/>
  <c r="J26" i="3"/>
  <c r="K26" i="3"/>
  <c r="N26" i="3"/>
  <c r="H26" i="3"/>
  <c r="K25" i="3"/>
  <c r="K24" i="3"/>
  <c r="K23" i="3"/>
  <c r="K22" i="3"/>
  <c r="I21" i="3"/>
  <c r="J21" i="3"/>
  <c r="N21" i="3"/>
  <c r="I20" i="3"/>
  <c r="J20" i="3"/>
  <c r="K20" i="3"/>
  <c r="M20" i="3"/>
  <c r="N20" i="3"/>
  <c r="H20" i="3"/>
  <c r="I18" i="3"/>
  <c r="J18" i="3"/>
  <c r="K18" i="3"/>
  <c r="L18" i="3"/>
  <c r="M18" i="3"/>
  <c r="N18" i="3"/>
  <c r="H18" i="3"/>
  <c r="I17" i="3"/>
  <c r="J17" i="3"/>
  <c r="N17" i="3"/>
  <c r="H17" i="3"/>
  <c r="O16" i="3"/>
  <c r="I16" i="3"/>
  <c r="J16" i="3"/>
  <c r="K16" i="3"/>
  <c r="L16" i="3"/>
  <c r="M16" i="3"/>
  <c r="N16" i="3"/>
  <c r="H16" i="3"/>
  <c r="E16" i="3"/>
  <c r="I15" i="3"/>
  <c r="J15" i="3"/>
  <c r="K15" i="3"/>
  <c r="N15" i="3"/>
  <c r="E15" i="3"/>
  <c r="I14" i="3"/>
  <c r="J14" i="3"/>
  <c r="K14" i="3"/>
  <c r="L14" i="3"/>
  <c r="M14" i="3"/>
  <c r="N14" i="3"/>
  <c r="H14" i="3"/>
  <c r="E14" i="3"/>
  <c r="H15" i="3"/>
  <c r="D15" i="3"/>
  <c r="C16" i="3"/>
  <c r="D14" i="3"/>
  <c r="N13" i="3"/>
  <c r="I13" i="3"/>
  <c r="J13" i="3"/>
  <c r="K13" i="3"/>
  <c r="L13" i="3"/>
  <c r="M13" i="3"/>
  <c r="H13" i="3"/>
  <c r="E13" i="3"/>
  <c r="D13" i="3"/>
  <c r="J30" i="2" l="1"/>
  <c r="L20" i="3" s="1"/>
  <c r="J29" i="2"/>
  <c r="J28" i="2"/>
  <c r="I31" i="2"/>
  <c r="K21" i="3" s="1"/>
  <c r="I36" i="2"/>
  <c r="K28" i="3" s="1"/>
  <c r="E20" i="1"/>
  <c r="F19" i="1"/>
  <c r="G19" i="1"/>
  <c r="H19" i="1"/>
  <c r="I19" i="1"/>
  <c r="F18" i="1"/>
  <c r="G18" i="1"/>
  <c r="H18" i="1"/>
  <c r="E19" i="1"/>
  <c r="E18" i="1"/>
  <c r="H17" i="1"/>
  <c r="J17" i="1" s="1"/>
  <c r="G17" i="1"/>
  <c r="E17" i="1"/>
  <c r="F16" i="1"/>
  <c r="G16" i="1"/>
  <c r="E16" i="1"/>
  <c r="F15" i="1"/>
  <c r="G15" i="1"/>
  <c r="H15" i="1"/>
  <c r="I15" i="1"/>
  <c r="E15" i="1"/>
  <c r="H36" i="2"/>
  <c r="H37" i="2"/>
  <c r="K37" i="2" s="1"/>
  <c r="M26" i="3" s="1"/>
  <c r="J37" i="2"/>
  <c r="L26" i="3" s="1"/>
  <c r="H38" i="2"/>
  <c r="J38" i="2"/>
  <c r="K38" i="2"/>
  <c r="H39" i="2"/>
  <c r="K32" i="2"/>
  <c r="J32" i="2"/>
  <c r="H32" i="2"/>
  <c r="H30" i="2"/>
  <c r="H31" i="2"/>
  <c r="K29" i="2"/>
  <c r="K28" i="2"/>
  <c r="I29" i="2"/>
  <c r="H29" i="2"/>
  <c r="H28" i="2"/>
  <c r="F39" i="2"/>
  <c r="F36" i="2"/>
  <c r="J17" i="2"/>
  <c r="K17" i="3" s="1"/>
  <c r="H17" i="2"/>
  <c r="G17" i="2"/>
  <c r="F10" i="1"/>
  <c r="H10" i="1"/>
  <c r="E10" i="1"/>
  <c r="E13" i="1"/>
  <c r="E12" i="1"/>
  <c r="E11" i="1"/>
  <c r="E8" i="1"/>
  <c r="I18" i="2"/>
  <c r="L18" i="2" s="1"/>
  <c r="J10" i="1" s="1"/>
  <c r="I18" i="1" l="1"/>
  <c r="J36" i="2"/>
  <c r="L28" i="3" s="1"/>
  <c r="I17" i="1"/>
  <c r="K31" i="2"/>
  <c r="M21" i="3" s="1"/>
  <c r="J31" i="2"/>
  <c r="H16" i="1"/>
  <c r="I20" i="1" s="1"/>
  <c r="I39" i="2"/>
  <c r="J39" i="2" s="1"/>
  <c r="K36" i="2"/>
  <c r="M28" i="3" s="1"/>
  <c r="I17" i="2"/>
  <c r="L17" i="2" s="1"/>
  <c r="M17" i="3" s="1"/>
  <c r="G10" i="1"/>
  <c r="K18" i="2"/>
  <c r="I10" i="1" s="1"/>
  <c r="K39" i="2" l="1"/>
  <c r="L21" i="3"/>
  <c r="I16" i="1"/>
  <c r="J20" i="1"/>
  <c r="K17" i="2"/>
  <c r="L17" i="3" s="1"/>
  <c r="O15" i="3"/>
  <c r="O17" i="3"/>
  <c r="O18" i="3"/>
  <c r="O19" i="3"/>
  <c r="O20" i="3"/>
  <c r="O21" i="3"/>
  <c r="O22" i="3"/>
  <c r="O23" i="3"/>
  <c r="O24" i="3"/>
  <c r="O25" i="3"/>
  <c r="O26" i="3"/>
  <c r="O27" i="3"/>
  <c r="O28" i="3"/>
  <c r="N23" i="3"/>
  <c r="N24" i="3"/>
  <c r="N25" i="3"/>
  <c r="N22" i="3"/>
  <c r="M23" i="3"/>
  <c r="M24" i="3"/>
  <c r="M25" i="3"/>
  <c r="M22" i="3"/>
  <c r="L23" i="3"/>
  <c r="L24" i="3"/>
  <c r="L25" i="3"/>
  <c r="L22" i="3"/>
  <c r="J23" i="3"/>
  <c r="J24" i="3"/>
  <c r="J25" i="3"/>
  <c r="J22" i="3"/>
  <c r="I23" i="3"/>
  <c r="I24" i="3"/>
  <c r="I25" i="3"/>
  <c r="I22" i="3"/>
  <c r="E27" i="3"/>
  <c r="E26" i="3"/>
  <c r="H25" i="3"/>
  <c r="E25" i="3"/>
  <c r="H24" i="3"/>
  <c r="E24" i="3"/>
  <c r="H23" i="3"/>
  <c r="H22" i="3"/>
  <c r="E23" i="3"/>
  <c r="E22" i="3"/>
  <c r="C23" i="3"/>
  <c r="C24" i="3"/>
  <c r="C25" i="3"/>
  <c r="C28" i="3"/>
  <c r="C22" i="3"/>
  <c r="E21" i="3"/>
  <c r="E20" i="3"/>
  <c r="D21" i="3"/>
  <c r="C21" i="3"/>
  <c r="C20" i="3"/>
  <c r="N19" i="3"/>
  <c r="E19" i="3"/>
  <c r="C19" i="3"/>
  <c r="C17" i="3"/>
  <c r="E18" i="3"/>
  <c r="C18" i="3"/>
  <c r="O13" i="3"/>
  <c r="O14" i="3"/>
  <c r="C13" i="3"/>
  <c r="C14" i="3"/>
  <c r="C15" i="3"/>
  <c r="O11" i="3"/>
  <c r="O12" i="3"/>
  <c r="C11" i="3"/>
  <c r="C12" i="3"/>
  <c r="I12" i="3"/>
  <c r="K12" i="3"/>
  <c r="N12" i="3"/>
  <c r="H12" i="3"/>
  <c r="I11" i="3"/>
  <c r="K11" i="3"/>
  <c r="N11" i="3"/>
  <c r="H11" i="3"/>
  <c r="E12" i="3"/>
  <c r="E11" i="3"/>
  <c r="D12" i="3"/>
  <c r="D11" i="3"/>
  <c r="O9" i="3"/>
  <c r="O10" i="3"/>
  <c r="I10" i="3"/>
  <c r="K10" i="3"/>
  <c r="N10" i="3"/>
  <c r="H10" i="3"/>
  <c r="I9" i="3"/>
  <c r="K9" i="3"/>
  <c r="N9" i="3"/>
  <c r="H9" i="3"/>
  <c r="C10" i="3"/>
  <c r="D10" i="3"/>
  <c r="E10" i="3"/>
  <c r="E9" i="3"/>
  <c r="D9" i="3"/>
  <c r="C9" i="3"/>
  <c r="O8" i="3"/>
  <c r="N8" i="3"/>
  <c r="C8" i="3"/>
  <c r="O4" i="3"/>
  <c r="O5" i="3"/>
  <c r="O6" i="3"/>
  <c r="O7" i="3"/>
  <c r="I5" i="3"/>
  <c r="K5" i="3"/>
  <c r="N5" i="3"/>
  <c r="I6" i="3"/>
  <c r="K6" i="3"/>
  <c r="N6" i="3"/>
  <c r="I7" i="3"/>
  <c r="K7" i="3"/>
  <c r="N7" i="3"/>
  <c r="H6" i="3"/>
  <c r="H7" i="3"/>
  <c r="H5" i="3"/>
  <c r="E5" i="3"/>
  <c r="E6" i="3"/>
  <c r="E7" i="3"/>
  <c r="D5" i="3"/>
  <c r="D6" i="3"/>
  <c r="D7" i="3"/>
  <c r="D4" i="3"/>
  <c r="C5" i="3"/>
  <c r="C6" i="3"/>
  <c r="C7" i="3"/>
  <c r="C4" i="3"/>
  <c r="I4" i="3"/>
  <c r="K4" i="3"/>
  <c r="N4" i="3"/>
  <c r="H4" i="3"/>
  <c r="E4" i="3"/>
  <c r="O3" i="3"/>
  <c r="N3" i="3"/>
  <c r="C3" i="3"/>
  <c r="O2" i="3"/>
  <c r="I2" i="3"/>
  <c r="K2" i="3"/>
  <c r="N2" i="3"/>
  <c r="H2" i="3"/>
  <c r="E2" i="3"/>
  <c r="D2" i="3"/>
  <c r="C2" i="3"/>
  <c r="F9" i="1" l="1"/>
  <c r="H9" i="1"/>
  <c r="E9" i="1"/>
  <c r="I13" i="2"/>
  <c r="I16" i="2"/>
  <c r="J12" i="3" s="1"/>
  <c r="I15" i="2"/>
  <c r="G31" i="2"/>
  <c r="F31" i="2"/>
  <c r="G29" i="2"/>
  <c r="I19" i="3" s="1"/>
  <c r="F29" i="2"/>
  <c r="H19" i="3" s="1"/>
  <c r="J12" i="2"/>
  <c r="K8" i="3" s="1"/>
  <c r="H12" i="2"/>
  <c r="I8" i="3" s="1"/>
  <c r="G12" i="2"/>
  <c r="J19" i="1"/>
  <c r="J18" i="1"/>
  <c r="F17" i="1"/>
  <c r="J16" i="1"/>
  <c r="J15" i="1"/>
  <c r="F13" i="1"/>
  <c r="H13" i="1"/>
  <c r="F12" i="1"/>
  <c r="H12" i="1"/>
  <c r="F11" i="1"/>
  <c r="H11" i="1"/>
  <c r="H8" i="1"/>
  <c r="F8" i="1"/>
  <c r="I12" i="2" l="1"/>
  <c r="L16" i="2"/>
  <c r="M12" i="3" s="1"/>
  <c r="K16" i="2"/>
  <c r="L12" i="3" s="1"/>
  <c r="J8" i="3"/>
  <c r="H8" i="3"/>
  <c r="M19" i="3"/>
  <c r="F20" i="1"/>
  <c r="K19" i="3"/>
  <c r="K15" i="2"/>
  <c r="L11" i="3" s="1"/>
  <c r="J11" i="3"/>
  <c r="K13" i="2"/>
  <c r="J9" i="3"/>
  <c r="H21" i="3"/>
  <c r="L15" i="2"/>
  <c r="M11" i="3" s="1"/>
  <c r="G9" i="1"/>
  <c r="I9" i="1" s="1"/>
  <c r="G8" i="1"/>
  <c r="I8" i="1" s="1"/>
  <c r="L13" i="2"/>
  <c r="M9" i="3" s="1"/>
  <c r="J7" i="2"/>
  <c r="J22" i="2" s="1"/>
  <c r="H7" i="2"/>
  <c r="H22" i="2" s="1"/>
  <c r="G7" i="2"/>
  <c r="F7" i="1"/>
  <c r="F14" i="1" s="1"/>
  <c r="H7" i="1"/>
  <c r="E7" i="1"/>
  <c r="E14" i="1" s="1"/>
  <c r="I21" i="2"/>
  <c r="L21" i="2" s="1"/>
  <c r="I20" i="2"/>
  <c r="H3" i="3" l="1"/>
  <c r="G22" i="2"/>
  <c r="G14" i="1"/>
  <c r="J14" i="1" s="1"/>
  <c r="I14" i="2"/>
  <c r="K14" i="2" s="1"/>
  <c r="L9" i="3"/>
  <c r="G20" i="1"/>
  <c r="J9" i="1"/>
  <c r="I7" i="2"/>
  <c r="J3" i="3" s="1"/>
  <c r="I3" i="3"/>
  <c r="G12" i="1"/>
  <c r="K3" i="3"/>
  <c r="K12" i="2"/>
  <c r="L8" i="3" s="1"/>
  <c r="L19" i="3"/>
  <c r="J19" i="3"/>
  <c r="G13" i="1"/>
  <c r="L12" i="2"/>
  <c r="M8" i="3" s="1"/>
  <c r="J8" i="1"/>
  <c r="J13" i="1"/>
  <c r="K21" i="2"/>
  <c r="I19" i="2"/>
  <c r="K20" i="2"/>
  <c r="L20" i="2"/>
  <c r="I8" i="2"/>
  <c r="J4" i="3" s="1"/>
  <c r="I9" i="2"/>
  <c r="I10" i="2"/>
  <c r="I11" i="2"/>
  <c r="I6" i="2"/>
  <c r="K7" i="2" l="1"/>
  <c r="L3" i="3" s="1"/>
  <c r="L14" i="2"/>
  <c r="M10" i="3" s="1"/>
  <c r="J10" i="3"/>
  <c r="L10" i="3"/>
  <c r="I14" i="1"/>
  <c r="I22" i="2"/>
  <c r="L22" i="2" s="1"/>
  <c r="K8" i="2"/>
  <c r="L4" i="3" s="1"/>
  <c r="K9" i="2"/>
  <c r="L5" i="3" s="1"/>
  <c r="J5" i="3"/>
  <c r="I12" i="1"/>
  <c r="G7" i="1"/>
  <c r="J2" i="3"/>
  <c r="L9" i="2"/>
  <c r="M5" i="3" s="1"/>
  <c r="L11" i="2"/>
  <c r="M7" i="3" s="1"/>
  <c r="J7" i="3"/>
  <c r="K6" i="2"/>
  <c r="L6" i="2"/>
  <c r="L8" i="2"/>
  <c r="M4" i="3" s="1"/>
  <c r="L10" i="2"/>
  <c r="M6" i="3" s="1"/>
  <c r="J6" i="3"/>
  <c r="J12" i="1"/>
  <c r="I13" i="1"/>
  <c r="L7" i="2"/>
  <c r="M3" i="3" s="1"/>
  <c r="L19" i="2"/>
  <c r="M15" i="3" s="1"/>
  <c r="G11" i="1"/>
  <c r="K11" i="2"/>
  <c r="L7" i="3" s="1"/>
  <c r="K10" i="2"/>
  <c r="L6" i="3" s="1"/>
  <c r="K19" i="2"/>
  <c r="L15" i="3" s="1"/>
  <c r="K22" i="2" l="1"/>
  <c r="I11" i="1"/>
  <c r="J11" i="1"/>
  <c r="J7" i="1"/>
  <c r="M2" i="3"/>
  <c r="L2" i="3"/>
</calcChain>
</file>

<file path=xl/comments1.xml><?xml version="1.0" encoding="utf-8"?>
<comments xmlns="http://schemas.openxmlformats.org/spreadsheetml/2006/main">
  <authors>
    <author>CEA TELLO, MARIO ANDRES</author>
  </authors>
  <commentList>
    <comment ref="G8" authorId="0" shapeId="0">
      <text>
        <r>
          <rPr>
            <b/>
            <sz val="9"/>
            <color indexed="81"/>
            <rFont val="Tahoma"/>
            <charset val="1"/>
          </rPr>
          <t>CEA TELLO, MARIO ANDRES:</t>
        </r>
        <r>
          <rPr>
            <sz val="9"/>
            <color indexed="81"/>
            <rFont val="Tahoma"/>
            <charset val="1"/>
          </rPr>
          <t xml:space="preserve">
Res. Ex. N°18 Modifica cuota de 0,909 Ton a 4,77 Ton</t>
        </r>
      </text>
    </comment>
    <comment ref="G9" authorId="0" shapeId="0">
      <text>
        <r>
          <rPr>
            <b/>
            <sz val="9"/>
            <color indexed="81"/>
            <rFont val="Tahoma"/>
            <charset val="1"/>
          </rPr>
          <t>CEA TELLO, MARIO ANDRES:</t>
        </r>
        <r>
          <rPr>
            <sz val="9"/>
            <color indexed="81"/>
            <rFont val="Tahoma"/>
            <charset val="1"/>
          </rPr>
          <t xml:space="preserve">
Res. Ex. N°18 Modifica cuota de 12,354 Ton a 64,06 Ton</t>
        </r>
      </text>
    </comment>
    <comment ref="G10" authorId="0" shapeId="0">
      <text>
        <r>
          <rPr>
            <b/>
            <sz val="9"/>
            <color indexed="81"/>
            <rFont val="Tahoma"/>
            <charset val="1"/>
          </rPr>
          <t>CEA TELLO, MARIO ANDRES:</t>
        </r>
        <r>
          <rPr>
            <sz val="9"/>
            <color indexed="81"/>
            <rFont val="Tahoma"/>
            <charset val="1"/>
          </rPr>
          <t xml:space="preserve">
Res. Ex. N°18 Modifica cuota de 1,722 Ton a 8,93 Ton</t>
        </r>
      </text>
    </comment>
    <comment ref="G11" authorId="0" shapeId="0">
      <text>
        <r>
          <rPr>
            <b/>
            <sz val="9"/>
            <color indexed="81"/>
            <rFont val="Tahoma"/>
            <charset val="1"/>
          </rPr>
          <t>CEA TELLO, MARIO ANDRES:</t>
        </r>
        <r>
          <rPr>
            <sz val="9"/>
            <color indexed="81"/>
            <rFont val="Tahoma"/>
            <charset val="1"/>
          </rPr>
          <t xml:space="preserve">
Res. Ex. N°18 Modifica cuota de 12,306 Ton a 63,80 Ton</t>
        </r>
      </text>
    </comment>
    <comment ref="G13" authorId="0" shapeId="0">
      <text>
        <r>
          <rPr>
            <b/>
            <sz val="9"/>
            <color indexed="81"/>
            <rFont val="Tahoma"/>
            <charset val="1"/>
          </rPr>
          <t>CEA TELLO, MARIO ANDRES:</t>
        </r>
        <r>
          <rPr>
            <sz val="9"/>
            <color indexed="81"/>
            <rFont val="Tahoma"/>
            <charset val="1"/>
          </rPr>
          <t xml:space="preserve">
Res. Ex. N°17 Modifica cuota de 162,721 Ton a 212,25 Ton</t>
        </r>
      </text>
    </comment>
    <comment ref="G14" authorId="0" shapeId="0">
      <text>
        <r>
          <rPr>
            <b/>
            <sz val="9"/>
            <color indexed="81"/>
            <rFont val="Tahoma"/>
            <charset val="1"/>
          </rPr>
          <t>CEA TELLO, MARIO ANDRES:</t>
        </r>
        <r>
          <rPr>
            <sz val="9"/>
            <color indexed="81"/>
            <rFont val="Tahoma"/>
            <charset val="1"/>
          </rPr>
          <t xml:space="preserve">
Res. Ex. N°17 Modifica cuota de 162,721 Ton a 212,25 Ton</t>
        </r>
      </text>
    </comment>
    <comment ref="G15" authorId="0" shapeId="0">
      <text>
        <r>
          <rPr>
            <b/>
            <sz val="9"/>
            <color indexed="81"/>
            <rFont val="Tahoma"/>
            <charset val="1"/>
          </rPr>
          <t>CEA TELLO, MARIO ANDRES:</t>
        </r>
        <r>
          <rPr>
            <sz val="9"/>
            <color indexed="81"/>
            <rFont val="Tahoma"/>
            <charset val="1"/>
          </rPr>
          <t xml:space="preserve">
Res. Ex. N°17 Modifica cuota de 84,260 Ton a 109,91 Ton
</t>
        </r>
      </text>
    </comment>
    <comment ref="G16" authorId="0" shapeId="0">
      <text>
        <r>
          <rPr>
            <b/>
            <sz val="9"/>
            <color indexed="81"/>
            <rFont val="Tahoma"/>
            <charset val="1"/>
          </rPr>
          <t>CEA TELLO, MARIO ANDRES:</t>
        </r>
        <r>
          <rPr>
            <sz val="9"/>
            <color indexed="81"/>
            <rFont val="Tahoma"/>
            <charset val="1"/>
          </rPr>
          <t xml:space="preserve">
Res. Ex. N°17 Modifica cuota de 63,668 Ton a 83,05 Ton</t>
        </r>
      </text>
    </comment>
    <comment ref="F28" authorId="0" shapeId="0">
      <text>
        <r>
          <rPr>
            <b/>
            <sz val="9"/>
            <color indexed="81"/>
            <rFont val="Tahoma"/>
            <charset val="1"/>
          </rPr>
          <t>CEA TELLO, MARIO ANDRES:</t>
        </r>
        <r>
          <rPr>
            <sz val="9"/>
            <color indexed="81"/>
            <rFont val="Tahoma"/>
            <charset val="1"/>
          </rPr>
          <t xml:space="preserve">
Dec. Ex. N°37 Modifica cuota de 0,226 Ton a 3,23 Ton</t>
        </r>
      </text>
    </comment>
    <comment ref="F30" authorId="0" shapeId="0">
      <text>
        <r>
          <rPr>
            <b/>
            <sz val="9"/>
            <color indexed="81"/>
            <rFont val="Tahoma"/>
            <charset val="1"/>
          </rPr>
          <t>CEA TELLO, MARIO ANDRES:</t>
        </r>
        <r>
          <rPr>
            <sz val="9"/>
            <color indexed="81"/>
            <rFont val="Tahoma"/>
            <charset val="1"/>
          </rPr>
          <t xml:space="preserve">
Dec. Ex. N°37 Modifica cuota de 5,626 Ton a 29,21 Ton</t>
        </r>
      </text>
    </comment>
  </commentList>
</comments>
</file>

<file path=xl/sharedStrings.xml><?xml version="1.0" encoding="utf-8"?>
<sst xmlns="http://schemas.openxmlformats.org/spreadsheetml/2006/main" count="222" uniqueCount="67">
  <si>
    <t>RECURSO</t>
  </si>
  <si>
    <t>REGIÓN/AREA</t>
  </si>
  <si>
    <t>UNIDAD DE PESQUERIA</t>
  </si>
  <si>
    <t>CUOTA ASIGNADA (TON)</t>
  </si>
  <si>
    <t>MOVIMIENTOS (TON)</t>
  </si>
  <si>
    <t>CUOTA EFECTIVA (TON)</t>
  </si>
  <si>
    <t>CAPTURA (TON)</t>
  </si>
  <si>
    <t>SALDO (TON)</t>
  </si>
  <si>
    <t>CONSUMO %</t>
  </si>
  <si>
    <t>ARTESANAL</t>
  </si>
  <si>
    <t>IV-VII</t>
  </si>
  <si>
    <t>FAUNA ACOMPAÑANTE</t>
  </si>
  <si>
    <t>INDUSTRIAL</t>
  </si>
  <si>
    <t>INVESTIGACION</t>
  </si>
  <si>
    <t>TOTAL</t>
  </si>
  <si>
    <t>XVI-XIV</t>
  </si>
  <si>
    <t>,</t>
  </si>
  <si>
    <t>X-XII</t>
  </si>
  <si>
    <t>RAYA ESPINOSA</t>
  </si>
  <si>
    <t>OBJETIVO</t>
  </si>
  <si>
    <t xml:space="preserve">INVESTIGACION </t>
  </si>
  <si>
    <t>PESQUERÍA</t>
  </si>
  <si>
    <t>FRACIONAMIENTO</t>
  </si>
  <si>
    <t>PERIODO</t>
  </si>
  <si>
    <t>FECHA CIERRE</t>
  </si>
  <si>
    <t>RAYA VOLANTIN IV-XII</t>
  </si>
  <si>
    <t>Abril-Noviembre</t>
  </si>
  <si>
    <t>-</t>
  </si>
  <si>
    <t>ÑUBLE</t>
  </si>
  <si>
    <t>BIOBÍO</t>
  </si>
  <si>
    <t>ARAUCANIA</t>
  </si>
  <si>
    <t>LOS RIOS</t>
  </si>
  <si>
    <t>LOS LAGOS</t>
  </si>
  <si>
    <t>13-04-2023 AL 13-05-2023</t>
  </si>
  <si>
    <t>25-09-2023 AL 30-11-2023</t>
  </si>
  <si>
    <t>AYSEN</t>
  </si>
  <si>
    <t>15-07-2023 AL 15-09-2023</t>
  </si>
  <si>
    <t>MAGALLANES</t>
  </si>
  <si>
    <t>RAYA ESPINOSA IV-XII</t>
  </si>
  <si>
    <t>RESUMEN ANUAL CONSUMO GLOBAL DE CUOTA RAYA VOLANTÍN Y ESPINOSA 2023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</si>
  <si>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</si>
  <si>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</si>
  <si>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</si>
  <si>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</si>
  <si>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</si>
  <si>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</si>
  <si>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</si>
  <si>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</si>
  <si>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</si>
  <si>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</si>
  <si>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desembarque</t>
  </si>
  <si>
    <t>saldo</t>
  </si>
  <si>
    <t>consumo_porcentaje</t>
  </si>
  <si>
    <t>cierre</t>
  </si>
  <si>
    <t>preliminar</t>
  </si>
  <si>
    <t>año</t>
  </si>
  <si>
    <t>mensaje</t>
  </si>
  <si>
    <t>RAYA VOLANTIN</t>
  </si>
  <si>
    <t>TOTAL IV-VII</t>
  </si>
  <si>
    <t>TOTAL XVI-XIV</t>
  </si>
  <si>
    <t>ARTESANAL-INDUSTRIAL</t>
  </si>
  <si>
    <t>TOTAL X-XII</t>
  </si>
  <si>
    <t>IV-XII</t>
  </si>
  <si>
    <t>RAYA VOLANTÍN IV-XII</t>
  </si>
  <si>
    <t>FAUNA ACOMPAÑANTE ARTESANAL</t>
  </si>
  <si>
    <t>FAUNA ACOMPAÑANTE INDUSTRIAL</t>
  </si>
  <si>
    <t xml:space="preserve">CONTROL CUOTA ARTESANAL RAYA VOLANTIN Y RAYA ESPINOSA IV-XII. AÑO 2023.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</si>
</sst>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00"/>
    <numFmt numFmtId="166" formatCode="[$-F800]dddd\,\ mmmm\ dd\,\ yyyy"/>
    <numFmt numFmtId="167" formatCode="0.000%"/>
    <numFmt numFmtId="168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/>
    <xf numFmtId="0" fontId="6" fillId="0" borderId="0" xfId="0" applyFont="1"/>
    <xf numFmtId="0" fontId="0" fillId="0" borderId="0" xfId="0" applyFont="1"/>
    <xf numFmtId="0" fontId="0" fillId="2" borderId="0" xfId="0" applyFont="1" applyFill="1"/>
    <xf numFmtId="164" fontId="0" fillId="2" borderId="0" xfId="0" applyNumberFormat="1" applyFont="1" applyFill="1"/>
    <xf numFmtId="165" fontId="2" fillId="0" borderId="2" xfId="0" applyNumberFormat="1" applyFont="1" applyFill="1" applyBorder="1" applyAlignment="1">
      <alignment horizontal="center" vertical="center" wrapText="1"/>
    </xf>
    <xf numFmtId="165" fontId="0" fillId="0" borderId="2" xfId="0" applyNumberFormat="1" applyFont="1" applyFill="1" applyBorder="1" applyAlignment="1">
      <alignment horizontal="center" wrapText="1"/>
    </xf>
    <xf numFmtId="0" fontId="0" fillId="0" borderId="0" xfId="0"/>
    <xf numFmtId="9" fontId="3" fillId="0" borderId="0" xfId="0" applyNumberFormat="1" applyFont="1"/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0" fillId="0" borderId="2" xfId="0" applyNumberFormat="1" applyFont="1" applyFill="1" applyBorder="1" applyAlignment="1">
      <alignment horizontal="center" vertical="center"/>
    </xf>
    <xf numFmtId="165" fontId="4" fillId="4" borderId="2" xfId="0" applyNumberFormat="1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165" fontId="0" fillId="0" borderId="2" xfId="0" applyNumberFormat="1" applyFont="1" applyFill="1" applyBorder="1" applyAlignment="1">
      <alignment horizontal="center"/>
    </xf>
    <xf numFmtId="165" fontId="0" fillId="0" borderId="2" xfId="0" applyNumberFormat="1" applyFont="1" applyFill="1" applyBorder="1" applyAlignment="1">
      <alignment horizontal="center" vertical="center" wrapText="1"/>
    </xf>
    <xf numFmtId="165" fontId="2" fillId="4" borderId="2" xfId="0" applyNumberFormat="1" applyFont="1" applyFill="1" applyBorder="1" applyAlignment="1">
      <alignment horizontal="center" vertical="center" wrapText="1"/>
    </xf>
    <xf numFmtId="165" fontId="2" fillId="4" borderId="2" xfId="0" applyNumberFormat="1" applyFont="1" applyFill="1" applyBorder="1" applyAlignment="1">
      <alignment horizontal="center" wrapText="1"/>
    </xf>
    <xf numFmtId="165" fontId="4" fillId="4" borderId="2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9" fontId="7" fillId="0" borderId="2" xfId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9" fillId="0" borderId="0" xfId="1" applyFont="1" applyAlignment="1">
      <alignment horizontal="center" vertical="center"/>
    </xf>
    <xf numFmtId="0" fontId="4" fillId="7" borderId="14" xfId="0" applyFont="1" applyFill="1" applyBorder="1" applyAlignment="1">
      <alignment vertical="center"/>
    </xf>
    <xf numFmtId="14" fontId="4" fillId="7" borderId="2" xfId="0" applyNumberFormat="1" applyFont="1" applyFill="1" applyBorder="1" applyAlignment="1">
      <alignment vertical="center"/>
    </xf>
    <xf numFmtId="14" fontId="4" fillId="7" borderId="4" xfId="0" applyNumberFormat="1" applyFont="1" applyFill="1" applyBorder="1" applyAlignment="1">
      <alignment vertical="center"/>
    </xf>
    <xf numFmtId="0" fontId="4" fillId="7" borderId="14" xfId="0" applyFont="1" applyFill="1" applyBorder="1" applyAlignment="1">
      <alignment horizontal="left" vertical="center"/>
    </xf>
    <xf numFmtId="14" fontId="4" fillId="7" borderId="1" xfId="0" applyNumberFormat="1" applyFont="1" applyFill="1" applyBorder="1" applyAlignment="1">
      <alignment vertical="center"/>
    </xf>
    <xf numFmtId="0" fontId="4" fillId="5" borderId="14" xfId="0" applyFont="1" applyFill="1" applyBorder="1" applyAlignment="1">
      <alignment vertical="center"/>
    </xf>
    <xf numFmtId="14" fontId="4" fillId="5" borderId="2" xfId="0" applyNumberFormat="1" applyFont="1" applyFill="1" applyBorder="1" applyAlignment="1">
      <alignment vertical="center"/>
    </xf>
    <xf numFmtId="14" fontId="4" fillId="5" borderId="4" xfId="0" applyNumberFormat="1" applyFont="1" applyFill="1" applyBorder="1" applyAlignment="1">
      <alignment vertical="center"/>
    </xf>
    <xf numFmtId="0" fontId="4" fillId="5" borderId="14" xfId="0" applyFont="1" applyFill="1" applyBorder="1" applyAlignment="1">
      <alignment horizontal="left" vertical="center"/>
    </xf>
    <xf numFmtId="14" fontId="4" fillId="5" borderId="1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vertical="center" wrapText="1"/>
    </xf>
    <xf numFmtId="9" fontId="4" fillId="4" borderId="2" xfId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 wrapText="1"/>
    </xf>
    <xf numFmtId="14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165" fontId="3" fillId="0" borderId="4" xfId="1" applyNumberFormat="1" applyFont="1" applyFill="1" applyBorder="1" applyAlignment="1">
      <alignment horizontal="center" vertical="center"/>
    </xf>
    <xf numFmtId="9" fontId="3" fillId="0" borderId="4" xfId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14" fontId="2" fillId="6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/>
    <xf numFmtId="0" fontId="2" fillId="6" borderId="4" xfId="0" applyFont="1" applyFill="1" applyBorder="1" applyAlignment="1"/>
    <xf numFmtId="0" fontId="2" fillId="6" borderId="1" xfId="0" applyFont="1" applyFill="1" applyBorder="1" applyAlignment="1"/>
    <xf numFmtId="165" fontId="3" fillId="4" borderId="2" xfId="0" applyNumberFormat="1" applyFont="1" applyFill="1" applyBorder="1" applyAlignment="1">
      <alignment horizontal="center" vertical="center"/>
    </xf>
    <xf numFmtId="165" fontId="3" fillId="4" borderId="2" xfId="1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/>
    </xf>
    <xf numFmtId="165" fontId="3" fillId="4" borderId="4" xfId="1" applyNumberFormat="1" applyFont="1" applyFill="1" applyBorder="1" applyAlignment="1">
      <alignment horizontal="center" vertical="center"/>
    </xf>
    <xf numFmtId="9" fontId="3" fillId="4" borderId="4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14" fontId="9" fillId="0" borderId="0" xfId="0" applyNumberFormat="1" applyFont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9" fontId="3" fillId="0" borderId="2" xfId="1" applyNumberFormat="1" applyFont="1" applyFill="1" applyBorder="1" applyAlignment="1">
      <alignment horizontal="center" vertical="center"/>
    </xf>
    <xf numFmtId="9" fontId="4" fillId="4" borderId="2" xfId="1" applyNumberFormat="1" applyFont="1" applyFill="1" applyBorder="1" applyAlignment="1">
      <alignment horizontal="center" vertical="center"/>
    </xf>
    <xf numFmtId="9" fontId="3" fillId="4" borderId="2" xfId="1" applyNumberFormat="1" applyFont="1" applyFill="1" applyBorder="1" applyAlignment="1">
      <alignment horizontal="center" vertical="center"/>
    </xf>
    <xf numFmtId="10" fontId="0" fillId="0" borderId="2" xfId="1" applyNumberFormat="1" applyFont="1" applyFill="1" applyBorder="1" applyAlignment="1">
      <alignment horizontal="center" vertical="center"/>
    </xf>
    <xf numFmtId="10" fontId="1" fillId="0" borderId="2" xfId="1" applyNumberFormat="1" applyFont="1" applyFill="1" applyBorder="1" applyAlignment="1">
      <alignment horizontal="center"/>
    </xf>
    <xf numFmtId="10" fontId="1" fillId="0" borderId="2" xfId="1" applyNumberFormat="1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 vertical="center" wrapText="1"/>
    </xf>
    <xf numFmtId="10" fontId="0" fillId="0" borderId="2" xfId="1" applyNumberFormat="1" applyFont="1" applyFill="1" applyBorder="1" applyAlignment="1">
      <alignment horizontal="center" vertical="center" wrapText="1"/>
    </xf>
    <xf numFmtId="10" fontId="2" fillId="0" borderId="2" xfId="1" applyNumberFormat="1" applyFont="1" applyFill="1" applyBorder="1" applyAlignment="1">
      <alignment horizontal="center" vertical="center" wrapText="1"/>
    </xf>
    <xf numFmtId="165" fontId="3" fillId="9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167" fontId="9" fillId="0" borderId="2" xfId="1" applyNumberFormat="1" applyFont="1" applyFill="1" applyBorder="1" applyAlignment="1">
      <alignment horizontal="center" vertical="center"/>
    </xf>
    <xf numFmtId="14" fontId="9" fillId="0" borderId="2" xfId="1" applyNumberFormat="1" applyFont="1" applyFill="1" applyBorder="1" applyAlignment="1">
      <alignment horizontal="center" vertical="center"/>
    </xf>
    <xf numFmtId="9" fontId="2" fillId="4" borderId="2" xfId="1" applyNumberFormat="1" applyFont="1" applyFill="1" applyBorder="1" applyAlignment="1">
      <alignment horizontal="center" wrapText="1"/>
    </xf>
    <xf numFmtId="9" fontId="2" fillId="4" borderId="2" xfId="1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/>
    </xf>
    <xf numFmtId="14" fontId="2" fillId="6" borderId="3" xfId="0" applyNumberFormat="1" applyFont="1" applyFill="1" applyBorder="1" applyAlignment="1">
      <alignment horizontal="center" vertical="center"/>
    </xf>
    <xf numFmtId="168" fontId="2" fillId="6" borderId="1" xfId="0" applyNumberFormat="1" applyFont="1" applyFill="1" applyBorder="1" applyAlignment="1">
      <alignment horizontal="center" vertical="center" wrapText="1"/>
    </xf>
    <xf numFmtId="168" fontId="2" fillId="6" borderId="3" xfId="0" applyNumberFormat="1" applyFont="1" applyFill="1" applyBorder="1" applyAlignment="1">
      <alignment horizontal="center" vertical="center" wrapText="1"/>
    </xf>
    <xf numFmtId="168" fontId="2" fillId="6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6" fontId="2" fillId="3" borderId="8" xfId="0" applyNumberFormat="1" applyFont="1" applyFill="1" applyBorder="1" applyAlignment="1">
      <alignment horizontal="center" vertical="center"/>
    </xf>
    <xf numFmtId="166" fontId="2" fillId="3" borderId="9" xfId="0" applyNumberFormat="1" applyFont="1" applyFill="1" applyBorder="1" applyAlignment="1">
      <alignment horizontal="center" vertical="center"/>
    </xf>
    <xf numFmtId="166" fontId="2" fillId="3" borderId="10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6" fontId="4" fillId="3" borderId="8" xfId="0" applyNumberFormat="1" applyFont="1" applyFill="1" applyBorder="1" applyAlignment="1">
      <alignment horizontal="center"/>
    </xf>
    <xf numFmtId="166" fontId="4" fillId="3" borderId="9" xfId="0" applyNumberFormat="1" applyFont="1" applyFill="1" applyBorder="1" applyAlignment="1">
      <alignment horizontal="center"/>
    </xf>
    <xf numFmtId="166" fontId="4" fillId="3" borderId="10" xfId="0" applyNumberFormat="1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4" fillId="5" borderId="4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14" fontId="4" fillId="5" borderId="3" xfId="0" applyNumberFormat="1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165" fontId="3" fillId="0" borderId="4" xfId="1" applyNumberFormat="1" applyFont="1" applyFill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/>
    </xf>
    <xf numFmtId="9" fontId="3" fillId="0" borderId="3" xfId="1" applyFont="1" applyFill="1" applyBorder="1" applyAlignment="1">
      <alignment horizontal="center" vertical="center"/>
    </xf>
    <xf numFmtId="9" fontId="3" fillId="0" borderId="4" xfId="1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14" fontId="4" fillId="7" borderId="3" xfId="0" applyNumberFormat="1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</cellXfs>
  <cellStyles count="3">
    <cellStyle name="Normal" xfId="0" builtinId="0"/>
    <cellStyle name="Porcentaje" xfId="1" builtinId="5"/>
    <cellStyle name="Porcentual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showGridLines="0" tabSelected="1" workbookViewId="0">
      <selection activeCell="H21" sqref="H21"/>
    </sheetView>
  </sheetViews>
  <sheetFormatPr baseColWidth="10" defaultRowHeight="15" x14ac:dyDescent="0.25"/>
  <cols>
    <col min="2" max="2" width="21.28515625" customWidth="1"/>
    <col min="3" max="3" width="33.42578125" bestFit="1" customWidth="1"/>
    <col min="4" max="4" width="21.7109375" bestFit="1" customWidth="1"/>
    <col min="5" max="5" width="23.28515625" bestFit="1" customWidth="1"/>
    <col min="6" max="6" width="20.28515625" bestFit="1" customWidth="1"/>
    <col min="7" max="7" width="22" bestFit="1" customWidth="1"/>
    <col min="8" max="8" width="15.140625" bestFit="1" customWidth="1"/>
    <col min="9" max="9" width="12.5703125" bestFit="1" customWidth="1"/>
    <col min="10" max="10" width="12.7109375" bestFit="1" customWidth="1"/>
  </cols>
  <sheetData>
    <row r="2" spans="1:1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4"/>
      <c r="B3" s="95" t="s">
        <v>39</v>
      </c>
      <c r="C3" s="96"/>
      <c r="D3" s="96"/>
      <c r="E3" s="96"/>
      <c r="F3" s="96"/>
      <c r="G3" s="96"/>
      <c r="H3" s="96"/>
      <c r="I3" s="96"/>
      <c r="J3" s="97"/>
      <c r="K3" s="1"/>
      <c r="L3" s="1"/>
    </row>
    <row r="4" spans="1:12" ht="15.75" thickBot="1" x14ac:dyDescent="0.3">
      <c r="A4" s="4"/>
      <c r="B4" s="98">
        <v>45291</v>
      </c>
      <c r="C4" s="99"/>
      <c r="D4" s="99"/>
      <c r="E4" s="99"/>
      <c r="F4" s="99"/>
      <c r="G4" s="99"/>
      <c r="H4" s="99"/>
      <c r="I4" s="99"/>
      <c r="J4" s="100"/>
      <c r="K4" s="1"/>
      <c r="L4" s="1"/>
    </row>
    <row r="5" spans="1:12" x14ac:dyDescent="0.25">
      <c r="A5" s="1"/>
      <c r="B5" s="101"/>
      <c r="C5" s="101"/>
      <c r="D5" s="101"/>
      <c r="E5" s="101"/>
      <c r="F5" s="101"/>
      <c r="G5" s="101"/>
      <c r="H5" s="101"/>
      <c r="I5" s="101"/>
      <c r="J5" s="101"/>
      <c r="K5" s="1"/>
      <c r="L5" s="1"/>
    </row>
    <row r="6" spans="1:12" x14ac:dyDescent="0.25">
      <c r="A6" s="4"/>
      <c r="B6" s="45" t="s">
        <v>0</v>
      </c>
      <c r="C6" s="45" t="s">
        <v>1</v>
      </c>
      <c r="D6" s="45" t="s">
        <v>2</v>
      </c>
      <c r="E6" s="45" t="s">
        <v>3</v>
      </c>
      <c r="F6" s="45" t="s">
        <v>4</v>
      </c>
      <c r="G6" s="45" t="s">
        <v>5</v>
      </c>
      <c r="H6" s="45" t="s">
        <v>6</v>
      </c>
      <c r="I6" s="45" t="s">
        <v>7</v>
      </c>
      <c r="J6" s="45" t="s">
        <v>8</v>
      </c>
      <c r="K6" s="1"/>
      <c r="L6" s="1"/>
    </row>
    <row r="7" spans="1:12" ht="14.1" customHeight="1" x14ac:dyDescent="0.25">
      <c r="A7" s="4"/>
      <c r="B7" s="92" t="s">
        <v>63</v>
      </c>
      <c r="C7" s="103" t="s">
        <v>9</v>
      </c>
      <c r="D7" s="51" t="s">
        <v>10</v>
      </c>
      <c r="E7" s="20">
        <f>'ARTESANAL-INDUSTRIAL'!G6</f>
        <v>15.89</v>
      </c>
      <c r="F7" s="20">
        <f>'ARTESANAL-INDUSTRIAL'!H6</f>
        <v>0</v>
      </c>
      <c r="G7" s="20">
        <f>'ARTESANAL-INDUSTRIAL'!I6</f>
        <v>15.89</v>
      </c>
      <c r="H7" s="20">
        <f>'ARTESANAL-INDUSTRIAL'!J6</f>
        <v>0.01</v>
      </c>
      <c r="I7" s="20">
        <f>'ARTESANAL-INDUSTRIAL'!K6</f>
        <v>15.88</v>
      </c>
      <c r="J7" s="75">
        <f>'ARTESANAL-INDUSTRIAL'!L6</f>
        <v>6.2932662051604787E-4</v>
      </c>
      <c r="K7" s="1"/>
      <c r="L7" s="1"/>
    </row>
    <row r="8" spans="1:12" ht="14.1" customHeight="1" x14ac:dyDescent="0.25">
      <c r="A8" s="5"/>
      <c r="B8" s="93"/>
      <c r="C8" s="104"/>
      <c r="D8" s="52" t="s">
        <v>15</v>
      </c>
      <c r="E8" s="20">
        <f>SUM('ARTESANAL-INDUSTRIAL'!G8:G11)</f>
        <v>141.56</v>
      </c>
      <c r="F8" s="23">
        <f>SUM('ARTESANAL-INDUSTRIAL'!H8:H11)</f>
        <v>0</v>
      </c>
      <c r="G8" s="23">
        <f>E8+F8</f>
        <v>141.56</v>
      </c>
      <c r="H8" s="23">
        <f>SUM('ARTESANAL-INDUSTRIAL'!J8:J11)</f>
        <v>52.174999999999997</v>
      </c>
      <c r="I8" s="23">
        <f>G8-H8</f>
        <v>89.385000000000005</v>
      </c>
      <c r="J8" s="76">
        <f>H8/G8</f>
        <v>0.36857163040406893</v>
      </c>
      <c r="K8" s="1"/>
      <c r="L8" s="3" t="s">
        <v>16</v>
      </c>
    </row>
    <row r="9" spans="1:12" ht="14.1" customHeight="1" x14ac:dyDescent="0.25">
      <c r="A9" s="4"/>
      <c r="B9" s="93"/>
      <c r="C9" s="105"/>
      <c r="D9" s="51" t="s">
        <v>17</v>
      </c>
      <c r="E9" s="24">
        <f>SUM('ARTESANAL-INDUSTRIAL'!G13:G16)</f>
        <v>617.45999999999992</v>
      </c>
      <c r="F9" s="24">
        <f>SUM('ARTESANAL-INDUSTRIAL'!H13:H16)</f>
        <v>0</v>
      </c>
      <c r="G9" s="24">
        <f>E9+F9</f>
        <v>617.45999999999992</v>
      </c>
      <c r="H9" s="24">
        <f>SUM('ARTESANAL-INDUSTRIAL'!J13:J16)</f>
        <v>516.58399999999995</v>
      </c>
      <c r="I9" s="24">
        <f>G9-H9</f>
        <v>100.87599999999998</v>
      </c>
      <c r="J9" s="77">
        <f>H9/G9</f>
        <v>0.83662747384445957</v>
      </c>
    </row>
    <row r="10" spans="1:12" ht="14.1" customHeight="1" x14ac:dyDescent="0.25">
      <c r="A10" s="4"/>
      <c r="B10" s="93"/>
      <c r="C10" s="60" t="s">
        <v>64</v>
      </c>
      <c r="D10" s="90" t="s">
        <v>62</v>
      </c>
      <c r="E10" s="24">
        <f>'ARTESANAL-INDUSTRIAL'!G18</f>
        <v>7.83</v>
      </c>
      <c r="F10" s="24">
        <f>'ARTESANAL-INDUSTRIAL'!H18</f>
        <v>0</v>
      </c>
      <c r="G10" s="24">
        <f>'ARTESANAL-INDUSTRIAL'!I18</f>
        <v>7.83</v>
      </c>
      <c r="H10" s="24">
        <f>'ARTESANAL-INDUSTRIAL'!J18</f>
        <v>3.8769999999999998</v>
      </c>
      <c r="I10" s="24">
        <f>'ARTESANAL-INDUSTRIAL'!K18</f>
        <v>3.9530000000000003</v>
      </c>
      <c r="J10" s="78">
        <f>'ARTESANAL-INDUSTRIAL'!L18</f>
        <v>0.49514687100893995</v>
      </c>
    </row>
    <row r="11" spans="1:12" ht="14.1" customHeight="1" x14ac:dyDescent="0.25">
      <c r="A11" s="4"/>
      <c r="B11" s="93"/>
      <c r="C11" s="59" t="s">
        <v>12</v>
      </c>
      <c r="D11" s="91"/>
      <c r="E11" s="24">
        <f>'ARTESANAL-INDUSTRIAL'!G19</f>
        <v>23.97</v>
      </c>
      <c r="F11" s="24">
        <f>'ARTESANAL-INDUSTRIAL'!H19</f>
        <v>0</v>
      </c>
      <c r="G11" s="24">
        <f>'ARTESANAL-INDUSTRIAL'!I19</f>
        <v>23.97</v>
      </c>
      <c r="H11" s="24">
        <f>'ARTESANAL-INDUSTRIAL'!J19</f>
        <v>0.55300000000000005</v>
      </c>
      <c r="I11" s="24">
        <f>'ARTESANAL-INDUSTRIAL'!K19</f>
        <v>23.416999999999998</v>
      </c>
      <c r="J11" s="79">
        <f>'ARTESANAL-INDUSTRIAL'!L19</f>
        <v>2.307050479766375E-2</v>
      </c>
    </row>
    <row r="12" spans="1:12" ht="14.1" customHeight="1" x14ac:dyDescent="0.25">
      <c r="A12" s="4"/>
      <c r="B12" s="93"/>
      <c r="C12" s="59" t="s">
        <v>65</v>
      </c>
      <c r="D12" s="91"/>
      <c r="E12" s="24">
        <f>'ARTESANAL-INDUSTRIAL'!G20</f>
        <v>0.24</v>
      </c>
      <c r="F12" s="24">
        <f>'ARTESANAL-INDUSTRIAL'!H20</f>
        <v>0</v>
      </c>
      <c r="G12" s="24">
        <f>'ARTESANAL-INDUSTRIAL'!I20</f>
        <v>0.24</v>
      </c>
      <c r="H12" s="24">
        <f>'ARTESANAL-INDUSTRIAL'!J20</f>
        <v>0</v>
      </c>
      <c r="I12" s="24">
        <f>'ARTESANAL-INDUSTRIAL'!K20</f>
        <v>0.24</v>
      </c>
      <c r="J12" s="79">
        <f>'ARTESANAL-INDUSTRIAL'!L20</f>
        <v>0</v>
      </c>
    </row>
    <row r="13" spans="1:12" ht="14.1" customHeight="1" x14ac:dyDescent="0.25">
      <c r="A13" s="4"/>
      <c r="B13" s="93"/>
      <c r="C13" s="61" t="s">
        <v>13</v>
      </c>
      <c r="D13" s="91"/>
      <c r="E13" s="24">
        <f>'ARTESANAL-INDUSTRIAL'!G21</f>
        <v>4.05</v>
      </c>
      <c r="F13" s="24">
        <f>'ARTESANAL-INDUSTRIAL'!H21</f>
        <v>0</v>
      </c>
      <c r="G13" s="24">
        <f>'ARTESANAL-INDUSTRIAL'!I21</f>
        <v>4.05</v>
      </c>
      <c r="H13" s="24">
        <f>'ARTESANAL-INDUSTRIAL'!J21</f>
        <v>0</v>
      </c>
      <c r="I13" s="24">
        <f>'ARTESANAL-INDUSTRIAL'!K21</f>
        <v>4.05</v>
      </c>
      <c r="J13" s="79">
        <f>'ARTESANAL-INDUSTRIAL'!L21</f>
        <v>0</v>
      </c>
    </row>
    <row r="14" spans="1:12" ht="14.1" customHeight="1" x14ac:dyDescent="0.25">
      <c r="A14" s="4"/>
      <c r="B14" s="94"/>
      <c r="C14" s="102" t="s">
        <v>14</v>
      </c>
      <c r="D14" s="102"/>
      <c r="E14" s="25">
        <f>SUM(E7:E13)</f>
        <v>810.99999999999989</v>
      </c>
      <c r="F14" s="25">
        <f>SUM(F9:F13)</f>
        <v>0</v>
      </c>
      <c r="G14" s="26">
        <f>E14+F14</f>
        <v>810.99999999999989</v>
      </c>
      <c r="H14" s="26">
        <f>SUM(H7:H13)</f>
        <v>573.19899999999984</v>
      </c>
      <c r="I14" s="26">
        <f>G14-H14</f>
        <v>237.80100000000004</v>
      </c>
      <c r="J14" s="87">
        <f>H14/G14</f>
        <v>0.70678051787916141</v>
      </c>
    </row>
    <row r="15" spans="1:12" ht="14.1" customHeight="1" x14ac:dyDescent="0.25">
      <c r="A15" s="4"/>
      <c r="B15" s="92" t="s">
        <v>38</v>
      </c>
      <c r="C15" s="50" t="s">
        <v>9</v>
      </c>
      <c r="D15" s="51" t="s">
        <v>10</v>
      </c>
      <c r="E15" s="24">
        <f>'ARTESANAL-INDUSTRIAL'!F29</f>
        <v>3.23</v>
      </c>
      <c r="F15" s="24">
        <f>'ARTESANAL-INDUSTRIAL'!G29</f>
        <v>0</v>
      </c>
      <c r="G15" s="24">
        <f>'ARTESANAL-INDUSTRIAL'!H29</f>
        <v>3.23</v>
      </c>
      <c r="H15" s="24">
        <f>'ARTESANAL-INDUSTRIAL'!I29</f>
        <v>0</v>
      </c>
      <c r="I15" s="24">
        <f>'ARTESANAL-INDUSTRIAL'!J29</f>
        <v>3.23</v>
      </c>
      <c r="J15" s="79">
        <f>'ARTESANAL-INDUSTRIAL'!K28</f>
        <v>0</v>
      </c>
    </row>
    <row r="16" spans="1:12" ht="14.1" customHeight="1" x14ac:dyDescent="0.25">
      <c r="A16" s="4"/>
      <c r="B16" s="93"/>
      <c r="C16" s="50" t="s">
        <v>9</v>
      </c>
      <c r="D16" s="51" t="s">
        <v>15</v>
      </c>
      <c r="E16" s="6">
        <f>'ARTESANAL-INDUSTRIAL'!F31</f>
        <v>29.21</v>
      </c>
      <c r="F16" s="6">
        <f>'ARTESANAL-INDUSTRIAL'!G31</f>
        <v>0</v>
      </c>
      <c r="G16" s="6">
        <f>'ARTESANAL-INDUSTRIAL'!H31</f>
        <v>29.21</v>
      </c>
      <c r="H16" s="6">
        <f>'ARTESANAL-INDUSTRIAL'!I31</f>
        <v>6.6580000000000004</v>
      </c>
      <c r="I16" s="6">
        <f>'ARTESANAL-INDUSTRIAL'!J31</f>
        <v>22.552</v>
      </c>
      <c r="J16" s="80">
        <f>'ARTESANAL-INDUSTRIAL'!K30</f>
        <v>0</v>
      </c>
    </row>
    <row r="17" spans="1:10" ht="14.1" customHeight="1" x14ac:dyDescent="0.25">
      <c r="A17" s="4"/>
      <c r="B17" s="93"/>
      <c r="C17" s="50" t="s">
        <v>9</v>
      </c>
      <c r="D17" s="58" t="s">
        <v>17</v>
      </c>
      <c r="E17" s="6">
        <f>'ARTESANAL-INDUSTRIAL'!F32</f>
        <v>127.33</v>
      </c>
      <c r="F17" s="7">
        <f>SUM('ARTESANAL-INDUSTRIAL'!G32:G35)</f>
        <v>0</v>
      </c>
      <c r="G17" s="7">
        <f>E17+F17</f>
        <v>127.33</v>
      </c>
      <c r="H17" s="7">
        <f>SUM('ARTESANAL-INDUSTRIAL'!I32:I35)</f>
        <v>66.616</v>
      </c>
      <c r="I17" s="7">
        <f>G17-H17</f>
        <v>60.713999999999999</v>
      </c>
      <c r="J17" s="77">
        <f>H17/G17</f>
        <v>0.52317599937171133</v>
      </c>
    </row>
    <row r="18" spans="1:10" ht="14.1" customHeight="1" x14ac:dyDescent="0.25">
      <c r="A18" s="4"/>
      <c r="B18" s="93"/>
      <c r="C18" s="50" t="s">
        <v>11</v>
      </c>
      <c r="D18" s="90" t="s">
        <v>62</v>
      </c>
      <c r="E18" s="6">
        <f>'ARTESANAL-INDUSTRIAL'!F37</f>
        <v>1.62</v>
      </c>
      <c r="F18" s="6">
        <f>'ARTESANAL-INDUSTRIAL'!G37</f>
        <v>0</v>
      </c>
      <c r="G18" s="6">
        <f>'ARTESANAL-INDUSTRIAL'!H37</f>
        <v>1.62</v>
      </c>
      <c r="H18" s="6">
        <f>'ARTESANAL-INDUSTRIAL'!I37</f>
        <v>0</v>
      </c>
      <c r="I18" s="6">
        <f>'ARTESANAL-INDUSTRIAL'!J37</f>
        <v>1.62</v>
      </c>
      <c r="J18" s="80">
        <f>'ARTESANAL-INDUSTRIAL'!K37</f>
        <v>0</v>
      </c>
    </row>
    <row r="19" spans="1:10" ht="14.1" customHeight="1" x14ac:dyDescent="0.25">
      <c r="A19" s="4"/>
      <c r="B19" s="93"/>
      <c r="C19" s="68" t="s">
        <v>20</v>
      </c>
      <c r="D19" s="91"/>
      <c r="E19" s="6">
        <f>'ARTESANAL-INDUSTRIAL'!F38</f>
        <v>0.81</v>
      </c>
      <c r="F19" s="6">
        <f>'ARTESANAL-INDUSTRIAL'!G38</f>
        <v>0</v>
      </c>
      <c r="G19" s="6">
        <f>'ARTESANAL-INDUSTRIAL'!H38</f>
        <v>0.81</v>
      </c>
      <c r="H19" s="6">
        <f>'ARTESANAL-INDUSTRIAL'!I38</f>
        <v>0</v>
      </c>
      <c r="I19" s="6">
        <f>'ARTESANAL-INDUSTRIAL'!J38</f>
        <v>0.81</v>
      </c>
      <c r="J19" s="80">
        <f>'ARTESANAL-INDUSTRIAL'!K38</f>
        <v>0</v>
      </c>
    </row>
    <row r="20" spans="1:10" ht="14.1" customHeight="1" x14ac:dyDescent="0.25">
      <c r="A20" s="4"/>
      <c r="B20" s="94"/>
      <c r="C20" s="89" t="s">
        <v>14</v>
      </c>
      <c r="D20" s="89"/>
      <c r="E20" s="25">
        <f>SUM(E15:E19)</f>
        <v>162.19999999999999</v>
      </c>
      <c r="F20" s="25">
        <f>SUM(F17:F19)</f>
        <v>0</v>
      </c>
      <c r="G20" s="26">
        <f>E20+F20</f>
        <v>162.19999999999999</v>
      </c>
      <c r="H20" s="26">
        <f>SUM(H15:H19)</f>
        <v>73.274000000000001</v>
      </c>
      <c r="I20" s="26">
        <f>G20-H20</f>
        <v>88.925999999999988</v>
      </c>
      <c r="J20" s="88">
        <f>H20/G20</f>
        <v>0.45175092478421708</v>
      </c>
    </row>
    <row r="23" spans="1:10" x14ac:dyDescent="0.25">
      <c r="A23" s="1"/>
      <c r="B23" s="2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2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2"/>
      <c r="C25" s="1"/>
      <c r="D25" s="1"/>
      <c r="E25" s="1"/>
      <c r="F25" s="1"/>
      <c r="G25" s="1"/>
      <c r="H25" s="1"/>
      <c r="I25" s="1"/>
      <c r="J25" s="1"/>
    </row>
  </sheetData>
  <mergeCells count="10">
    <mergeCell ref="C20:D20"/>
    <mergeCell ref="D18:D19"/>
    <mergeCell ref="B15:B20"/>
    <mergeCell ref="B3:J3"/>
    <mergeCell ref="B4:J4"/>
    <mergeCell ref="B5:J5"/>
    <mergeCell ref="B7:B14"/>
    <mergeCell ref="D10:D13"/>
    <mergeCell ref="C14:D14"/>
    <mergeCell ref="C7:C9"/>
  </mergeCells>
  <pageMargins left="0.7" right="0.7" top="0.75" bottom="0.75" header="0.3" footer="0.3"/>
  <pageSetup paperSize="9" orientation="portrait" r:id="rId1"/>
  <ignoredErrors>
    <ignoredError sqref="G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39"/>
  <sheetViews>
    <sheetView showGridLines="0" workbookViewId="0">
      <selection activeCell="J18" sqref="J18:J19"/>
    </sheetView>
  </sheetViews>
  <sheetFormatPr baseColWidth="10" defaultRowHeight="15" x14ac:dyDescent="0.25"/>
  <cols>
    <col min="2" max="2" width="18.5703125" bestFit="1" customWidth="1"/>
    <col min="3" max="3" width="13.140625" bestFit="1" customWidth="1"/>
    <col min="4" max="4" width="19.7109375" bestFit="1" customWidth="1"/>
    <col min="5" max="6" width="22.42578125" bestFit="1" customWidth="1"/>
    <col min="7" max="7" width="20.28515625" bestFit="1" customWidth="1"/>
    <col min="8" max="9" width="19.140625" bestFit="1" customWidth="1"/>
    <col min="10" max="10" width="13.28515625" bestFit="1" customWidth="1"/>
    <col min="11" max="11" width="11.28515625" bestFit="1" customWidth="1"/>
    <col min="12" max="13" width="11.5703125" bestFit="1" customWidth="1"/>
  </cols>
  <sheetData>
    <row r="1" spans="2:13" ht="9" customHeight="1" thickBot="1" x14ac:dyDescent="0.3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2:13" ht="23.25" customHeight="1" x14ac:dyDescent="0.25">
      <c r="B2" s="123" t="s">
        <v>66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2:13" ht="15.75" thickBot="1" x14ac:dyDescent="0.3">
      <c r="B3" s="126">
        <v>45068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8"/>
    </row>
    <row r="5" spans="2:13" x14ac:dyDescent="0.25">
      <c r="B5" s="46" t="s">
        <v>21</v>
      </c>
      <c r="C5" s="112" t="s">
        <v>22</v>
      </c>
      <c r="D5" s="113"/>
      <c r="E5" s="114"/>
      <c r="F5" s="46" t="s">
        <v>23</v>
      </c>
      <c r="G5" s="46" t="s">
        <v>3</v>
      </c>
      <c r="H5" s="46" t="s">
        <v>4</v>
      </c>
      <c r="I5" s="46" t="s">
        <v>5</v>
      </c>
      <c r="J5" s="46" t="s">
        <v>6</v>
      </c>
      <c r="K5" s="46" t="s">
        <v>7</v>
      </c>
      <c r="L5" s="46" t="s">
        <v>8</v>
      </c>
      <c r="M5" s="46" t="s">
        <v>24</v>
      </c>
    </row>
    <row r="6" spans="2:13" x14ac:dyDescent="0.25">
      <c r="B6" s="129" t="s">
        <v>25</v>
      </c>
      <c r="C6" s="115" t="s">
        <v>10</v>
      </c>
      <c r="D6" s="57" t="s">
        <v>9</v>
      </c>
      <c r="E6" s="35" t="s">
        <v>19</v>
      </c>
      <c r="F6" s="158" t="s">
        <v>26</v>
      </c>
      <c r="G6" s="70">
        <v>15.89</v>
      </c>
      <c r="H6" s="16"/>
      <c r="I6" s="16">
        <f>G6+H6</f>
        <v>15.89</v>
      </c>
      <c r="J6" s="16">
        <v>0.01</v>
      </c>
      <c r="K6" s="19">
        <f>I6-J6</f>
        <v>15.88</v>
      </c>
      <c r="L6" s="72">
        <f>J6/I6</f>
        <v>6.2932662051604787E-4</v>
      </c>
      <c r="M6" s="17" t="s">
        <v>27</v>
      </c>
    </row>
    <row r="7" spans="2:13" x14ac:dyDescent="0.25">
      <c r="B7" s="129"/>
      <c r="C7" s="116"/>
      <c r="D7" s="117" t="s">
        <v>14</v>
      </c>
      <c r="E7" s="118"/>
      <c r="F7" s="160"/>
      <c r="G7" s="21">
        <f>SUM(G6:G6)</f>
        <v>15.89</v>
      </c>
      <c r="H7" s="21">
        <f>SUM(H6:H6)</f>
        <v>0</v>
      </c>
      <c r="I7" s="21">
        <f>G7+H7</f>
        <v>15.89</v>
      </c>
      <c r="J7" s="21">
        <f>SUM(J6:J6)</f>
        <v>0.01</v>
      </c>
      <c r="K7" s="27">
        <f>I7-J7</f>
        <v>15.88</v>
      </c>
      <c r="L7" s="73">
        <f>J7/I7</f>
        <v>6.2932662051604787E-4</v>
      </c>
      <c r="M7" s="22" t="s">
        <v>27</v>
      </c>
    </row>
    <row r="8" spans="2:13" x14ac:dyDescent="0.25">
      <c r="B8" s="129"/>
      <c r="C8" s="115" t="s">
        <v>15</v>
      </c>
      <c r="D8" s="115" t="s">
        <v>9</v>
      </c>
      <c r="E8" s="35" t="s">
        <v>28</v>
      </c>
      <c r="F8" s="158" t="s">
        <v>26</v>
      </c>
      <c r="G8" s="16">
        <v>4.7699999999999996</v>
      </c>
      <c r="H8" s="16"/>
      <c r="I8" s="16">
        <f t="shared" ref="I8:I11" si="0">G8+H8</f>
        <v>4.7699999999999996</v>
      </c>
      <c r="J8" s="16"/>
      <c r="K8" s="19">
        <f t="shared" ref="K8:K11" si="1">I8-J8</f>
        <v>4.7699999999999996</v>
      </c>
      <c r="L8" s="72">
        <f t="shared" ref="L8:L11" si="2">J8/I8</f>
        <v>0</v>
      </c>
      <c r="M8" s="17" t="s">
        <v>27</v>
      </c>
    </row>
    <row r="9" spans="2:13" x14ac:dyDescent="0.25">
      <c r="B9" s="129"/>
      <c r="C9" s="122"/>
      <c r="D9" s="122"/>
      <c r="E9" s="35" t="s">
        <v>29</v>
      </c>
      <c r="F9" s="159"/>
      <c r="G9" s="16">
        <v>64.06</v>
      </c>
      <c r="H9" s="16"/>
      <c r="I9" s="16">
        <f t="shared" si="0"/>
        <v>64.06</v>
      </c>
      <c r="J9" s="16">
        <v>36.109000000000002</v>
      </c>
      <c r="K9" s="19">
        <f t="shared" si="1"/>
        <v>27.951000000000001</v>
      </c>
      <c r="L9" s="72">
        <f t="shared" si="2"/>
        <v>0.56367467998751175</v>
      </c>
      <c r="M9" s="17" t="s">
        <v>27</v>
      </c>
    </row>
    <row r="10" spans="2:13" x14ac:dyDescent="0.25">
      <c r="B10" s="129"/>
      <c r="C10" s="122"/>
      <c r="D10" s="122"/>
      <c r="E10" s="35" t="s">
        <v>30</v>
      </c>
      <c r="F10" s="159"/>
      <c r="G10" s="16">
        <v>8.93</v>
      </c>
      <c r="H10" s="16"/>
      <c r="I10" s="16">
        <f t="shared" si="0"/>
        <v>8.93</v>
      </c>
      <c r="J10" s="16">
        <v>8.391</v>
      </c>
      <c r="K10" s="19">
        <f t="shared" si="1"/>
        <v>0.5389999999999997</v>
      </c>
      <c r="L10" s="72">
        <f t="shared" si="2"/>
        <v>0.93964165733482641</v>
      </c>
      <c r="M10" s="17">
        <v>45223</v>
      </c>
    </row>
    <row r="11" spans="2:13" x14ac:dyDescent="0.25">
      <c r="B11" s="129"/>
      <c r="C11" s="122"/>
      <c r="D11" s="122"/>
      <c r="E11" s="35" t="s">
        <v>31</v>
      </c>
      <c r="F11" s="159"/>
      <c r="G11" s="16">
        <v>63.8</v>
      </c>
      <c r="H11" s="16"/>
      <c r="I11" s="16">
        <f t="shared" si="0"/>
        <v>63.8</v>
      </c>
      <c r="J11" s="16">
        <v>7.6749999999999998</v>
      </c>
      <c r="K11" s="19">
        <f t="shared" si="1"/>
        <v>56.125</v>
      </c>
      <c r="L11" s="72">
        <f t="shared" si="2"/>
        <v>0.12029780564263323</v>
      </c>
      <c r="M11" s="17" t="s">
        <v>27</v>
      </c>
    </row>
    <row r="12" spans="2:13" x14ac:dyDescent="0.25">
      <c r="B12" s="129"/>
      <c r="C12" s="116"/>
      <c r="D12" s="117" t="s">
        <v>14</v>
      </c>
      <c r="E12" s="118"/>
      <c r="F12" s="160"/>
      <c r="G12" s="21">
        <f>SUM(G8:G11)</f>
        <v>141.56</v>
      </c>
      <c r="H12" s="21">
        <f>SUM(H8:H11)</f>
        <v>0</v>
      </c>
      <c r="I12" s="21">
        <f>G12+H12</f>
        <v>141.56</v>
      </c>
      <c r="J12" s="21">
        <f>SUM(J8:J11)</f>
        <v>52.174999999999997</v>
      </c>
      <c r="K12" s="27">
        <f>I12-J12</f>
        <v>89.385000000000005</v>
      </c>
      <c r="L12" s="73">
        <f>J12/I12</f>
        <v>0.36857163040406893</v>
      </c>
      <c r="M12" s="22" t="s">
        <v>27</v>
      </c>
    </row>
    <row r="13" spans="2:13" x14ac:dyDescent="0.25">
      <c r="B13" s="129"/>
      <c r="C13" s="115" t="s">
        <v>17</v>
      </c>
      <c r="D13" s="115" t="s">
        <v>9</v>
      </c>
      <c r="E13" s="130" t="s">
        <v>32</v>
      </c>
      <c r="F13" s="36" t="s">
        <v>33</v>
      </c>
      <c r="G13" s="16">
        <v>212.25</v>
      </c>
      <c r="H13" s="16"/>
      <c r="I13" s="16">
        <f t="shared" ref="I13" si="3">G13+H13</f>
        <v>212.25</v>
      </c>
      <c r="J13" s="16">
        <v>220.965</v>
      </c>
      <c r="K13" s="19">
        <f t="shared" ref="K13" si="4">I13-J13</f>
        <v>-8.7150000000000034</v>
      </c>
      <c r="L13" s="72">
        <f t="shared" ref="L13:L14" si="5">J13/I13</f>
        <v>1.0410600706713782</v>
      </c>
      <c r="M13" s="17">
        <v>45040</v>
      </c>
    </row>
    <row r="14" spans="2:13" x14ac:dyDescent="0.25">
      <c r="B14" s="129"/>
      <c r="C14" s="122"/>
      <c r="D14" s="122"/>
      <c r="E14" s="131"/>
      <c r="F14" s="37" t="s">
        <v>34</v>
      </c>
      <c r="G14" s="16">
        <v>212.25</v>
      </c>
      <c r="H14" s="16"/>
      <c r="I14" s="16">
        <f>G14+H14+K13</f>
        <v>203.535</v>
      </c>
      <c r="J14" s="16">
        <v>214.392</v>
      </c>
      <c r="K14" s="19">
        <f>I14-J14</f>
        <v>-10.856999999999999</v>
      </c>
      <c r="L14" s="72">
        <f t="shared" si="5"/>
        <v>1.0533421770211511</v>
      </c>
      <c r="M14" s="17">
        <v>45219</v>
      </c>
    </row>
    <row r="15" spans="2:13" x14ac:dyDescent="0.25">
      <c r="B15" s="129"/>
      <c r="C15" s="122"/>
      <c r="D15" s="122"/>
      <c r="E15" s="38" t="s">
        <v>35</v>
      </c>
      <c r="F15" s="39" t="s">
        <v>36</v>
      </c>
      <c r="G15" s="16">
        <v>109.91</v>
      </c>
      <c r="H15" s="16"/>
      <c r="I15" s="16">
        <f>G15+H15</f>
        <v>109.91</v>
      </c>
      <c r="J15" s="16">
        <v>81.227000000000004</v>
      </c>
      <c r="K15" s="19">
        <f>I15-J15</f>
        <v>28.682999999999993</v>
      </c>
      <c r="L15" s="72">
        <f>J15/I15</f>
        <v>0.73903193521972532</v>
      </c>
      <c r="M15" s="17">
        <v>45152</v>
      </c>
    </row>
    <row r="16" spans="2:13" x14ac:dyDescent="0.25">
      <c r="B16" s="129"/>
      <c r="C16" s="122"/>
      <c r="D16" s="116"/>
      <c r="E16" s="38" t="s">
        <v>37</v>
      </c>
      <c r="F16" s="158" t="s">
        <v>26</v>
      </c>
      <c r="G16" s="16">
        <v>83.05</v>
      </c>
      <c r="H16" s="16"/>
      <c r="I16" s="16">
        <f>G16+H16</f>
        <v>83.05</v>
      </c>
      <c r="J16" s="16"/>
      <c r="K16" s="19">
        <f>I16-J16</f>
        <v>83.05</v>
      </c>
      <c r="L16" s="72">
        <f>J16/I16</f>
        <v>0</v>
      </c>
      <c r="M16" s="17" t="s">
        <v>27</v>
      </c>
    </row>
    <row r="17" spans="2:13" s="8" customFormat="1" x14ac:dyDescent="0.25">
      <c r="B17" s="129"/>
      <c r="C17" s="116"/>
      <c r="D17" s="117" t="s">
        <v>14</v>
      </c>
      <c r="E17" s="118"/>
      <c r="F17" s="159"/>
      <c r="G17" s="62">
        <f>SUM(G13:G16)</f>
        <v>617.45999999999992</v>
      </c>
      <c r="H17" s="62">
        <f>SUM(H13:H16)</f>
        <v>0</v>
      </c>
      <c r="I17" s="62">
        <f>G17+H17</f>
        <v>617.45999999999992</v>
      </c>
      <c r="J17" s="62">
        <f>SUM(J13:J16)</f>
        <v>516.58399999999995</v>
      </c>
      <c r="K17" s="63">
        <f>I17-J17</f>
        <v>100.87599999999998</v>
      </c>
      <c r="L17" s="74">
        <f>J17/I17</f>
        <v>0.83662747384445957</v>
      </c>
      <c r="M17" s="64" t="s">
        <v>27</v>
      </c>
    </row>
    <row r="18" spans="2:13" s="8" customFormat="1" x14ac:dyDescent="0.25">
      <c r="B18" s="129"/>
      <c r="C18" s="142" t="s">
        <v>9</v>
      </c>
      <c r="D18" s="143"/>
      <c r="E18" s="38" t="s">
        <v>11</v>
      </c>
      <c r="F18" s="159"/>
      <c r="G18" s="16">
        <v>7.83</v>
      </c>
      <c r="H18" s="16"/>
      <c r="I18" s="16">
        <f>G18+H18</f>
        <v>7.83</v>
      </c>
      <c r="J18" s="16">
        <v>3.8769999999999998</v>
      </c>
      <c r="K18" s="19">
        <f>I18-J18</f>
        <v>3.9530000000000003</v>
      </c>
      <c r="L18" s="72">
        <f>J18/I18</f>
        <v>0.49514687100893995</v>
      </c>
      <c r="M18" s="17" t="s">
        <v>27</v>
      </c>
    </row>
    <row r="19" spans="2:13" x14ac:dyDescent="0.25">
      <c r="B19" s="129"/>
      <c r="C19" s="144" t="s">
        <v>12</v>
      </c>
      <c r="D19" s="145"/>
      <c r="E19" s="35" t="s">
        <v>19</v>
      </c>
      <c r="F19" s="159"/>
      <c r="G19" s="16">
        <v>23.97</v>
      </c>
      <c r="H19" s="16"/>
      <c r="I19" s="16">
        <f t="shared" ref="I19" si="6">G19+H19</f>
        <v>23.97</v>
      </c>
      <c r="J19" s="16">
        <v>0.55300000000000005</v>
      </c>
      <c r="K19" s="19">
        <f t="shared" ref="K19:K20" si="7">I19-J19</f>
        <v>23.416999999999998</v>
      </c>
      <c r="L19" s="72">
        <f t="shared" ref="L19:L20" si="8">J19/I19</f>
        <v>2.307050479766375E-2</v>
      </c>
      <c r="M19" s="17" t="s">
        <v>27</v>
      </c>
    </row>
    <row r="20" spans="2:13" x14ac:dyDescent="0.25">
      <c r="B20" s="129"/>
      <c r="C20" s="146"/>
      <c r="D20" s="147"/>
      <c r="E20" s="35" t="s">
        <v>11</v>
      </c>
      <c r="F20" s="159"/>
      <c r="G20" s="16">
        <v>0.24</v>
      </c>
      <c r="H20" s="16"/>
      <c r="I20" s="16">
        <f>G20+H20</f>
        <v>0.24</v>
      </c>
      <c r="J20" s="16"/>
      <c r="K20" s="19">
        <f t="shared" si="7"/>
        <v>0.24</v>
      </c>
      <c r="L20" s="72">
        <f t="shared" si="8"/>
        <v>0</v>
      </c>
      <c r="M20" s="17" t="s">
        <v>27</v>
      </c>
    </row>
    <row r="21" spans="2:13" x14ac:dyDescent="0.25">
      <c r="B21" s="129"/>
      <c r="C21" s="144" t="s">
        <v>13</v>
      </c>
      <c r="D21" s="148"/>
      <c r="E21" s="145"/>
      <c r="F21" s="159"/>
      <c r="G21" s="16">
        <v>4.05</v>
      </c>
      <c r="H21" s="16"/>
      <c r="I21" s="16">
        <f>G21+H21</f>
        <v>4.05</v>
      </c>
      <c r="J21" s="16"/>
      <c r="K21" s="19">
        <f>I21-J21</f>
        <v>4.05</v>
      </c>
      <c r="L21" s="72">
        <f>J21/I21</f>
        <v>0</v>
      </c>
      <c r="M21" s="17" t="s">
        <v>27</v>
      </c>
    </row>
    <row r="22" spans="2:13" x14ac:dyDescent="0.25">
      <c r="B22" s="129"/>
      <c r="C22" s="119" t="s">
        <v>14</v>
      </c>
      <c r="D22" s="120"/>
      <c r="E22" s="120"/>
      <c r="F22" s="121"/>
      <c r="G22" s="18">
        <f>G7+G12+G17+G18+G19+G20+G21</f>
        <v>810.99999999999989</v>
      </c>
      <c r="H22" s="18">
        <f>H7+H12+H17+H18+H19+H20+H21</f>
        <v>0</v>
      </c>
      <c r="I22" s="16">
        <f>G22+H22</f>
        <v>810.99999999999989</v>
      </c>
      <c r="J22" s="18">
        <f>J7+J12+J17+J18+J19+J20+J21</f>
        <v>573.19899999999984</v>
      </c>
      <c r="K22" s="19">
        <f>I22-J22</f>
        <v>237.80100000000004</v>
      </c>
      <c r="L22" s="72">
        <f>J22/I22</f>
        <v>0.70678051787916141</v>
      </c>
      <c r="M22" s="17" t="s">
        <v>27</v>
      </c>
    </row>
    <row r="23" spans="2:13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</row>
    <row r="24" spans="2:13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</row>
    <row r="25" spans="2:13" x14ac:dyDescent="0.25">
      <c r="J25" s="18"/>
    </row>
    <row r="27" spans="2:13" x14ac:dyDescent="0.25">
      <c r="B27" s="47" t="s">
        <v>21</v>
      </c>
      <c r="C27" s="137" t="s">
        <v>22</v>
      </c>
      <c r="D27" s="138"/>
      <c r="E27" s="47" t="s">
        <v>23</v>
      </c>
      <c r="F27" s="47" t="s">
        <v>3</v>
      </c>
      <c r="G27" s="47" t="s">
        <v>4</v>
      </c>
      <c r="H27" s="47" t="s">
        <v>5</v>
      </c>
      <c r="I27" s="47" t="s">
        <v>6</v>
      </c>
      <c r="J27" s="47" t="s">
        <v>7</v>
      </c>
      <c r="K27" s="47" t="s">
        <v>8</v>
      </c>
      <c r="L27" s="47" t="s">
        <v>24</v>
      </c>
      <c r="M27" s="8"/>
    </row>
    <row r="28" spans="2:13" x14ac:dyDescent="0.25">
      <c r="B28" s="132" t="s">
        <v>38</v>
      </c>
      <c r="C28" s="133" t="s">
        <v>10</v>
      </c>
      <c r="D28" s="40" t="s">
        <v>19</v>
      </c>
      <c r="E28" s="135" t="s">
        <v>26</v>
      </c>
      <c r="F28" s="53">
        <v>3.23</v>
      </c>
      <c r="G28" s="10"/>
      <c r="H28" s="11">
        <f>F28+G28</f>
        <v>3.23</v>
      </c>
      <c r="I28" s="10"/>
      <c r="J28" s="14">
        <f>H28-I28</f>
        <v>3.23</v>
      </c>
      <c r="K28" s="15">
        <f>I28/H28</f>
        <v>0</v>
      </c>
      <c r="L28" s="12" t="s">
        <v>27</v>
      </c>
      <c r="M28" s="8"/>
    </row>
    <row r="29" spans="2:13" x14ac:dyDescent="0.25">
      <c r="B29" s="132"/>
      <c r="C29" s="134"/>
      <c r="D29" s="48" t="s">
        <v>14</v>
      </c>
      <c r="E29" s="136"/>
      <c r="F29" s="21">
        <f>SUM(F28:F28)</f>
        <v>3.23</v>
      </c>
      <c r="G29" s="21">
        <f>SUM(G28:G28)</f>
        <v>0</v>
      </c>
      <c r="H29" s="21">
        <f>F29+G29</f>
        <v>3.23</v>
      </c>
      <c r="I29" s="21">
        <f>I28</f>
        <v>0</v>
      </c>
      <c r="J29" s="27">
        <f>H29-I29</f>
        <v>3.23</v>
      </c>
      <c r="K29" s="49">
        <f>I29/H29</f>
        <v>0</v>
      </c>
      <c r="L29" s="22" t="s">
        <v>27</v>
      </c>
      <c r="M29" s="8"/>
    </row>
    <row r="30" spans="2:13" x14ac:dyDescent="0.25">
      <c r="B30" s="132"/>
      <c r="C30" s="133" t="s">
        <v>15</v>
      </c>
      <c r="D30" s="40" t="s">
        <v>19</v>
      </c>
      <c r="E30" s="135" t="s">
        <v>26</v>
      </c>
      <c r="F30" s="11">
        <v>29.21</v>
      </c>
      <c r="G30" s="10"/>
      <c r="H30" s="11">
        <f>F30+G30</f>
        <v>29.21</v>
      </c>
      <c r="I30" s="81">
        <f>4.596+0.187+1.875</f>
        <v>6.6580000000000004</v>
      </c>
      <c r="J30" s="14">
        <f>H30-I30</f>
        <v>22.552</v>
      </c>
      <c r="K30" s="15">
        <v>0</v>
      </c>
      <c r="L30" s="12" t="s">
        <v>27</v>
      </c>
      <c r="M30" s="8"/>
    </row>
    <row r="31" spans="2:13" x14ac:dyDescent="0.25">
      <c r="B31" s="132"/>
      <c r="C31" s="134"/>
      <c r="D31" s="48" t="s">
        <v>14</v>
      </c>
      <c r="E31" s="136"/>
      <c r="F31" s="21">
        <f>SUM(F30:F30)</f>
        <v>29.21</v>
      </c>
      <c r="G31" s="21">
        <f>SUM(G30:G30)</f>
        <v>0</v>
      </c>
      <c r="H31" s="21">
        <f>F31+G31</f>
        <v>29.21</v>
      </c>
      <c r="I31" s="21">
        <f>SUM(I30:I30)</f>
        <v>6.6580000000000004</v>
      </c>
      <c r="J31" s="27">
        <f>H31-I31</f>
        <v>22.552</v>
      </c>
      <c r="K31" s="49">
        <f>I31/H31</f>
        <v>0.22793563847997261</v>
      </c>
      <c r="L31" s="22" t="s">
        <v>27</v>
      </c>
      <c r="M31" s="8"/>
    </row>
    <row r="32" spans="2:13" x14ac:dyDescent="0.25">
      <c r="B32" s="132"/>
      <c r="C32" s="110" t="s">
        <v>17</v>
      </c>
      <c r="D32" s="139" t="s">
        <v>32</v>
      </c>
      <c r="E32" s="41" t="s">
        <v>33</v>
      </c>
      <c r="F32" s="149">
        <v>127.33</v>
      </c>
      <c r="G32" s="16"/>
      <c r="H32" s="149">
        <f>SUM(F32+G32+G33+G34+G35)</f>
        <v>127.33</v>
      </c>
      <c r="I32" s="81">
        <v>5.7439999999999998</v>
      </c>
      <c r="J32" s="152">
        <f>H32-(I32+I33+I34+I35)</f>
        <v>60.713999999999999</v>
      </c>
      <c r="K32" s="155">
        <f>(I32+I33+I34+I35)/H32</f>
        <v>0.52317599937171133</v>
      </c>
      <c r="L32" s="17" t="s">
        <v>27</v>
      </c>
      <c r="M32" s="8"/>
    </row>
    <row r="33" spans="2:13" x14ac:dyDescent="0.25">
      <c r="B33" s="132"/>
      <c r="C33" s="108"/>
      <c r="D33" s="140"/>
      <c r="E33" s="42" t="s">
        <v>34</v>
      </c>
      <c r="F33" s="150"/>
      <c r="G33" s="16"/>
      <c r="H33" s="150"/>
      <c r="I33" s="81">
        <v>8.9169999999999998</v>
      </c>
      <c r="J33" s="153"/>
      <c r="K33" s="156"/>
      <c r="L33" s="17" t="s">
        <v>27</v>
      </c>
      <c r="M33" s="8"/>
    </row>
    <row r="34" spans="2:13" x14ac:dyDescent="0.25">
      <c r="B34" s="132"/>
      <c r="C34" s="108"/>
      <c r="D34" s="43" t="s">
        <v>35</v>
      </c>
      <c r="E34" s="44" t="s">
        <v>36</v>
      </c>
      <c r="F34" s="150"/>
      <c r="G34" s="16"/>
      <c r="H34" s="150"/>
      <c r="I34" s="81">
        <v>51.954999999999998</v>
      </c>
      <c r="J34" s="153"/>
      <c r="K34" s="156"/>
      <c r="L34" s="17" t="s">
        <v>27</v>
      </c>
      <c r="M34" s="8"/>
    </row>
    <row r="35" spans="2:13" x14ac:dyDescent="0.25">
      <c r="B35" s="132"/>
      <c r="C35" s="108"/>
      <c r="D35" s="43" t="s">
        <v>37</v>
      </c>
      <c r="E35" s="135" t="s">
        <v>26</v>
      </c>
      <c r="F35" s="151"/>
      <c r="G35" s="16"/>
      <c r="H35" s="151"/>
      <c r="I35" s="16"/>
      <c r="J35" s="154"/>
      <c r="K35" s="157"/>
      <c r="L35" s="17" t="s">
        <v>27</v>
      </c>
    </row>
    <row r="36" spans="2:13" s="8" customFormat="1" x14ac:dyDescent="0.25">
      <c r="B36" s="132"/>
      <c r="C36" s="111"/>
      <c r="D36" s="48" t="s">
        <v>14</v>
      </c>
      <c r="E36" s="141"/>
      <c r="F36" s="65">
        <f>F32</f>
        <v>127.33</v>
      </c>
      <c r="G36" s="62"/>
      <c r="H36" s="65">
        <f>F36+G36</f>
        <v>127.33</v>
      </c>
      <c r="I36" s="62">
        <f>SUM(I32+I33+I34+I35)</f>
        <v>66.616</v>
      </c>
      <c r="J36" s="66">
        <f>H36-I36</f>
        <v>60.713999999999999</v>
      </c>
      <c r="K36" s="67">
        <f>I36/H36</f>
        <v>0.52317599937171133</v>
      </c>
      <c r="L36" s="64" t="s">
        <v>27</v>
      </c>
    </row>
    <row r="37" spans="2:13" x14ac:dyDescent="0.25">
      <c r="B37" s="132"/>
      <c r="C37" s="106" t="s">
        <v>11</v>
      </c>
      <c r="D37" s="107"/>
      <c r="E37" s="141"/>
      <c r="F37" s="11">
        <v>1.62</v>
      </c>
      <c r="G37" s="16"/>
      <c r="H37" s="54">
        <f t="shared" ref="H37:H39" si="9">F37+G37</f>
        <v>1.62</v>
      </c>
      <c r="I37" s="16"/>
      <c r="J37" s="55">
        <f t="shared" ref="J37:J38" si="10">H37-I37</f>
        <v>1.62</v>
      </c>
      <c r="K37" s="56">
        <f t="shared" ref="K37:K39" si="11">I37/H37</f>
        <v>0</v>
      </c>
      <c r="L37" s="12" t="s">
        <v>27</v>
      </c>
    </row>
    <row r="38" spans="2:13" x14ac:dyDescent="0.25">
      <c r="B38" s="132"/>
      <c r="C38" s="108" t="s">
        <v>13</v>
      </c>
      <c r="D38" s="109"/>
      <c r="E38" s="141"/>
      <c r="F38" s="11">
        <v>0.81</v>
      </c>
      <c r="G38" s="16"/>
      <c r="H38" s="54">
        <f t="shared" si="9"/>
        <v>0.81</v>
      </c>
      <c r="I38" s="16"/>
      <c r="J38" s="55">
        <f t="shared" si="10"/>
        <v>0.81</v>
      </c>
      <c r="K38" s="56">
        <f t="shared" si="11"/>
        <v>0</v>
      </c>
      <c r="L38" s="12" t="s">
        <v>27</v>
      </c>
    </row>
    <row r="39" spans="2:13" x14ac:dyDescent="0.25">
      <c r="B39" s="132"/>
      <c r="C39" s="119" t="s">
        <v>14</v>
      </c>
      <c r="D39" s="120"/>
      <c r="E39" s="120"/>
      <c r="F39" s="13">
        <f>SUM(F29+F31+F36+F37+F38)</f>
        <v>162.19999999999999</v>
      </c>
      <c r="G39" s="16"/>
      <c r="H39" s="54">
        <f t="shared" si="9"/>
        <v>162.19999999999999</v>
      </c>
      <c r="I39" s="16">
        <f>SUM(I29+I31+I36+I37+I38)</f>
        <v>73.274000000000001</v>
      </c>
      <c r="J39" s="55">
        <f>H39-I39</f>
        <v>88.925999999999988</v>
      </c>
      <c r="K39" s="56">
        <f t="shared" si="11"/>
        <v>0.45175092478421708</v>
      </c>
      <c r="L39" s="12" t="s">
        <v>27</v>
      </c>
    </row>
  </sheetData>
  <mergeCells count="36">
    <mergeCell ref="H32:H35"/>
    <mergeCell ref="J32:J35"/>
    <mergeCell ref="K32:K35"/>
    <mergeCell ref="F16:F21"/>
    <mergeCell ref="F6:F7"/>
    <mergeCell ref="F8:F12"/>
    <mergeCell ref="F32:F35"/>
    <mergeCell ref="B2:M2"/>
    <mergeCell ref="B3:M3"/>
    <mergeCell ref="B6:B22"/>
    <mergeCell ref="E13:E14"/>
    <mergeCell ref="B28:B39"/>
    <mergeCell ref="C28:C29"/>
    <mergeCell ref="E28:E29"/>
    <mergeCell ref="C27:D27"/>
    <mergeCell ref="C39:E39"/>
    <mergeCell ref="D32:D33"/>
    <mergeCell ref="E35:E38"/>
    <mergeCell ref="C30:C31"/>
    <mergeCell ref="C18:D18"/>
    <mergeCell ref="C19:D20"/>
    <mergeCell ref="C21:E21"/>
    <mergeCell ref="E30:E31"/>
    <mergeCell ref="C37:D37"/>
    <mergeCell ref="C38:D38"/>
    <mergeCell ref="C32:C36"/>
    <mergeCell ref="C5:E5"/>
    <mergeCell ref="C6:C7"/>
    <mergeCell ref="D7:E7"/>
    <mergeCell ref="C22:F22"/>
    <mergeCell ref="C8:C12"/>
    <mergeCell ref="D8:D11"/>
    <mergeCell ref="D12:E12"/>
    <mergeCell ref="D13:D16"/>
    <mergeCell ref="C13:C17"/>
    <mergeCell ref="D17:E17"/>
  </mergeCells>
  <conditionalFormatting sqref="L6:L22">
    <cfRule type="cellIs" dxfId="0" priority="1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I22 I17 I14 I12 H31 I7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G33" sqref="G33"/>
    </sheetView>
  </sheetViews>
  <sheetFormatPr baseColWidth="10" defaultRowHeight="12" x14ac:dyDescent="0.25"/>
  <cols>
    <col min="1" max="1" width="17.85546875" style="33" bestFit="1" customWidth="1"/>
    <col min="2" max="2" width="13" style="33" bestFit="1" customWidth="1"/>
    <col min="3" max="3" width="9.42578125" style="33" bestFit="1" customWidth="1"/>
    <col min="4" max="4" width="22.7109375" style="33" bestFit="1" customWidth="1"/>
    <col min="5" max="5" width="22.140625" style="33" bestFit="1" customWidth="1"/>
    <col min="6" max="6" width="12" style="33" bestFit="1" customWidth="1"/>
    <col min="7" max="7" width="11.42578125" style="33"/>
    <col min="8" max="8" width="11.5703125" style="33" bestFit="1" customWidth="1"/>
    <col min="9" max="9" width="17.5703125" style="33" bestFit="1" customWidth="1"/>
    <col min="10" max="10" width="12.42578125" style="33" bestFit="1" customWidth="1"/>
    <col min="11" max="11" width="12" style="33" bestFit="1" customWidth="1"/>
    <col min="12" max="12" width="7.85546875" style="33" bestFit="1" customWidth="1"/>
    <col min="13" max="13" width="17.42578125" style="34" bestFit="1" customWidth="1"/>
    <col min="14" max="14" width="9" style="69" bestFit="1" customWidth="1"/>
    <col min="15" max="15" width="10.42578125" style="33" bestFit="1" customWidth="1"/>
    <col min="16" max="16" width="5" style="33" bestFit="1" customWidth="1"/>
    <col min="17" max="17" width="8.7109375" style="33" bestFit="1" customWidth="1"/>
    <col min="18" max="16384" width="11.42578125" style="71"/>
  </cols>
  <sheetData>
    <row r="1" spans="1:17" x14ac:dyDescent="0.25">
      <c r="A1" s="28" t="s">
        <v>40</v>
      </c>
      <c r="B1" s="28" t="s">
        <v>41</v>
      </c>
      <c r="C1" s="28" t="s">
        <v>42</v>
      </c>
      <c r="D1" s="29" t="s">
        <v>43</v>
      </c>
      <c r="E1" s="28" t="s">
        <v>44</v>
      </c>
      <c r="F1" s="28" t="s">
        <v>45</v>
      </c>
      <c r="G1" s="28" t="s">
        <v>46</v>
      </c>
      <c r="H1" s="28" t="s">
        <v>47</v>
      </c>
      <c r="I1" s="28" t="s">
        <v>48</v>
      </c>
      <c r="J1" s="28" t="s">
        <v>49</v>
      </c>
      <c r="K1" s="28" t="s">
        <v>50</v>
      </c>
      <c r="L1" s="28" t="s">
        <v>51</v>
      </c>
      <c r="M1" s="30" t="s">
        <v>52</v>
      </c>
      <c r="N1" s="31" t="s">
        <v>53</v>
      </c>
      <c r="O1" s="32" t="s">
        <v>54</v>
      </c>
      <c r="P1" s="32" t="s">
        <v>55</v>
      </c>
      <c r="Q1" s="32" t="s">
        <v>56</v>
      </c>
    </row>
    <row r="2" spans="1:17" x14ac:dyDescent="0.25">
      <c r="A2" s="82" t="s">
        <v>25</v>
      </c>
      <c r="B2" s="82" t="s">
        <v>57</v>
      </c>
      <c r="C2" s="82" t="str">
        <f>'ARTESANAL-INDUSTRIAL'!C6</f>
        <v>IV-VII</v>
      </c>
      <c r="D2" s="82" t="str">
        <f>'ARTESANAL-INDUSTRIAL'!D6</f>
        <v>ARTESANAL</v>
      </c>
      <c r="E2" s="82" t="str">
        <f>'ARTESANAL-INDUSTRIAL'!C6</f>
        <v>IV-VII</v>
      </c>
      <c r="F2" s="83">
        <v>45017</v>
      </c>
      <c r="G2" s="83">
        <v>45260</v>
      </c>
      <c r="H2" s="84">
        <f>'ARTESANAL-INDUSTRIAL'!G6</f>
        <v>15.89</v>
      </c>
      <c r="I2" s="84">
        <f>'ARTESANAL-INDUSTRIAL'!H6</f>
        <v>0</v>
      </c>
      <c r="J2" s="84">
        <f>'ARTESANAL-INDUSTRIAL'!I6</f>
        <v>15.89</v>
      </c>
      <c r="K2" s="84">
        <f>'ARTESANAL-INDUSTRIAL'!J6</f>
        <v>0.01</v>
      </c>
      <c r="L2" s="84">
        <f>'ARTESANAL-INDUSTRIAL'!K6</f>
        <v>15.88</v>
      </c>
      <c r="M2" s="85">
        <f>'ARTESANAL-INDUSTRIAL'!L6</f>
        <v>6.2932662051604787E-4</v>
      </c>
      <c r="N2" s="83" t="str">
        <f>'ARTESANAL-INDUSTRIAL'!M6</f>
        <v>-</v>
      </c>
      <c r="O2" s="83">
        <f>RESUMEN!$B$4</f>
        <v>45291</v>
      </c>
      <c r="P2" s="82">
        <v>2023</v>
      </c>
      <c r="Q2" s="82"/>
    </row>
    <row r="3" spans="1:17" x14ac:dyDescent="0.25">
      <c r="A3" s="82" t="s">
        <v>25</v>
      </c>
      <c r="B3" s="82" t="s">
        <v>57</v>
      </c>
      <c r="C3" s="82" t="str">
        <f>'ARTESANAL-INDUSTRIAL'!C6</f>
        <v>IV-VII</v>
      </c>
      <c r="D3" s="82" t="s">
        <v>14</v>
      </c>
      <c r="E3" s="82" t="s">
        <v>58</v>
      </c>
      <c r="F3" s="83">
        <v>45017</v>
      </c>
      <c r="G3" s="83">
        <v>45260</v>
      </c>
      <c r="H3" s="84">
        <f>'ARTESANAL-INDUSTRIAL'!G7</f>
        <v>15.89</v>
      </c>
      <c r="I3" s="84">
        <f>'ARTESANAL-INDUSTRIAL'!H7</f>
        <v>0</v>
      </c>
      <c r="J3" s="84">
        <f>'ARTESANAL-INDUSTRIAL'!I7</f>
        <v>15.89</v>
      </c>
      <c r="K3" s="84">
        <f>'ARTESANAL-INDUSTRIAL'!J7</f>
        <v>0.01</v>
      </c>
      <c r="L3" s="84">
        <f>'ARTESANAL-INDUSTRIAL'!K7</f>
        <v>15.88</v>
      </c>
      <c r="M3" s="85">
        <f>'ARTESANAL-INDUSTRIAL'!L7</f>
        <v>6.2932662051604787E-4</v>
      </c>
      <c r="N3" s="83" t="str">
        <f>'ARTESANAL-INDUSTRIAL'!M7</f>
        <v>-</v>
      </c>
      <c r="O3" s="83">
        <f>RESUMEN!$B$4</f>
        <v>45291</v>
      </c>
      <c r="P3" s="82">
        <v>2023</v>
      </c>
      <c r="Q3" s="82"/>
    </row>
    <row r="4" spans="1:17" x14ac:dyDescent="0.25">
      <c r="A4" s="82" t="s">
        <v>25</v>
      </c>
      <c r="B4" s="82" t="s">
        <v>57</v>
      </c>
      <c r="C4" s="82" t="str">
        <f>'ARTESANAL-INDUSTRIAL'!$C$8</f>
        <v>XVI-XIV</v>
      </c>
      <c r="D4" s="82" t="str">
        <f>'ARTESANAL-INDUSTRIAL'!$D$8</f>
        <v>ARTESANAL</v>
      </c>
      <c r="E4" s="82" t="str">
        <f>'ARTESANAL-INDUSTRIAL'!E8</f>
        <v>ÑUBLE</v>
      </c>
      <c r="F4" s="83">
        <v>45017</v>
      </c>
      <c r="G4" s="83">
        <v>45260</v>
      </c>
      <c r="H4" s="84">
        <f>'ARTESANAL-INDUSTRIAL'!G8</f>
        <v>4.7699999999999996</v>
      </c>
      <c r="I4" s="84">
        <f>'ARTESANAL-INDUSTRIAL'!H8</f>
        <v>0</v>
      </c>
      <c r="J4" s="84">
        <f>'ARTESANAL-INDUSTRIAL'!I8</f>
        <v>4.7699999999999996</v>
      </c>
      <c r="K4" s="84">
        <f>'ARTESANAL-INDUSTRIAL'!J8</f>
        <v>0</v>
      </c>
      <c r="L4" s="84">
        <f>'ARTESANAL-INDUSTRIAL'!K8</f>
        <v>4.7699999999999996</v>
      </c>
      <c r="M4" s="85">
        <f>'ARTESANAL-INDUSTRIAL'!L8</f>
        <v>0</v>
      </c>
      <c r="N4" s="83" t="str">
        <f>'ARTESANAL-INDUSTRIAL'!M8</f>
        <v>-</v>
      </c>
      <c r="O4" s="83">
        <f>RESUMEN!$B$4</f>
        <v>45291</v>
      </c>
      <c r="P4" s="82">
        <v>2023</v>
      </c>
      <c r="Q4" s="82"/>
    </row>
    <row r="5" spans="1:17" x14ac:dyDescent="0.25">
      <c r="A5" s="82" t="s">
        <v>25</v>
      </c>
      <c r="B5" s="82" t="s">
        <v>57</v>
      </c>
      <c r="C5" s="82" t="str">
        <f>'ARTESANAL-INDUSTRIAL'!$C$8</f>
        <v>XVI-XIV</v>
      </c>
      <c r="D5" s="82" t="str">
        <f>'ARTESANAL-INDUSTRIAL'!$D$8</f>
        <v>ARTESANAL</v>
      </c>
      <c r="E5" s="82" t="str">
        <f>'ARTESANAL-INDUSTRIAL'!E9</f>
        <v>BIOBÍO</v>
      </c>
      <c r="F5" s="83">
        <v>45017</v>
      </c>
      <c r="G5" s="83">
        <v>45260</v>
      </c>
      <c r="H5" s="84">
        <f>'ARTESANAL-INDUSTRIAL'!G9</f>
        <v>64.06</v>
      </c>
      <c r="I5" s="84">
        <f>'ARTESANAL-INDUSTRIAL'!H9</f>
        <v>0</v>
      </c>
      <c r="J5" s="84">
        <f>'ARTESANAL-INDUSTRIAL'!I9</f>
        <v>64.06</v>
      </c>
      <c r="K5" s="84">
        <f>'ARTESANAL-INDUSTRIAL'!J9</f>
        <v>36.109000000000002</v>
      </c>
      <c r="L5" s="84">
        <f>'ARTESANAL-INDUSTRIAL'!K9</f>
        <v>27.951000000000001</v>
      </c>
      <c r="M5" s="85">
        <f>'ARTESANAL-INDUSTRIAL'!L9</f>
        <v>0.56367467998751175</v>
      </c>
      <c r="N5" s="83" t="str">
        <f>'ARTESANAL-INDUSTRIAL'!M9</f>
        <v>-</v>
      </c>
      <c r="O5" s="83">
        <f>RESUMEN!$B$4</f>
        <v>45291</v>
      </c>
      <c r="P5" s="82">
        <v>2023</v>
      </c>
      <c r="Q5" s="82"/>
    </row>
    <row r="6" spans="1:17" x14ac:dyDescent="0.25">
      <c r="A6" s="82" t="s">
        <v>25</v>
      </c>
      <c r="B6" s="82" t="s">
        <v>57</v>
      </c>
      <c r="C6" s="82" t="str">
        <f>'ARTESANAL-INDUSTRIAL'!$C$8</f>
        <v>XVI-XIV</v>
      </c>
      <c r="D6" s="82" t="str">
        <f>'ARTESANAL-INDUSTRIAL'!$D$8</f>
        <v>ARTESANAL</v>
      </c>
      <c r="E6" s="82" t="str">
        <f>'ARTESANAL-INDUSTRIAL'!E10</f>
        <v>ARAUCANIA</v>
      </c>
      <c r="F6" s="83">
        <v>45017</v>
      </c>
      <c r="G6" s="83">
        <v>45260</v>
      </c>
      <c r="H6" s="84">
        <f>'ARTESANAL-INDUSTRIAL'!G10</f>
        <v>8.93</v>
      </c>
      <c r="I6" s="84">
        <f>'ARTESANAL-INDUSTRIAL'!H10</f>
        <v>0</v>
      </c>
      <c r="J6" s="84">
        <f>'ARTESANAL-INDUSTRIAL'!I10</f>
        <v>8.93</v>
      </c>
      <c r="K6" s="84">
        <f>'ARTESANAL-INDUSTRIAL'!J10</f>
        <v>8.391</v>
      </c>
      <c r="L6" s="84">
        <f>'ARTESANAL-INDUSTRIAL'!K10</f>
        <v>0.5389999999999997</v>
      </c>
      <c r="M6" s="85">
        <f>'ARTESANAL-INDUSTRIAL'!L10</f>
        <v>0.93964165733482641</v>
      </c>
      <c r="N6" s="83">
        <f>'ARTESANAL-INDUSTRIAL'!M10</f>
        <v>45223</v>
      </c>
      <c r="O6" s="83">
        <f>RESUMEN!$B$4</f>
        <v>45291</v>
      </c>
      <c r="P6" s="82">
        <v>2023</v>
      </c>
      <c r="Q6" s="82"/>
    </row>
    <row r="7" spans="1:17" x14ac:dyDescent="0.25">
      <c r="A7" s="82" t="s">
        <v>25</v>
      </c>
      <c r="B7" s="82" t="s">
        <v>57</v>
      </c>
      <c r="C7" s="82" t="str">
        <f>'ARTESANAL-INDUSTRIAL'!$C$8</f>
        <v>XVI-XIV</v>
      </c>
      <c r="D7" s="82" t="str">
        <f>'ARTESANAL-INDUSTRIAL'!$D$8</f>
        <v>ARTESANAL</v>
      </c>
      <c r="E7" s="82" t="str">
        <f>'ARTESANAL-INDUSTRIAL'!E11</f>
        <v>LOS RIOS</v>
      </c>
      <c r="F7" s="83">
        <v>45017</v>
      </c>
      <c r="G7" s="83">
        <v>45260</v>
      </c>
      <c r="H7" s="84">
        <f>'ARTESANAL-INDUSTRIAL'!G11</f>
        <v>63.8</v>
      </c>
      <c r="I7" s="84">
        <f>'ARTESANAL-INDUSTRIAL'!H11</f>
        <v>0</v>
      </c>
      <c r="J7" s="84">
        <f>'ARTESANAL-INDUSTRIAL'!I11</f>
        <v>63.8</v>
      </c>
      <c r="K7" s="84">
        <f>'ARTESANAL-INDUSTRIAL'!J11</f>
        <v>7.6749999999999998</v>
      </c>
      <c r="L7" s="84">
        <f>'ARTESANAL-INDUSTRIAL'!K11</f>
        <v>56.125</v>
      </c>
      <c r="M7" s="85">
        <f>'ARTESANAL-INDUSTRIAL'!L11</f>
        <v>0.12029780564263323</v>
      </c>
      <c r="N7" s="83" t="str">
        <f>'ARTESANAL-INDUSTRIAL'!M11</f>
        <v>-</v>
      </c>
      <c r="O7" s="83">
        <f>RESUMEN!$B$4</f>
        <v>45291</v>
      </c>
      <c r="P7" s="82">
        <v>2023</v>
      </c>
      <c r="Q7" s="82"/>
    </row>
    <row r="8" spans="1:17" x14ac:dyDescent="0.25">
      <c r="A8" s="82" t="s">
        <v>25</v>
      </c>
      <c r="B8" s="82" t="s">
        <v>57</v>
      </c>
      <c r="C8" s="82" t="str">
        <f>'ARTESANAL-INDUSTRIAL'!$C$8</f>
        <v>XVI-XIV</v>
      </c>
      <c r="D8" s="82" t="s">
        <v>14</v>
      </c>
      <c r="E8" s="82" t="s">
        <v>59</v>
      </c>
      <c r="F8" s="83">
        <v>45017</v>
      </c>
      <c r="G8" s="83">
        <v>45260</v>
      </c>
      <c r="H8" s="84">
        <f>'ARTESANAL-INDUSTRIAL'!G12</f>
        <v>141.56</v>
      </c>
      <c r="I8" s="84">
        <f>'ARTESANAL-INDUSTRIAL'!H12</f>
        <v>0</v>
      </c>
      <c r="J8" s="84">
        <f>'ARTESANAL-INDUSTRIAL'!I12</f>
        <v>141.56</v>
      </c>
      <c r="K8" s="84">
        <f>'ARTESANAL-INDUSTRIAL'!J12</f>
        <v>52.174999999999997</v>
      </c>
      <c r="L8" s="84">
        <f>'ARTESANAL-INDUSTRIAL'!K12</f>
        <v>89.385000000000005</v>
      </c>
      <c r="M8" s="85">
        <f>'ARTESANAL-INDUSTRIAL'!L12</f>
        <v>0.36857163040406893</v>
      </c>
      <c r="N8" s="83" t="str">
        <f>'ARTESANAL-INDUSTRIAL'!M12</f>
        <v>-</v>
      </c>
      <c r="O8" s="83">
        <f>RESUMEN!$B$4</f>
        <v>45291</v>
      </c>
      <c r="P8" s="82">
        <v>2023</v>
      </c>
      <c r="Q8" s="82"/>
    </row>
    <row r="9" spans="1:17" x14ac:dyDescent="0.25">
      <c r="A9" s="82" t="s">
        <v>25</v>
      </c>
      <c r="B9" s="82" t="s">
        <v>57</v>
      </c>
      <c r="C9" s="82" t="str">
        <f>'ARTESANAL-INDUSTRIAL'!$C$13</f>
        <v>X-XII</v>
      </c>
      <c r="D9" s="82" t="str">
        <f>'ARTESANAL-INDUSTRIAL'!$D$13</f>
        <v>ARTESANAL</v>
      </c>
      <c r="E9" s="82" t="str">
        <f>'ARTESANAL-INDUSTRIAL'!$E$13</f>
        <v>LOS LAGOS</v>
      </c>
      <c r="F9" s="83">
        <v>45029</v>
      </c>
      <c r="G9" s="83">
        <v>45059</v>
      </c>
      <c r="H9" s="84">
        <f>'ARTESANAL-INDUSTRIAL'!G13</f>
        <v>212.25</v>
      </c>
      <c r="I9" s="84">
        <f>'ARTESANAL-INDUSTRIAL'!H13</f>
        <v>0</v>
      </c>
      <c r="J9" s="84">
        <f>'ARTESANAL-INDUSTRIAL'!I13</f>
        <v>212.25</v>
      </c>
      <c r="K9" s="84">
        <f>'ARTESANAL-INDUSTRIAL'!J13</f>
        <v>220.965</v>
      </c>
      <c r="L9" s="84">
        <f>'ARTESANAL-INDUSTRIAL'!K13</f>
        <v>-8.7150000000000034</v>
      </c>
      <c r="M9" s="85">
        <f>'ARTESANAL-INDUSTRIAL'!L13</f>
        <v>1.0410600706713782</v>
      </c>
      <c r="N9" s="83">
        <f>'ARTESANAL-INDUSTRIAL'!M13</f>
        <v>45040</v>
      </c>
      <c r="O9" s="83">
        <f>RESUMEN!$B$4</f>
        <v>45291</v>
      </c>
      <c r="P9" s="82">
        <v>2023</v>
      </c>
      <c r="Q9" s="82"/>
    </row>
    <row r="10" spans="1:17" x14ac:dyDescent="0.25">
      <c r="A10" s="82" t="s">
        <v>25</v>
      </c>
      <c r="B10" s="82" t="s">
        <v>57</v>
      </c>
      <c r="C10" s="82" t="str">
        <f>'ARTESANAL-INDUSTRIAL'!$C$13</f>
        <v>X-XII</v>
      </c>
      <c r="D10" s="82" t="str">
        <f>'ARTESANAL-INDUSTRIAL'!$D$13</f>
        <v>ARTESANAL</v>
      </c>
      <c r="E10" s="82" t="str">
        <f>'ARTESANAL-INDUSTRIAL'!$E$13</f>
        <v>LOS LAGOS</v>
      </c>
      <c r="F10" s="83">
        <v>45194</v>
      </c>
      <c r="G10" s="83">
        <v>45260</v>
      </c>
      <c r="H10" s="84">
        <f>'ARTESANAL-INDUSTRIAL'!G14</f>
        <v>212.25</v>
      </c>
      <c r="I10" s="84">
        <f>'ARTESANAL-INDUSTRIAL'!H14</f>
        <v>0</v>
      </c>
      <c r="J10" s="84">
        <f>'ARTESANAL-INDUSTRIAL'!I14</f>
        <v>203.535</v>
      </c>
      <c r="K10" s="84">
        <f>'ARTESANAL-INDUSTRIAL'!J14</f>
        <v>214.392</v>
      </c>
      <c r="L10" s="84">
        <f>'ARTESANAL-INDUSTRIAL'!K14</f>
        <v>-10.856999999999999</v>
      </c>
      <c r="M10" s="85">
        <f>'ARTESANAL-INDUSTRIAL'!L14</f>
        <v>1.0533421770211511</v>
      </c>
      <c r="N10" s="83">
        <f>'ARTESANAL-INDUSTRIAL'!M14</f>
        <v>45219</v>
      </c>
      <c r="O10" s="83">
        <f>RESUMEN!$B$4</f>
        <v>45291</v>
      </c>
      <c r="P10" s="82">
        <v>2023</v>
      </c>
      <c r="Q10" s="82"/>
    </row>
    <row r="11" spans="1:17" x14ac:dyDescent="0.25">
      <c r="A11" s="82" t="s">
        <v>25</v>
      </c>
      <c r="B11" s="82" t="s">
        <v>57</v>
      </c>
      <c r="C11" s="82" t="str">
        <f>'ARTESANAL-INDUSTRIAL'!$C$13</f>
        <v>X-XII</v>
      </c>
      <c r="D11" s="82" t="str">
        <f>'ARTESANAL-INDUSTRIAL'!$D$13</f>
        <v>ARTESANAL</v>
      </c>
      <c r="E11" s="82" t="str">
        <f>'ARTESANAL-INDUSTRIAL'!E15</f>
        <v>AYSEN</v>
      </c>
      <c r="F11" s="83">
        <v>45122</v>
      </c>
      <c r="G11" s="83">
        <v>45184</v>
      </c>
      <c r="H11" s="84">
        <f>'ARTESANAL-INDUSTRIAL'!G15</f>
        <v>109.91</v>
      </c>
      <c r="I11" s="84">
        <f>'ARTESANAL-INDUSTRIAL'!H15</f>
        <v>0</v>
      </c>
      <c r="J11" s="84">
        <f>'ARTESANAL-INDUSTRIAL'!I15</f>
        <v>109.91</v>
      </c>
      <c r="K11" s="84">
        <f>'ARTESANAL-INDUSTRIAL'!J15</f>
        <v>81.227000000000004</v>
      </c>
      <c r="L11" s="84">
        <f>'ARTESANAL-INDUSTRIAL'!K15</f>
        <v>28.682999999999993</v>
      </c>
      <c r="M11" s="85">
        <f>'ARTESANAL-INDUSTRIAL'!L15</f>
        <v>0.73903193521972532</v>
      </c>
      <c r="N11" s="83">
        <f>'ARTESANAL-INDUSTRIAL'!M15</f>
        <v>45152</v>
      </c>
      <c r="O11" s="83">
        <f>RESUMEN!$B$4</f>
        <v>45291</v>
      </c>
      <c r="P11" s="82">
        <v>2023</v>
      </c>
      <c r="Q11" s="82"/>
    </row>
    <row r="12" spans="1:17" x14ac:dyDescent="0.25">
      <c r="A12" s="82" t="s">
        <v>25</v>
      </c>
      <c r="B12" s="82" t="s">
        <v>57</v>
      </c>
      <c r="C12" s="82" t="str">
        <f>'ARTESANAL-INDUSTRIAL'!$C$13</f>
        <v>X-XII</v>
      </c>
      <c r="D12" s="82" t="str">
        <f>'ARTESANAL-INDUSTRIAL'!$D$13</f>
        <v>ARTESANAL</v>
      </c>
      <c r="E12" s="82" t="str">
        <f>'ARTESANAL-INDUSTRIAL'!E16</f>
        <v>MAGALLANES</v>
      </c>
      <c r="F12" s="83">
        <v>45017</v>
      </c>
      <c r="G12" s="83">
        <v>45260</v>
      </c>
      <c r="H12" s="84">
        <f>'ARTESANAL-INDUSTRIAL'!G16</f>
        <v>83.05</v>
      </c>
      <c r="I12" s="84">
        <f>'ARTESANAL-INDUSTRIAL'!H16</f>
        <v>0</v>
      </c>
      <c r="J12" s="84">
        <f>'ARTESANAL-INDUSTRIAL'!I16</f>
        <v>83.05</v>
      </c>
      <c r="K12" s="84">
        <f>'ARTESANAL-INDUSTRIAL'!J16</f>
        <v>0</v>
      </c>
      <c r="L12" s="84">
        <f>'ARTESANAL-INDUSTRIAL'!K16</f>
        <v>83.05</v>
      </c>
      <c r="M12" s="85">
        <f>'ARTESANAL-INDUSTRIAL'!L16</f>
        <v>0</v>
      </c>
      <c r="N12" s="83" t="str">
        <f>'ARTESANAL-INDUSTRIAL'!M16</f>
        <v>-</v>
      </c>
      <c r="O12" s="83">
        <f>RESUMEN!$B$4</f>
        <v>45291</v>
      </c>
      <c r="P12" s="82">
        <v>2023</v>
      </c>
      <c r="Q12" s="82"/>
    </row>
    <row r="13" spans="1:17" x14ac:dyDescent="0.25">
      <c r="A13" s="82" t="s">
        <v>25</v>
      </c>
      <c r="B13" s="82" t="s">
        <v>57</v>
      </c>
      <c r="C13" s="82" t="str">
        <f>'ARTESANAL-INDUSTRIAL'!$C$13</f>
        <v>X-XII</v>
      </c>
      <c r="D13" s="82" t="str">
        <f>'ARTESANAL-INDUSTRIAL'!C18</f>
        <v>ARTESANAL</v>
      </c>
      <c r="E13" s="82" t="str">
        <f>'ARTESANAL-INDUSTRIAL'!E18</f>
        <v>FAUNA ACOMPAÑANTE</v>
      </c>
      <c r="F13" s="83">
        <v>45017</v>
      </c>
      <c r="G13" s="83">
        <v>45260</v>
      </c>
      <c r="H13" s="84">
        <f>'ARTESANAL-INDUSTRIAL'!G18</f>
        <v>7.83</v>
      </c>
      <c r="I13" s="84">
        <f>'ARTESANAL-INDUSTRIAL'!H18</f>
        <v>0</v>
      </c>
      <c r="J13" s="84">
        <f>'ARTESANAL-INDUSTRIAL'!I18</f>
        <v>7.83</v>
      </c>
      <c r="K13" s="84">
        <f>'ARTESANAL-INDUSTRIAL'!J18</f>
        <v>3.8769999999999998</v>
      </c>
      <c r="L13" s="84">
        <f>'ARTESANAL-INDUSTRIAL'!K18</f>
        <v>3.9530000000000003</v>
      </c>
      <c r="M13" s="85">
        <f>'ARTESANAL-INDUSTRIAL'!L18</f>
        <v>0.49514687100893995</v>
      </c>
      <c r="N13" s="83" t="str">
        <f>'ARTESANAL-INDUSTRIAL'!M18</f>
        <v>-</v>
      </c>
      <c r="O13" s="83">
        <f>RESUMEN!$B$4</f>
        <v>45291</v>
      </c>
      <c r="P13" s="82">
        <v>2023</v>
      </c>
      <c r="Q13" s="82"/>
    </row>
    <row r="14" spans="1:17" x14ac:dyDescent="0.25">
      <c r="A14" s="82" t="s">
        <v>25</v>
      </c>
      <c r="B14" s="82" t="s">
        <v>57</v>
      </c>
      <c r="C14" s="82" t="str">
        <f>'ARTESANAL-INDUSTRIAL'!$C$13</f>
        <v>X-XII</v>
      </c>
      <c r="D14" s="82" t="str">
        <f>'ARTESANAL-INDUSTRIAL'!C19</f>
        <v>INDUSTRIAL</v>
      </c>
      <c r="E14" s="82" t="str">
        <f>'ARTESANAL-INDUSTRIAL'!E19</f>
        <v>OBJETIVO</v>
      </c>
      <c r="F14" s="83">
        <v>45017</v>
      </c>
      <c r="G14" s="83">
        <v>45260</v>
      </c>
      <c r="H14" s="84">
        <f>'ARTESANAL-INDUSTRIAL'!G18</f>
        <v>7.83</v>
      </c>
      <c r="I14" s="84">
        <f>'ARTESANAL-INDUSTRIAL'!H18</f>
        <v>0</v>
      </c>
      <c r="J14" s="84">
        <f>'ARTESANAL-INDUSTRIAL'!I18</f>
        <v>7.83</v>
      </c>
      <c r="K14" s="84">
        <f>'ARTESANAL-INDUSTRIAL'!J18</f>
        <v>3.8769999999999998</v>
      </c>
      <c r="L14" s="84">
        <f>'ARTESANAL-INDUSTRIAL'!K18</f>
        <v>3.9530000000000003</v>
      </c>
      <c r="M14" s="85">
        <f>'ARTESANAL-INDUSTRIAL'!L18</f>
        <v>0.49514687100893995</v>
      </c>
      <c r="N14" s="84" t="str">
        <f>'ARTESANAL-INDUSTRIAL'!M18</f>
        <v>-</v>
      </c>
      <c r="O14" s="83">
        <f>RESUMEN!$B$4</f>
        <v>45291</v>
      </c>
      <c r="P14" s="82">
        <v>2023</v>
      </c>
      <c r="Q14" s="82"/>
    </row>
    <row r="15" spans="1:17" x14ac:dyDescent="0.25">
      <c r="A15" s="82" t="s">
        <v>25</v>
      </c>
      <c r="B15" s="82" t="s">
        <v>57</v>
      </c>
      <c r="C15" s="82" t="str">
        <f>'ARTESANAL-INDUSTRIAL'!$C$13</f>
        <v>X-XII</v>
      </c>
      <c r="D15" s="82" t="str">
        <f>'ARTESANAL-INDUSTRIAL'!C19</f>
        <v>INDUSTRIAL</v>
      </c>
      <c r="E15" s="82" t="str">
        <f>'ARTESANAL-INDUSTRIAL'!E20</f>
        <v>FAUNA ACOMPAÑANTE</v>
      </c>
      <c r="F15" s="83">
        <v>45017</v>
      </c>
      <c r="G15" s="83">
        <v>45260</v>
      </c>
      <c r="H15" s="84">
        <f>'ARTESANAL-INDUSTRIAL'!G19</f>
        <v>23.97</v>
      </c>
      <c r="I15" s="84">
        <f>'ARTESANAL-INDUSTRIAL'!H19</f>
        <v>0</v>
      </c>
      <c r="J15" s="84">
        <f>'ARTESANAL-INDUSTRIAL'!I19</f>
        <v>23.97</v>
      </c>
      <c r="K15" s="84">
        <f>'ARTESANAL-INDUSTRIAL'!J19</f>
        <v>0.55300000000000005</v>
      </c>
      <c r="L15" s="84">
        <f>'ARTESANAL-INDUSTRIAL'!K19</f>
        <v>23.416999999999998</v>
      </c>
      <c r="M15" s="85">
        <f>'ARTESANAL-INDUSTRIAL'!L19</f>
        <v>2.307050479766375E-2</v>
      </c>
      <c r="N15" s="84" t="str">
        <f>'ARTESANAL-INDUSTRIAL'!M19</f>
        <v>-</v>
      </c>
      <c r="O15" s="83">
        <f>RESUMEN!$B$4</f>
        <v>45291</v>
      </c>
      <c r="P15" s="82">
        <v>2023</v>
      </c>
      <c r="Q15" s="82"/>
    </row>
    <row r="16" spans="1:17" x14ac:dyDescent="0.25">
      <c r="A16" s="82" t="s">
        <v>25</v>
      </c>
      <c r="B16" s="82" t="s">
        <v>57</v>
      </c>
      <c r="C16" s="82" t="str">
        <f>'ARTESANAL-INDUSTRIAL'!$C$13</f>
        <v>X-XII</v>
      </c>
      <c r="D16" s="82" t="s">
        <v>60</v>
      </c>
      <c r="E16" s="82" t="str">
        <f>'ARTESANAL-INDUSTRIAL'!C21</f>
        <v>INVESTIGACION</v>
      </c>
      <c r="F16" s="83">
        <v>45017</v>
      </c>
      <c r="G16" s="83">
        <v>45260</v>
      </c>
      <c r="H16" s="84">
        <f>'ARTESANAL-INDUSTRIAL'!G21</f>
        <v>4.05</v>
      </c>
      <c r="I16" s="84">
        <f>'ARTESANAL-INDUSTRIAL'!H21</f>
        <v>0</v>
      </c>
      <c r="J16" s="84">
        <f>'ARTESANAL-INDUSTRIAL'!I21</f>
        <v>4.05</v>
      </c>
      <c r="K16" s="84">
        <f>'ARTESANAL-INDUSTRIAL'!J21</f>
        <v>0</v>
      </c>
      <c r="L16" s="84">
        <f>'ARTESANAL-INDUSTRIAL'!K21</f>
        <v>4.05</v>
      </c>
      <c r="M16" s="85">
        <f>'ARTESANAL-INDUSTRIAL'!L21</f>
        <v>0</v>
      </c>
      <c r="N16" s="84" t="str">
        <f>'ARTESANAL-INDUSTRIAL'!M21</f>
        <v>-</v>
      </c>
      <c r="O16" s="83">
        <f>RESUMEN!$B$4</f>
        <v>45291</v>
      </c>
      <c r="P16" s="82">
        <v>2023</v>
      </c>
      <c r="Q16" s="82"/>
    </row>
    <row r="17" spans="1:17" x14ac:dyDescent="0.25">
      <c r="A17" s="82" t="s">
        <v>25</v>
      </c>
      <c r="B17" s="82" t="s">
        <v>57</v>
      </c>
      <c r="C17" s="82" t="str">
        <f>'ARTESANAL-INDUSTRIAL'!$C$13</f>
        <v>X-XII</v>
      </c>
      <c r="D17" s="82" t="s">
        <v>14</v>
      </c>
      <c r="E17" s="82" t="s">
        <v>61</v>
      </c>
      <c r="F17" s="83">
        <v>45017</v>
      </c>
      <c r="G17" s="83">
        <v>45260</v>
      </c>
      <c r="H17" s="84">
        <f>'ARTESANAL-INDUSTRIAL'!G17</f>
        <v>617.45999999999992</v>
      </c>
      <c r="I17" s="84">
        <f>'ARTESANAL-INDUSTRIAL'!H17</f>
        <v>0</v>
      </c>
      <c r="J17" s="84">
        <f>'ARTESANAL-INDUSTRIAL'!I17</f>
        <v>617.45999999999992</v>
      </c>
      <c r="K17" s="84">
        <f>'ARTESANAL-INDUSTRIAL'!J17</f>
        <v>516.58399999999995</v>
      </c>
      <c r="L17" s="84">
        <f>'ARTESANAL-INDUSTRIAL'!K17</f>
        <v>100.87599999999998</v>
      </c>
      <c r="M17" s="85">
        <f>'ARTESANAL-INDUSTRIAL'!L17</f>
        <v>0.83662747384445957</v>
      </c>
      <c r="N17" s="84" t="str">
        <f>'ARTESANAL-INDUSTRIAL'!M17</f>
        <v>-</v>
      </c>
      <c r="O17" s="83">
        <f>RESUMEN!$B$4</f>
        <v>45291</v>
      </c>
      <c r="P17" s="82">
        <v>2023</v>
      </c>
      <c r="Q17" s="82"/>
    </row>
    <row r="18" spans="1:17" x14ac:dyDescent="0.25">
      <c r="A18" s="82" t="s">
        <v>38</v>
      </c>
      <c r="B18" s="82" t="s">
        <v>18</v>
      </c>
      <c r="C18" s="82" t="str">
        <f>'ARTESANAL-INDUSTRIAL'!C28</f>
        <v>IV-VII</v>
      </c>
      <c r="D18" s="82" t="s">
        <v>9</v>
      </c>
      <c r="E18" s="82" t="str">
        <f>'ARTESANAL-INDUSTRIAL'!C28</f>
        <v>IV-VII</v>
      </c>
      <c r="F18" s="83">
        <v>45017</v>
      </c>
      <c r="G18" s="83">
        <v>45260</v>
      </c>
      <c r="H18" s="84">
        <f>'ARTESANAL-INDUSTRIAL'!F28</f>
        <v>3.23</v>
      </c>
      <c r="I18" s="84">
        <f>'ARTESANAL-INDUSTRIAL'!G28</f>
        <v>0</v>
      </c>
      <c r="J18" s="84">
        <f>'ARTESANAL-INDUSTRIAL'!H28</f>
        <v>3.23</v>
      </c>
      <c r="K18" s="84">
        <f>'ARTESANAL-INDUSTRIAL'!I28</f>
        <v>0</v>
      </c>
      <c r="L18" s="84">
        <f>'ARTESANAL-INDUSTRIAL'!J28</f>
        <v>3.23</v>
      </c>
      <c r="M18" s="85">
        <f>'ARTESANAL-INDUSTRIAL'!K28</f>
        <v>0</v>
      </c>
      <c r="N18" s="84" t="str">
        <f>'ARTESANAL-INDUSTRIAL'!L28</f>
        <v>-</v>
      </c>
      <c r="O18" s="83">
        <f>RESUMEN!$B$4</f>
        <v>45291</v>
      </c>
      <c r="P18" s="82">
        <v>2023</v>
      </c>
      <c r="Q18" s="82"/>
    </row>
    <row r="19" spans="1:17" x14ac:dyDescent="0.25">
      <c r="A19" s="82" t="s">
        <v>38</v>
      </c>
      <c r="B19" s="82" t="s">
        <v>18</v>
      </c>
      <c r="C19" s="82" t="str">
        <f>'ARTESANAL-INDUSTRIAL'!C28</f>
        <v>IV-VII</v>
      </c>
      <c r="D19" s="82" t="s">
        <v>14</v>
      </c>
      <c r="E19" s="82" t="str">
        <f>'ARTESANAL-INDUSTRIAL'!C28</f>
        <v>IV-VII</v>
      </c>
      <c r="F19" s="83">
        <v>45017</v>
      </c>
      <c r="G19" s="83">
        <v>45260</v>
      </c>
      <c r="H19" s="84">
        <f>'ARTESANAL-INDUSTRIAL'!F29</f>
        <v>3.23</v>
      </c>
      <c r="I19" s="84">
        <f>'ARTESANAL-INDUSTRIAL'!G29</f>
        <v>0</v>
      </c>
      <c r="J19" s="84">
        <f>'ARTESANAL-INDUSTRIAL'!H29</f>
        <v>3.23</v>
      </c>
      <c r="K19" s="84">
        <f>'ARTESANAL-INDUSTRIAL'!I29</f>
        <v>0</v>
      </c>
      <c r="L19" s="84">
        <f>'ARTESANAL-INDUSTRIAL'!J29</f>
        <v>3.23</v>
      </c>
      <c r="M19" s="85">
        <f>'ARTESANAL-INDUSTRIAL'!K29</f>
        <v>0</v>
      </c>
      <c r="N19" s="83" t="str">
        <f>'ARTESANAL-INDUSTRIAL'!L29</f>
        <v>-</v>
      </c>
      <c r="O19" s="83">
        <f>RESUMEN!$B$4</f>
        <v>45291</v>
      </c>
      <c r="P19" s="82">
        <v>2023</v>
      </c>
      <c r="Q19" s="82"/>
    </row>
    <row r="20" spans="1:17" x14ac:dyDescent="0.25">
      <c r="A20" s="82" t="s">
        <v>38</v>
      </c>
      <c r="B20" s="82" t="s">
        <v>18</v>
      </c>
      <c r="C20" s="82" t="str">
        <f>'ARTESANAL-INDUSTRIAL'!C30</f>
        <v>XVI-XIV</v>
      </c>
      <c r="D20" s="82" t="s">
        <v>9</v>
      </c>
      <c r="E20" s="82" t="str">
        <f>'ARTESANAL-INDUSTRIAL'!C30</f>
        <v>XVI-XIV</v>
      </c>
      <c r="F20" s="83">
        <v>45017</v>
      </c>
      <c r="G20" s="83">
        <v>45260</v>
      </c>
      <c r="H20" s="84">
        <f>'ARTESANAL-INDUSTRIAL'!F30</f>
        <v>29.21</v>
      </c>
      <c r="I20" s="84">
        <f>'ARTESANAL-INDUSTRIAL'!G30</f>
        <v>0</v>
      </c>
      <c r="J20" s="84">
        <f>'ARTESANAL-INDUSTRIAL'!H30</f>
        <v>29.21</v>
      </c>
      <c r="K20" s="84">
        <f>'ARTESANAL-INDUSTRIAL'!I30</f>
        <v>6.6580000000000004</v>
      </c>
      <c r="L20" s="84">
        <f>'ARTESANAL-INDUSTRIAL'!J30</f>
        <v>22.552</v>
      </c>
      <c r="M20" s="85">
        <f>'ARTESANAL-INDUSTRIAL'!K30</f>
        <v>0</v>
      </c>
      <c r="N20" s="84" t="str">
        <f>'ARTESANAL-INDUSTRIAL'!L30</f>
        <v>-</v>
      </c>
      <c r="O20" s="83">
        <f>RESUMEN!$B$4</f>
        <v>45291</v>
      </c>
      <c r="P20" s="82">
        <v>2023</v>
      </c>
      <c r="Q20" s="82"/>
    </row>
    <row r="21" spans="1:17" x14ac:dyDescent="0.25">
      <c r="A21" s="82" t="s">
        <v>38</v>
      </c>
      <c r="B21" s="82" t="s">
        <v>18</v>
      </c>
      <c r="C21" s="82" t="str">
        <f>'ARTESANAL-INDUSTRIAL'!C30</f>
        <v>XVI-XIV</v>
      </c>
      <c r="D21" s="82" t="str">
        <f>'ARTESANAL-INDUSTRIAL'!D31</f>
        <v>TOTAL</v>
      </c>
      <c r="E21" s="82" t="str">
        <f>'ARTESANAL-INDUSTRIAL'!C30</f>
        <v>XVI-XIV</v>
      </c>
      <c r="F21" s="83">
        <v>45017</v>
      </c>
      <c r="G21" s="83">
        <v>45260</v>
      </c>
      <c r="H21" s="84">
        <f>'ARTESANAL-INDUSTRIAL'!F31</f>
        <v>29.21</v>
      </c>
      <c r="I21" s="84">
        <f>'ARTESANAL-INDUSTRIAL'!G31</f>
        <v>0</v>
      </c>
      <c r="J21" s="84">
        <f>'ARTESANAL-INDUSTRIAL'!H31</f>
        <v>29.21</v>
      </c>
      <c r="K21" s="84">
        <f>'ARTESANAL-INDUSTRIAL'!I31</f>
        <v>6.6580000000000004</v>
      </c>
      <c r="L21" s="84">
        <f>'ARTESANAL-INDUSTRIAL'!J31</f>
        <v>22.552</v>
      </c>
      <c r="M21" s="85">
        <f>'ARTESANAL-INDUSTRIAL'!K31</f>
        <v>0.22793563847997261</v>
      </c>
      <c r="N21" s="84" t="str">
        <f>'ARTESANAL-INDUSTRIAL'!L31</f>
        <v>-</v>
      </c>
      <c r="O21" s="83">
        <f>RESUMEN!$B$4</f>
        <v>45291</v>
      </c>
      <c r="P21" s="82">
        <v>2023</v>
      </c>
      <c r="Q21" s="82"/>
    </row>
    <row r="22" spans="1:17" x14ac:dyDescent="0.25">
      <c r="A22" s="82" t="s">
        <v>38</v>
      </c>
      <c r="B22" s="82" t="s">
        <v>18</v>
      </c>
      <c r="C22" s="82" t="str">
        <f>'ARTESANAL-INDUSTRIAL'!$C$32</f>
        <v>X-XII</v>
      </c>
      <c r="D22" s="82" t="s">
        <v>60</v>
      </c>
      <c r="E22" s="82" t="str">
        <f>'ARTESANAL-INDUSTRIAL'!$D$32</f>
        <v>LOS LAGOS</v>
      </c>
      <c r="F22" s="83">
        <v>45029</v>
      </c>
      <c r="G22" s="83">
        <v>45059</v>
      </c>
      <c r="H22" s="84">
        <f>'ARTESANAL-INDUSTRIAL'!$F$32</f>
        <v>127.33</v>
      </c>
      <c r="I22" s="84">
        <f>SUM('ARTESANAL-INDUSTRIAL'!$G$32:$G$35)</f>
        <v>0</v>
      </c>
      <c r="J22" s="84">
        <f>'ARTESANAL-INDUSTRIAL'!$H$32</f>
        <v>127.33</v>
      </c>
      <c r="K22" s="84">
        <f>'ARTESANAL-INDUSTRIAL'!I32</f>
        <v>5.7439999999999998</v>
      </c>
      <c r="L22" s="84">
        <f>'ARTESANAL-INDUSTRIAL'!$J$32</f>
        <v>60.713999999999999</v>
      </c>
      <c r="M22" s="85">
        <f>'ARTESANAL-INDUSTRIAL'!$K$32</f>
        <v>0.52317599937171133</v>
      </c>
      <c r="N22" s="86" t="str">
        <f>'ARTESANAL-INDUSTRIAL'!L32</f>
        <v>-</v>
      </c>
      <c r="O22" s="83">
        <f>RESUMEN!$B$4</f>
        <v>45291</v>
      </c>
      <c r="P22" s="82">
        <v>2023</v>
      </c>
      <c r="Q22" s="82"/>
    </row>
    <row r="23" spans="1:17" x14ac:dyDescent="0.25">
      <c r="A23" s="82" t="s">
        <v>38</v>
      </c>
      <c r="B23" s="82" t="s">
        <v>18</v>
      </c>
      <c r="C23" s="82" t="str">
        <f>'ARTESANAL-INDUSTRIAL'!$C$32</f>
        <v>X-XII</v>
      </c>
      <c r="D23" s="82" t="s">
        <v>60</v>
      </c>
      <c r="E23" s="82" t="str">
        <f>'ARTESANAL-INDUSTRIAL'!$D$32</f>
        <v>LOS LAGOS</v>
      </c>
      <c r="F23" s="83">
        <v>45194</v>
      </c>
      <c r="G23" s="83">
        <v>45260</v>
      </c>
      <c r="H23" s="84">
        <f>'ARTESANAL-INDUSTRIAL'!$F$32</f>
        <v>127.33</v>
      </c>
      <c r="I23" s="84">
        <f>SUM('ARTESANAL-INDUSTRIAL'!$G$32:$G$35)</f>
        <v>0</v>
      </c>
      <c r="J23" s="84">
        <f>'ARTESANAL-INDUSTRIAL'!$H$32</f>
        <v>127.33</v>
      </c>
      <c r="K23" s="84">
        <f>'ARTESANAL-INDUSTRIAL'!I33</f>
        <v>8.9169999999999998</v>
      </c>
      <c r="L23" s="84">
        <f>'ARTESANAL-INDUSTRIAL'!$J$32</f>
        <v>60.713999999999999</v>
      </c>
      <c r="M23" s="85">
        <f>'ARTESANAL-INDUSTRIAL'!$K$32</f>
        <v>0.52317599937171133</v>
      </c>
      <c r="N23" s="86" t="str">
        <f>'ARTESANAL-INDUSTRIAL'!L33</f>
        <v>-</v>
      </c>
      <c r="O23" s="83">
        <f>RESUMEN!$B$4</f>
        <v>45291</v>
      </c>
      <c r="P23" s="82">
        <v>2023</v>
      </c>
      <c r="Q23" s="82"/>
    </row>
    <row r="24" spans="1:17" x14ac:dyDescent="0.25">
      <c r="A24" s="82" t="s">
        <v>38</v>
      </c>
      <c r="B24" s="82" t="s">
        <v>18</v>
      </c>
      <c r="C24" s="82" t="str">
        <f>'ARTESANAL-INDUSTRIAL'!$C$32</f>
        <v>X-XII</v>
      </c>
      <c r="D24" s="82" t="s">
        <v>60</v>
      </c>
      <c r="E24" s="82" t="str">
        <f>'ARTESANAL-INDUSTRIAL'!D34</f>
        <v>AYSEN</v>
      </c>
      <c r="F24" s="83">
        <v>45122</v>
      </c>
      <c r="G24" s="83">
        <v>45184</v>
      </c>
      <c r="H24" s="84">
        <f>'ARTESANAL-INDUSTRIAL'!$F$32</f>
        <v>127.33</v>
      </c>
      <c r="I24" s="84">
        <f>SUM('ARTESANAL-INDUSTRIAL'!$G$32:$G$35)</f>
        <v>0</v>
      </c>
      <c r="J24" s="84">
        <f>'ARTESANAL-INDUSTRIAL'!$H$32</f>
        <v>127.33</v>
      </c>
      <c r="K24" s="84">
        <f>'ARTESANAL-INDUSTRIAL'!I34</f>
        <v>51.954999999999998</v>
      </c>
      <c r="L24" s="84">
        <f>'ARTESANAL-INDUSTRIAL'!$J$32</f>
        <v>60.713999999999999</v>
      </c>
      <c r="M24" s="85">
        <f>'ARTESANAL-INDUSTRIAL'!$K$32</f>
        <v>0.52317599937171133</v>
      </c>
      <c r="N24" s="86" t="str">
        <f>'ARTESANAL-INDUSTRIAL'!L34</f>
        <v>-</v>
      </c>
      <c r="O24" s="83">
        <f>RESUMEN!$B$4</f>
        <v>45291</v>
      </c>
      <c r="P24" s="82">
        <v>2023</v>
      </c>
      <c r="Q24" s="82"/>
    </row>
    <row r="25" spans="1:17" x14ac:dyDescent="0.25">
      <c r="A25" s="82" t="s">
        <v>38</v>
      </c>
      <c r="B25" s="82" t="s">
        <v>18</v>
      </c>
      <c r="C25" s="82" t="str">
        <f>'ARTESANAL-INDUSTRIAL'!$C$32</f>
        <v>X-XII</v>
      </c>
      <c r="D25" s="82" t="s">
        <v>60</v>
      </c>
      <c r="E25" s="82" t="str">
        <f>'ARTESANAL-INDUSTRIAL'!D35</f>
        <v>MAGALLANES</v>
      </c>
      <c r="F25" s="83">
        <v>45017</v>
      </c>
      <c r="G25" s="83">
        <v>45260</v>
      </c>
      <c r="H25" s="84">
        <f>'ARTESANAL-INDUSTRIAL'!$F$32</f>
        <v>127.33</v>
      </c>
      <c r="I25" s="84">
        <f>SUM('ARTESANAL-INDUSTRIAL'!$G$32:$G$35)</f>
        <v>0</v>
      </c>
      <c r="J25" s="84">
        <f>'ARTESANAL-INDUSTRIAL'!$H$32</f>
        <v>127.33</v>
      </c>
      <c r="K25" s="84">
        <f>'ARTESANAL-INDUSTRIAL'!I35</f>
        <v>0</v>
      </c>
      <c r="L25" s="84">
        <f>'ARTESANAL-INDUSTRIAL'!$J$32</f>
        <v>60.713999999999999</v>
      </c>
      <c r="M25" s="85">
        <f>'ARTESANAL-INDUSTRIAL'!$K$32</f>
        <v>0.52317599937171133</v>
      </c>
      <c r="N25" s="86" t="str">
        <f>'ARTESANAL-INDUSTRIAL'!L35</f>
        <v>-</v>
      </c>
      <c r="O25" s="83">
        <f>RESUMEN!$B$4</f>
        <v>45291</v>
      </c>
      <c r="P25" s="82">
        <v>2023</v>
      </c>
      <c r="Q25" s="82"/>
    </row>
    <row r="26" spans="1:17" x14ac:dyDescent="0.25">
      <c r="A26" s="82" t="s">
        <v>38</v>
      </c>
      <c r="B26" s="82" t="s">
        <v>18</v>
      </c>
      <c r="C26" s="82" t="s">
        <v>62</v>
      </c>
      <c r="D26" s="82" t="s">
        <v>60</v>
      </c>
      <c r="E26" s="82" t="str">
        <f>'ARTESANAL-INDUSTRIAL'!C37</f>
        <v>FAUNA ACOMPAÑANTE</v>
      </c>
      <c r="F26" s="83">
        <v>45017</v>
      </c>
      <c r="G26" s="83">
        <v>45260</v>
      </c>
      <c r="H26" s="84">
        <f>'ARTESANAL-INDUSTRIAL'!F37</f>
        <v>1.62</v>
      </c>
      <c r="I26" s="84">
        <f>'ARTESANAL-INDUSTRIAL'!G37</f>
        <v>0</v>
      </c>
      <c r="J26" s="84">
        <f>'ARTESANAL-INDUSTRIAL'!H37</f>
        <v>1.62</v>
      </c>
      <c r="K26" s="84">
        <f>'ARTESANAL-INDUSTRIAL'!I37</f>
        <v>0</v>
      </c>
      <c r="L26" s="84">
        <f>'ARTESANAL-INDUSTRIAL'!J37</f>
        <v>1.62</v>
      </c>
      <c r="M26" s="85">
        <f>'ARTESANAL-INDUSTRIAL'!K37</f>
        <v>0</v>
      </c>
      <c r="N26" s="84" t="str">
        <f>'ARTESANAL-INDUSTRIAL'!L37</f>
        <v>-</v>
      </c>
      <c r="O26" s="83">
        <f>RESUMEN!$B$4</f>
        <v>45291</v>
      </c>
      <c r="P26" s="82">
        <v>2023</v>
      </c>
      <c r="Q26" s="82"/>
    </row>
    <row r="27" spans="1:17" x14ac:dyDescent="0.25">
      <c r="A27" s="82" t="s">
        <v>38</v>
      </c>
      <c r="B27" s="82" t="s">
        <v>18</v>
      </c>
      <c r="C27" s="82" t="s">
        <v>62</v>
      </c>
      <c r="D27" s="82" t="s">
        <v>60</v>
      </c>
      <c r="E27" s="82" t="str">
        <f>'ARTESANAL-INDUSTRIAL'!C38</f>
        <v>INVESTIGACION</v>
      </c>
      <c r="F27" s="83">
        <v>45017</v>
      </c>
      <c r="G27" s="83">
        <v>45260</v>
      </c>
      <c r="H27" s="84">
        <f>'ARTESANAL-INDUSTRIAL'!F38</f>
        <v>0.81</v>
      </c>
      <c r="I27" s="84">
        <f>'ARTESANAL-INDUSTRIAL'!G38</f>
        <v>0</v>
      </c>
      <c r="J27" s="84">
        <f>'ARTESANAL-INDUSTRIAL'!H38</f>
        <v>0.81</v>
      </c>
      <c r="K27" s="84">
        <f>'ARTESANAL-INDUSTRIAL'!I38</f>
        <v>0</v>
      </c>
      <c r="L27" s="84">
        <f>'ARTESANAL-INDUSTRIAL'!J38</f>
        <v>0.81</v>
      </c>
      <c r="M27" s="85">
        <f>'ARTESANAL-INDUSTRIAL'!K38</f>
        <v>0</v>
      </c>
      <c r="N27" s="84" t="str">
        <f>'ARTESANAL-INDUSTRIAL'!L38</f>
        <v>-</v>
      </c>
      <c r="O27" s="83">
        <f>RESUMEN!$B$4</f>
        <v>45291</v>
      </c>
      <c r="P27" s="82">
        <v>2023</v>
      </c>
      <c r="Q27" s="82"/>
    </row>
    <row r="28" spans="1:17" x14ac:dyDescent="0.25">
      <c r="A28" s="82" t="s">
        <v>38</v>
      </c>
      <c r="B28" s="82" t="s">
        <v>18</v>
      </c>
      <c r="C28" s="82" t="str">
        <f>'ARTESANAL-INDUSTRIAL'!$C$32</f>
        <v>X-XII</v>
      </c>
      <c r="D28" s="82" t="s">
        <v>60</v>
      </c>
      <c r="E28" s="82" t="s">
        <v>14</v>
      </c>
      <c r="F28" s="83">
        <v>45017</v>
      </c>
      <c r="G28" s="83">
        <v>45260</v>
      </c>
      <c r="H28" s="84">
        <f>'ARTESANAL-INDUSTRIAL'!F36</f>
        <v>127.33</v>
      </c>
      <c r="I28" s="84">
        <f>'ARTESANAL-INDUSTRIAL'!G36</f>
        <v>0</v>
      </c>
      <c r="J28" s="84">
        <f>'ARTESANAL-INDUSTRIAL'!H36</f>
        <v>127.33</v>
      </c>
      <c r="K28" s="84">
        <f>'ARTESANAL-INDUSTRIAL'!I36</f>
        <v>66.616</v>
      </c>
      <c r="L28" s="84">
        <f>'ARTESANAL-INDUSTRIAL'!J36</f>
        <v>60.713999999999999</v>
      </c>
      <c r="M28" s="85">
        <f>'ARTESANAL-INDUSTRIAL'!K36</f>
        <v>0.52317599937171133</v>
      </c>
      <c r="N28" s="84" t="str">
        <f>'ARTESANAL-INDUSTRIAL'!L36</f>
        <v>-</v>
      </c>
      <c r="O28" s="83">
        <f>RESUMEN!$B$4</f>
        <v>45291</v>
      </c>
      <c r="P28" s="82">
        <v>2023</v>
      </c>
      <c r="Q28" s="82"/>
    </row>
  </sheetData>
  <pageMargins left="0.7" right="0.7" top="0.75" bottom="0.75" header="0.3" footer="0.3"/>
  <ignoredErrors>
    <ignoredError sqref="D21 D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ARTESANAL-INDUSTRIAL</vt:lpstr>
      <vt:lpstr>Publicación Web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 TELLO, MARIO ANDRES</dc:creator>
  <cp:lastModifiedBy>mcea</cp:lastModifiedBy>
  <dcterms:created xsi:type="dcterms:W3CDTF">2023-04-10T20:32:23Z</dcterms:created>
  <dcterms:modified xsi:type="dcterms:W3CDTF">2024-01-25T14:07:02Z</dcterms:modified>
</cp:coreProperties>
</file>