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2.- Pelagicos\12- Jibia XV-XII\"/>
    </mc:Choice>
  </mc:AlternateContent>
  <bookViews>
    <workbookView xWindow="0" yWindow="0" windowWidth="19200" windowHeight="10995" tabRatio="822"/>
  </bookViews>
  <sheets>
    <sheet name="Resumen_Cuota Global_Jibia " sheetId="1" r:id="rId1"/>
    <sheet name="Artesanal" sheetId="5" r:id="rId2"/>
    <sheet name="Industrial" sheetId="3" r:id="rId3"/>
    <sheet name="Página web" sheetId="6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H45" i="3" l="1"/>
  <c r="E80" i="5" l="1"/>
  <c r="F80" i="5"/>
  <c r="G80" i="5"/>
  <c r="H80" i="5"/>
  <c r="I80" i="5"/>
  <c r="J80" i="5"/>
  <c r="K80" i="5"/>
  <c r="L80" i="5"/>
  <c r="M80" i="5"/>
  <c r="N80" i="5"/>
  <c r="O80" i="5"/>
  <c r="D80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O39" i="5"/>
  <c r="E39" i="5"/>
  <c r="F39" i="5"/>
  <c r="G39" i="5"/>
  <c r="H39" i="5"/>
  <c r="I39" i="5"/>
  <c r="J39" i="5"/>
  <c r="K39" i="5"/>
  <c r="L39" i="5"/>
  <c r="M39" i="5"/>
  <c r="N39" i="5"/>
  <c r="D39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6" i="5"/>
  <c r="P47" i="5"/>
  <c r="P80" i="5" l="1"/>
  <c r="P39" i="5"/>
  <c r="P19" i="3"/>
  <c r="P28" i="3" l="1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27" i="3"/>
  <c r="P45" i="3" l="1"/>
  <c r="H12" i="1" s="1"/>
  <c r="E45" i="3" l="1"/>
  <c r="F45" i="3"/>
  <c r="G45" i="3"/>
  <c r="I45" i="3"/>
  <c r="J45" i="3"/>
  <c r="K45" i="3"/>
  <c r="L45" i="3"/>
  <c r="M45" i="3"/>
  <c r="N45" i="3"/>
  <c r="O45" i="3"/>
  <c r="D45" i="3"/>
  <c r="P10" i="3" l="1"/>
  <c r="F14" i="1" l="1"/>
  <c r="P5" i="3"/>
  <c r="P6" i="3"/>
  <c r="P7" i="3"/>
  <c r="P8" i="3"/>
  <c r="P9" i="3"/>
  <c r="P12" i="3"/>
  <c r="P13" i="3"/>
  <c r="P14" i="3"/>
  <c r="P15" i="3"/>
  <c r="P16" i="3"/>
  <c r="P17" i="3"/>
  <c r="P18" i="3"/>
  <c r="P20" i="3"/>
  <c r="P11" i="3"/>
  <c r="N21" i="3"/>
  <c r="O21" i="3"/>
  <c r="P21" i="3" l="1"/>
  <c r="H11" i="1" s="1"/>
  <c r="H14" i="1" s="1"/>
  <c r="J14" i="1" s="1"/>
  <c r="M21" i="3"/>
  <c r="L21" i="3"/>
  <c r="K21" i="3"/>
  <c r="J21" i="3"/>
  <c r="I21" i="3"/>
  <c r="H21" i="3"/>
  <c r="G21" i="3"/>
  <c r="F21" i="3"/>
  <c r="E21" i="3"/>
  <c r="D21" i="3"/>
  <c r="G12" i="1" l="1"/>
  <c r="I12" i="1" l="1"/>
  <c r="J12" i="1"/>
  <c r="N2" i="6"/>
  <c r="H2" i="6"/>
  <c r="O2" i="6" l="1"/>
  <c r="K2" i="6" l="1"/>
  <c r="G60" i="3"/>
  <c r="F60" i="3"/>
  <c r="P58" i="3"/>
  <c r="P60" i="3" s="1"/>
  <c r="J60" i="3"/>
  <c r="I60" i="3"/>
  <c r="H60" i="3"/>
  <c r="D60" i="3"/>
  <c r="G13" i="1" l="1"/>
  <c r="J13" i="1" s="1"/>
  <c r="I13" i="1" s="1"/>
  <c r="G11" i="1"/>
  <c r="I11" i="1" l="1"/>
  <c r="L2" i="6" s="1"/>
  <c r="J11" i="1"/>
  <c r="M2" i="6" s="1"/>
  <c r="J2" i="6"/>
  <c r="I14" i="1" l="1"/>
</calcChain>
</file>

<file path=xl/sharedStrings.xml><?xml version="1.0" encoding="utf-8"?>
<sst xmlns="http://schemas.openxmlformats.org/spreadsheetml/2006/main" count="250" uniqueCount="103">
  <si>
    <t>Ene-Dic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</si>
  <si>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</si>
  <si>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</si>
  <si>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</si>
  <si>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</si>
  <si>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</si>
  <si>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</si>
  <si>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</si>
  <si>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</si>
  <si>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</si>
  <si>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</si>
  <si>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Febrero</t>
  </si>
  <si>
    <t>CONSUMO %</t>
  </si>
  <si>
    <t>-</t>
  </si>
  <si>
    <t>Zona de Operación</t>
  </si>
  <si>
    <t>XI</t>
  </si>
  <si>
    <t>Mes</t>
  </si>
  <si>
    <t>Año</t>
  </si>
  <si>
    <t>Número Declaración</t>
  </si>
  <si>
    <t>Región de Desembarque</t>
  </si>
  <si>
    <t>RPI</t>
  </si>
  <si>
    <t>Nave</t>
  </si>
  <si>
    <t>Armador</t>
  </si>
  <si>
    <t>Cod Especie</t>
  </si>
  <si>
    <t>Especie</t>
  </si>
  <si>
    <t>Nm_Zona</t>
  </si>
  <si>
    <t>Captura</t>
  </si>
  <si>
    <t>Nm_Regimen</t>
  </si>
  <si>
    <t>FRIOSUR X</t>
  </si>
  <si>
    <t xml:space="preserve">PESQUERA GRIMAR S.A. </t>
  </si>
  <si>
    <t>JIBIA O CALAMAR ROJO</t>
  </si>
  <si>
    <t>NORTE EXTERIOR</t>
  </si>
  <si>
    <t>Marco Normal</t>
  </si>
  <si>
    <t/>
  </si>
  <si>
    <t>PUERTO BALLENA</t>
  </si>
  <si>
    <t>DERIS S.A.</t>
  </si>
  <si>
    <t>MN</t>
  </si>
  <si>
    <t>SUR EXTERIOR</t>
  </si>
  <si>
    <t>Detalle</t>
  </si>
  <si>
    <t>II</t>
  </si>
  <si>
    <t>MARLIN</t>
  </si>
  <si>
    <t>CORPESCA S.A.</t>
  </si>
  <si>
    <t>4,232</t>
  </si>
  <si>
    <t>VIII</t>
  </si>
  <si>
    <t>X</t>
  </si>
  <si>
    <t>V</t>
  </si>
  <si>
    <t>VII</t>
  </si>
  <si>
    <t>TOTAL</t>
  </si>
  <si>
    <t>Captura Jibia XV-XII por Región (toneladas)</t>
  </si>
  <si>
    <t>VI</t>
  </si>
  <si>
    <t>113 - 151</t>
  </si>
  <si>
    <t>Región captura</t>
  </si>
  <si>
    <t>Total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</si>
  <si>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</si>
  <si>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</si>
  <si>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</si>
  <si>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</si>
  <si>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</si>
  <si>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</si>
  <si>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</si>
  <si>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</si>
  <si>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</si>
  <si>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</si>
  <si>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</si>
  <si>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</si>
  <si>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</si>
  <si>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</si>
  <si>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JIBIA XV-XII</t>
  </si>
  <si>
    <t>JIBIA</t>
  </si>
  <si>
    <t>XV-XII</t>
  </si>
  <si>
    <t>Información preliminar</t>
  </si>
  <si>
    <t>Diciembre</t>
  </si>
  <si>
    <t>año</t>
  </si>
  <si>
    <t>comentario</t>
  </si>
  <si>
    <t>OBJETIVO</t>
  </si>
  <si>
    <t>GLOBAL</t>
  </si>
  <si>
    <t>captura</t>
  </si>
  <si>
    <t>Captura Jibia Artesanal Autorizada XV-XII mensual (toneladas)</t>
  </si>
  <si>
    <t>Captura Jibia Industrial XV-XII mensual Fauna acompañante (toneladas)</t>
  </si>
  <si>
    <t>Captura Jibia Industrial XV-XII mensual Autorizada  (toneladas)</t>
  </si>
  <si>
    <t>XV</t>
  </si>
  <si>
    <t>I</t>
  </si>
  <si>
    <t>III</t>
  </si>
  <si>
    <t>IV</t>
  </si>
  <si>
    <t>IX</t>
  </si>
  <si>
    <t>XIV</t>
  </si>
  <si>
    <t>XII</t>
  </si>
  <si>
    <t>Región Operación</t>
  </si>
  <si>
    <t>Región Desembarques</t>
  </si>
  <si>
    <t>UNIDAD DE PESQUERIA</t>
  </si>
  <si>
    <t>FRACCIONAMIENTO</t>
  </si>
  <si>
    <t>PERIODO</t>
  </si>
  <si>
    <t>CUOTA ASIGNADA (TON)</t>
  </si>
  <si>
    <t>CUOTA EFECTIVA (TON)</t>
  </si>
  <si>
    <t>CAPTURA (TON)</t>
  </si>
  <si>
    <t>SALDO (TON)</t>
  </si>
  <si>
    <t>FECHA CIERRE</t>
  </si>
  <si>
    <t>XVI</t>
  </si>
  <si>
    <t xml:space="preserve">FA </t>
  </si>
  <si>
    <t>Captura Jibia Artesanal XV-XII mensual Fauna acompañante (toneladas)</t>
  </si>
  <si>
    <t>INVESTIGACIÓN</t>
  </si>
  <si>
    <t xml:space="preserve">Control Cuota Anual de Captura para la pesquería Jibia XV-XII, AÑO 2024.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</si>
  <si>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DTO. EXENTO N° 180-23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</si>
</sst>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0.000"/>
    <numFmt numFmtId="168" formatCode="yyyy/mm/dd;@"/>
    <numFmt numFmtId="169" formatCode="dd/mm/yyyy;@"/>
    <numFmt numFmtId="170" formatCode="0.000%"/>
    <numFmt numFmtId="171" formatCode="[$-F800]dddd\,\ mmmm\ dd\,\ yyyy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1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18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50" fillId="0" borderId="0"/>
    <xf numFmtId="0" fontId="48" fillId="0" borderId="0"/>
    <xf numFmtId="0" fontId="48" fillId="0" borderId="0"/>
    <xf numFmtId="0" fontId="52" fillId="0" borderId="0"/>
  </cellStyleXfs>
  <cellXfs count="103">
    <xf numFmtId="0" fontId="0" fillId="0" borderId="0" xfId="0"/>
    <xf numFmtId="0" fontId="0" fillId="56" borderId="0" xfId="0" applyFill="1"/>
    <xf numFmtId="14" fontId="16" fillId="0" borderId="10" xfId="0" applyNumberFormat="1" applyFont="1" applyBorder="1" applyAlignment="1">
      <alignment horizontal="center"/>
    </xf>
    <xf numFmtId="0" fontId="18" fillId="0" borderId="10" xfId="42112" applyFont="1" applyBorder="1" applyAlignment="1">
      <alignment horizontal="right" wrapText="1"/>
    </xf>
    <xf numFmtId="0" fontId="18" fillId="0" borderId="10" xfId="42113" applyFont="1" applyBorder="1" applyAlignment="1">
      <alignment horizontal="right" wrapText="1"/>
    </xf>
    <xf numFmtId="0" fontId="16" fillId="0" borderId="10" xfId="0" applyFont="1" applyBorder="1"/>
    <xf numFmtId="0" fontId="18" fillId="59" borderId="10" xfId="42113" applyFont="1" applyFill="1" applyBorder="1" applyAlignment="1">
      <alignment horizontal="center"/>
    </xf>
    <xf numFmtId="0" fontId="49" fillId="0" borderId="11" xfId="42114" applyFont="1" applyBorder="1" applyAlignment="1">
      <alignment wrapText="1"/>
    </xf>
    <xf numFmtId="0" fontId="53" fillId="58" borderId="23" xfId="42115" applyFont="1" applyFill="1" applyBorder="1" applyAlignment="1">
      <alignment horizontal="center"/>
    </xf>
    <xf numFmtId="0" fontId="53" fillId="0" borderId="11" xfId="42115" applyFont="1" applyBorder="1" applyAlignment="1">
      <alignment horizontal="right" wrapText="1"/>
    </xf>
    <xf numFmtId="0" fontId="53" fillId="0" borderId="11" xfId="42115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/>
    <xf numFmtId="2" fontId="16" fillId="0" borderId="10" xfId="0" applyNumberFormat="1" applyFont="1" applyBorder="1"/>
    <xf numFmtId="167" fontId="16" fillId="0" borderId="10" xfId="0" applyNumberFormat="1" applyFont="1" applyBorder="1"/>
    <xf numFmtId="0" fontId="19" fillId="57" borderId="10" xfId="42113" applyFont="1" applyFill="1" applyBorder="1" applyAlignment="1">
      <alignment horizontal="center"/>
    </xf>
    <xf numFmtId="0" fontId="16" fillId="60" borderId="10" xfId="0" applyFont="1" applyFill="1" applyBorder="1" applyAlignment="1">
      <alignment horizontal="center" vertical="center"/>
    </xf>
    <xf numFmtId="0" fontId="19" fillId="62" borderId="10" xfId="42112" applyFont="1" applyFill="1" applyBorder="1" applyAlignment="1">
      <alignment horizontal="center"/>
    </xf>
    <xf numFmtId="0" fontId="18" fillId="64" borderId="10" xfId="42112" applyFont="1" applyFill="1" applyBorder="1" applyAlignment="1">
      <alignment horizontal="center" wrapText="1"/>
    </xf>
    <xf numFmtId="0" fontId="18" fillId="64" borderId="20" xfId="42112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9" fontId="54" fillId="0" borderId="10" xfId="42110" applyFont="1" applyBorder="1" applyAlignment="1">
      <alignment horizontal="center"/>
    </xf>
    <xf numFmtId="168" fontId="54" fillId="0" borderId="10" xfId="0" applyNumberFormat="1" applyFont="1" applyBorder="1" applyAlignment="1">
      <alignment horizontal="center"/>
    </xf>
    <xf numFmtId="168" fontId="55" fillId="0" borderId="10" xfId="0" applyNumberFormat="1" applyFont="1" applyBorder="1" applyAlignment="1">
      <alignment horizontal="center"/>
    </xf>
    <xf numFmtId="0" fontId="56" fillId="0" borderId="10" xfId="4211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9" fontId="0" fillId="0" borderId="0" xfId="0" applyNumberFormat="1"/>
    <xf numFmtId="0" fontId="17" fillId="0" borderId="0" xfId="0" applyFont="1"/>
    <xf numFmtId="0" fontId="46" fillId="56" borderId="0" xfId="0" applyFont="1" applyFill="1"/>
    <xf numFmtId="0" fontId="20" fillId="0" borderId="10" xfId="0" applyFont="1" applyBorder="1" applyAlignment="1">
      <alignment horizontal="center"/>
    </xf>
    <xf numFmtId="9" fontId="0" fillId="0" borderId="10" xfId="4211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10" xfId="42110" applyNumberFormat="1" applyFont="1" applyBorder="1" applyAlignment="1">
      <alignment horizontal="center"/>
    </xf>
    <xf numFmtId="0" fontId="16" fillId="61" borderId="10" xfId="0" applyFont="1" applyFill="1" applyBorder="1" applyAlignment="1">
      <alignment horizontal="center"/>
    </xf>
    <xf numFmtId="167" fontId="0" fillId="0" borderId="10" xfId="0" applyNumberFormat="1" applyBorder="1"/>
    <xf numFmtId="0" fontId="19" fillId="64" borderId="10" xfId="42112" applyFont="1" applyFill="1" applyBorder="1" applyAlignment="1">
      <alignment horizontal="center" wrapText="1"/>
    </xf>
    <xf numFmtId="0" fontId="19" fillId="64" borderId="20" xfId="42112" applyFont="1" applyFill="1" applyBorder="1" applyAlignment="1">
      <alignment horizontal="center" wrapText="1"/>
    </xf>
    <xf numFmtId="14" fontId="51" fillId="56" borderId="0" xfId="0" applyNumberFormat="1" applyFont="1" applyFill="1" applyAlignment="1">
      <alignment horizontal="center" vertical="center" wrapText="1"/>
    </xf>
    <xf numFmtId="0" fontId="49" fillId="58" borderId="23" xfId="42115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0" fontId="0" fillId="56" borderId="10" xfId="0" applyFill="1" applyBorder="1" applyAlignment="1">
      <alignment horizontal="center" vertical="center"/>
    </xf>
    <xf numFmtId="170" fontId="0" fillId="56" borderId="10" xfId="42110" applyNumberFormat="1" applyFont="1" applyFill="1" applyBorder="1" applyAlignment="1">
      <alignment horizontal="center" vertical="center"/>
    </xf>
    <xf numFmtId="167" fontId="16" fillId="6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58" fillId="65" borderId="30" xfId="0" applyFont="1" applyFill="1" applyBorder="1" applyAlignment="1">
      <alignment vertical="center" wrapText="1"/>
    </xf>
    <xf numFmtId="0" fontId="58" fillId="65" borderId="0" xfId="0" applyFont="1" applyFill="1" applyAlignment="1">
      <alignment vertical="center" wrapText="1"/>
    </xf>
    <xf numFmtId="0" fontId="58" fillId="65" borderId="31" xfId="0" applyFont="1" applyFill="1" applyBorder="1" applyAlignment="1">
      <alignment vertical="center" wrapText="1"/>
    </xf>
    <xf numFmtId="0" fontId="18" fillId="0" borderId="10" xfId="42112" applyFont="1" applyBorder="1" applyAlignment="1">
      <alignment horizontal="center" wrapText="1"/>
    </xf>
    <xf numFmtId="0" fontId="16" fillId="63" borderId="10" xfId="0" applyFon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16" fillId="60" borderId="10" xfId="0" applyNumberFormat="1" applyFont="1" applyFill="1" applyBorder="1" applyAlignment="1">
      <alignment horizontal="center"/>
    </xf>
    <xf numFmtId="167" fontId="0" fillId="0" borderId="10" xfId="0" applyNumberFormat="1" applyBorder="1" applyAlignment="1">
      <alignment horizontal="center" vertical="center"/>
    </xf>
    <xf numFmtId="167" fontId="0" fillId="56" borderId="10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/>
    </xf>
    <xf numFmtId="167" fontId="46" fillId="0" borderId="10" xfId="0" applyNumberFormat="1" applyFont="1" applyBorder="1" applyAlignment="1">
      <alignment horizontal="center" vertical="center"/>
    </xf>
    <xf numFmtId="167" fontId="46" fillId="0" borderId="10" xfId="0" applyNumberFormat="1" applyFont="1" applyBorder="1" applyAlignment="1">
      <alignment horizontal="center"/>
    </xf>
    <xf numFmtId="0" fontId="18" fillId="0" borderId="10" xfId="4211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8" fillId="0" borderId="10" xfId="42112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/>
    </xf>
    <xf numFmtId="9" fontId="46" fillId="56" borderId="0" xfId="0" applyNumberFormat="1" applyFont="1" applyFill="1"/>
    <xf numFmtId="0" fontId="58" fillId="65" borderId="27" xfId="0" applyFont="1" applyFill="1" applyBorder="1" applyAlignment="1">
      <alignment horizontal="center" vertical="center" wrapText="1"/>
    </xf>
    <xf numFmtId="0" fontId="58" fillId="65" borderId="28" xfId="0" applyFont="1" applyFill="1" applyBorder="1" applyAlignment="1">
      <alignment horizontal="center" vertical="center" wrapText="1"/>
    </xf>
    <xf numFmtId="0" fontId="58" fillId="65" borderId="29" xfId="0" applyFont="1" applyFill="1" applyBorder="1" applyAlignment="1">
      <alignment horizontal="center" vertical="center" wrapText="1"/>
    </xf>
    <xf numFmtId="0" fontId="22" fillId="56" borderId="0" xfId="0" applyFont="1" applyFill="1" applyAlignment="1">
      <alignment horizontal="center"/>
    </xf>
    <xf numFmtId="0" fontId="57" fillId="56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71" fontId="60" fillId="65" borderId="26" xfId="0" applyNumberFormat="1" applyFont="1" applyFill="1" applyBorder="1" applyAlignment="1">
      <alignment horizontal="center" vertical="center" wrapText="1"/>
    </xf>
    <xf numFmtId="171" fontId="60" fillId="65" borderId="24" xfId="0" applyNumberFormat="1" applyFont="1" applyFill="1" applyBorder="1" applyAlignment="1">
      <alignment horizontal="center" vertical="center" wrapText="1"/>
    </xf>
    <xf numFmtId="171" fontId="60" fillId="65" borderId="32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16" fillId="60" borderId="10" xfId="0" applyFont="1" applyFill="1" applyBorder="1" applyAlignment="1">
      <alignment horizontal="center" vertical="center" wrapText="1"/>
    </xf>
    <xf numFmtId="0" fontId="16" fillId="60" borderId="10" xfId="0" applyFont="1" applyFill="1" applyBorder="1" applyAlignment="1">
      <alignment horizontal="center"/>
    </xf>
    <xf numFmtId="0" fontId="16" fillId="60" borderId="22" xfId="0" applyFont="1" applyFill="1" applyBorder="1" applyAlignment="1">
      <alignment horizontal="center" vertical="center" wrapText="1"/>
    </xf>
    <xf numFmtId="0" fontId="16" fillId="60" borderId="21" xfId="0" applyFont="1" applyFill="1" applyBorder="1" applyAlignment="1">
      <alignment horizontal="center" vertical="center" wrapText="1"/>
    </xf>
    <xf numFmtId="0" fontId="16" fillId="60" borderId="25" xfId="0" applyFont="1" applyFill="1" applyBorder="1" applyAlignment="1">
      <alignment horizontal="center"/>
    </xf>
    <xf numFmtId="0" fontId="16" fillId="60" borderId="20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19" fillId="57" borderId="26" xfId="42113" applyFont="1" applyFill="1" applyBorder="1" applyAlignment="1">
      <alignment horizontal="center"/>
    </xf>
    <xf numFmtId="0" fontId="19" fillId="57" borderId="24" xfId="42113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9" fillId="62" borderId="10" xfId="42112" applyFont="1" applyFill="1" applyBorder="1" applyAlignment="1">
      <alignment horizontal="center" wrapText="1"/>
    </xf>
    <xf numFmtId="0" fontId="19" fillId="57" borderId="22" xfId="42112" applyFont="1" applyFill="1" applyBorder="1" applyAlignment="1">
      <alignment horizontal="center" wrapText="1"/>
    </xf>
    <xf numFmtId="0" fontId="19" fillId="57" borderId="21" xfId="42112" applyFont="1" applyFill="1" applyBorder="1" applyAlignment="1">
      <alignment horizontal="center" wrapText="1"/>
    </xf>
    <xf numFmtId="0" fontId="16" fillId="63" borderId="25" xfId="0" applyFont="1" applyFill="1" applyBorder="1" applyAlignment="1">
      <alignment horizontal="center"/>
    </xf>
    <xf numFmtId="0" fontId="16" fillId="63" borderId="20" xfId="0" applyFont="1" applyFill="1" applyBorder="1" applyAlignment="1">
      <alignment horizontal="center"/>
    </xf>
    <xf numFmtId="0" fontId="19" fillId="62" borderId="10" xfId="42112" applyFont="1" applyFill="1" applyBorder="1" applyAlignment="1">
      <alignment horizontal="center"/>
    </xf>
  </cellXfs>
  <cellStyles count="42116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58" xfId="42111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2"/>
    <cellStyle name="Normal_Hoja3" xfId="42115"/>
    <cellStyle name="Normal_Ind " xfId="42113"/>
    <cellStyle name="Normal_Industrial" xfId="42114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4</xdr:row>
      <xdr:rowOff>10502</xdr:rowOff>
    </xdr:from>
    <xdr:to>
      <xdr:col>3</xdr:col>
      <xdr:colOff>164647</xdr:colOff>
      <xdr:row>6</xdr:row>
      <xdr:rowOff>119595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582002"/>
          <a:ext cx="1669597" cy="585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119063</xdr:colOff>
      <xdr:row>0</xdr:row>
      <xdr:rowOff>119063</xdr:rowOff>
    </xdr:from>
    <xdr:to>
      <xdr:col>2</xdr:col>
      <xdr:colOff>666751</xdr:colOff>
      <xdr:row>2</xdr:row>
      <xdr:rowOff>197226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19" y="119063"/>
          <a:ext cx="1309688" cy="45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0</xdr:row>
      <xdr:rowOff>204107</xdr:rowOff>
    </xdr:from>
    <xdr:to>
      <xdr:col>3</xdr:col>
      <xdr:colOff>68035</xdr:colOff>
      <xdr:row>1</xdr:row>
      <xdr:rowOff>273033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215" y="204107"/>
          <a:ext cx="1904999" cy="667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151"/>
  <sheetViews>
    <sheetView tabSelected="1" zoomScaleNormal="100" workbookViewId="0">
      <selection activeCell="G27" sqref="G27"/>
    </sheetView>
  </sheetViews>
  <sheetFormatPr baseColWidth="10" defaultColWidth="11.42578125" defaultRowHeight="15"/>
  <cols>
    <col min="1" max="1" width="5.28515625" style="1" customWidth="1"/>
    <col min="2" max="2" width="5.7109375" customWidth="1"/>
    <col min="3" max="3" width="21.7109375" bestFit="1" customWidth="1"/>
    <col min="4" max="4" width="18.85546875" bestFit="1" customWidth="1"/>
    <col min="5" max="5" width="9.28515625" customWidth="1"/>
    <col min="6" max="6" width="23" customWidth="1"/>
    <col min="7" max="7" width="21.7109375" customWidth="1"/>
    <col min="8" max="8" width="17.140625" customWidth="1"/>
    <col min="9" max="9" width="14.85546875" customWidth="1"/>
    <col min="10" max="10" width="15.85546875" customWidth="1"/>
    <col min="11" max="11" width="13.140625" bestFit="1" customWidth="1"/>
    <col min="12" max="12" width="15.140625" customWidth="1"/>
    <col min="13" max="13" width="12.5703125" customWidth="1"/>
    <col min="14" max="14" width="16.140625" customWidth="1"/>
    <col min="15" max="15" width="15.85546875" customWidth="1"/>
    <col min="25" max="25" width="13.5703125" customWidth="1"/>
  </cols>
  <sheetData>
    <row r="1" spans="2:26" s="1" customFormat="1"/>
    <row r="2" spans="2:26" s="1" customFormat="1"/>
    <row r="3" spans="2:26" s="1" customFormat="1"/>
    <row r="4" spans="2:26" s="1" customFormat="1"/>
    <row r="5" spans="2:26" ht="18.75">
      <c r="B5" s="1"/>
      <c r="C5" s="72" t="s">
        <v>101</v>
      </c>
      <c r="D5" s="73"/>
      <c r="E5" s="73"/>
      <c r="F5" s="73"/>
      <c r="G5" s="73"/>
      <c r="H5" s="73"/>
      <c r="I5" s="73"/>
      <c r="J5" s="73"/>
      <c r="K5" s="7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8.75">
      <c r="B6" s="1"/>
      <c r="C6" s="52"/>
      <c r="D6" s="53"/>
      <c r="E6" s="53"/>
      <c r="F6" s="53"/>
      <c r="G6" s="53"/>
      <c r="H6" s="53"/>
      <c r="I6" s="53"/>
      <c r="J6" s="53"/>
      <c r="K6" s="5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.75">
      <c r="B7" s="1"/>
      <c r="C7" s="79">
        <v>45407</v>
      </c>
      <c r="D7" s="80"/>
      <c r="E7" s="80"/>
      <c r="F7" s="80"/>
      <c r="G7" s="80"/>
      <c r="H7" s="80"/>
      <c r="I7" s="80"/>
      <c r="J7" s="80"/>
      <c r="K7" s="8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5.75">
      <c r="B8" s="1"/>
      <c r="C8" s="42"/>
      <c r="D8" s="42"/>
      <c r="E8" s="42"/>
      <c r="F8" s="42"/>
      <c r="G8" s="42"/>
      <c r="H8" s="42"/>
      <c r="I8" s="42"/>
      <c r="J8" s="42"/>
      <c r="K8" s="4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>
      <c r="B9" s="1"/>
      <c r="C9" s="76" t="s">
        <v>70</v>
      </c>
      <c r="D9" s="76"/>
      <c r="E9" s="76"/>
      <c r="F9" s="76"/>
      <c r="G9" s="76"/>
      <c r="H9" s="76"/>
      <c r="I9" s="76"/>
      <c r="J9" s="76"/>
      <c r="K9" s="7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5.75" customHeight="1">
      <c r="B10" s="1"/>
      <c r="C10" s="44" t="s">
        <v>89</v>
      </c>
      <c r="D10" s="45" t="s">
        <v>90</v>
      </c>
      <c r="E10" s="45" t="s">
        <v>91</v>
      </c>
      <c r="F10" s="45" t="s">
        <v>92</v>
      </c>
      <c r="G10" s="45" t="s">
        <v>93</v>
      </c>
      <c r="H10" s="46" t="s">
        <v>94</v>
      </c>
      <c r="I10" s="45" t="s">
        <v>95</v>
      </c>
      <c r="J10" s="44" t="s">
        <v>12</v>
      </c>
      <c r="K10" s="44" t="s">
        <v>96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6">
      <c r="B11" s="1"/>
      <c r="C11" s="77" t="s">
        <v>67</v>
      </c>
      <c r="D11" s="5" t="s">
        <v>69</v>
      </c>
      <c r="E11" s="50" t="s">
        <v>0</v>
      </c>
      <c r="F11" s="69">
        <v>195000</v>
      </c>
      <c r="G11" s="34">
        <f>F11</f>
        <v>195000</v>
      </c>
      <c r="H11" s="60">
        <f>Artesanal!P39+Industrial!P21</f>
        <v>46530.092799999999</v>
      </c>
      <c r="I11" s="63">
        <f>+G11-H11</f>
        <v>148469.90720000002</v>
      </c>
      <c r="J11" s="36">
        <f>+H11/G11</f>
        <v>0.23861586051282049</v>
      </c>
      <c r="K11" s="35" t="s">
        <v>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6">
      <c r="B12" s="1"/>
      <c r="C12" s="77"/>
      <c r="D12" s="5" t="s">
        <v>98</v>
      </c>
      <c r="E12" s="5" t="s">
        <v>0</v>
      </c>
      <c r="F12" s="69">
        <v>4000</v>
      </c>
      <c r="G12" s="34">
        <f>+F12</f>
        <v>4000</v>
      </c>
      <c r="H12" s="60">
        <f>Artesanal!P80+Industrial!P45</f>
        <v>533.49699999999996</v>
      </c>
      <c r="I12" s="63">
        <f>+G12-H12</f>
        <v>3466.5030000000002</v>
      </c>
      <c r="J12" s="36">
        <f t="shared" ref="J12" si="0">+H12/G12</f>
        <v>0.13337425</v>
      </c>
      <c r="K12" s="35" t="s">
        <v>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26">
      <c r="B13" s="1"/>
      <c r="C13" s="77"/>
      <c r="D13" s="5" t="s">
        <v>100</v>
      </c>
      <c r="E13" s="5" t="s">
        <v>0</v>
      </c>
      <c r="F13" s="70">
        <v>1000</v>
      </c>
      <c r="G13" s="27">
        <f>F13</f>
        <v>1000</v>
      </c>
      <c r="H13" s="59"/>
      <c r="I13" s="64">
        <f t="shared" ref="I13" si="1">G13-H13</f>
        <v>1000</v>
      </c>
      <c r="J13" s="37">
        <f t="shared" ref="J13" si="2">H13/G13</f>
        <v>0</v>
      </c>
      <c r="K13" s="2" t="s">
        <v>13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2:26" s="1" customFormat="1">
      <c r="C14" s="77"/>
      <c r="D14" s="78" t="s">
        <v>47</v>
      </c>
      <c r="E14" s="78"/>
      <c r="F14" s="51">
        <f>SUM(F11:F13)</f>
        <v>200000</v>
      </c>
      <c r="G14" s="34">
        <f>SUM(G11:G13)</f>
        <v>200000</v>
      </c>
      <c r="H14" s="60">
        <f>SUM(H11:H13)</f>
        <v>47063.589800000002</v>
      </c>
      <c r="I14" s="60">
        <f>G14-H14</f>
        <v>152936.41019999998</v>
      </c>
      <c r="J14" s="48">
        <f>H14/G14</f>
        <v>0.235317949</v>
      </c>
      <c r="K14" s="47"/>
    </row>
    <row r="15" spans="2:26" s="1" customFormat="1" hidden="1">
      <c r="B15" s="31"/>
      <c r="C15" s="31"/>
      <c r="D15" s="31"/>
      <c r="E15" s="31"/>
      <c r="F15" s="31"/>
      <c r="G15" s="31"/>
      <c r="H15" s="31"/>
      <c r="I15" s="31"/>
      <c r="J15" s="71">
        <v>1</v>
      </c>
      <c r="K15" s="31"/>
      <c r="L15" s="31"/>
      <c r="M15" s="31"/>
      <c r="N15" s="31"/>
      <c r="O15" s="31"/>
      <c r="P15" s="31"/>
      <c r="Q15" s="31"/>
      <c r="R15" s="31"/>
    </row>
    <row r="16" spans="2:26" s="1" customFormat="1">
      <c r="B16" s="31"/>
      <c r="C16" s="75" t="s">
        <v>102</v>
      </c>
      <c r="D16" s="7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18" s="1" customForma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2:18" s="1" customForma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s="1" customForma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2:18" s="1" customForma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2:18" s="1" customForma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2:18" s="1" customForma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2:18" s="1" customForma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2:18" s="1" customFormat="1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2:18" s="1" customForma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18" s="1" customFormat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2:18" s="1" customForma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2:18" s="1" customForma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2:18" s="1" customForma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2:18" s="1" customForma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1" customForma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1" customForma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s="1" customForma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s="1" customFormat="1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2:18" s="1" customFormat="1"/>
    <row r="36" spans="2:18" s="1" customFormat="1"/>
    <row r="37" spans="2:18" s="1" customFormat="1"/>
    <row r="38" spans="2:18" s="1" customFormat="1"/>
    <row r="39" spans="2:18" s="1" customFormat="1"/>
    <row r="40" spans="2:18" s="1" customFormat="1"/>
    <row r="41" spans="2:18" s="1" customFormat="1"/>
    <row r="42" spans="2:18" s="1" customFormat="1"/>
    <row r="43" spans="2:18" s="1" customFormat="1"/>
    <row r="44" spans="2:18" s="1" customFormat="1"/>
    <row r="45" spans="2:18" s="1" customFormat="1"/>
    <row r="46" spans="2:18" s="1" customFormat="1"/>
    <row r="47" spans="2:18" s="1" customFormat="1"/>
    <row r="48" spans="2:1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</sheetData>
  <mergeCells count="6">
    <mergeCell ref="C5:K5"/>
    <mergeCell ref="C16:D16"/>
    <mergeCell ref="C9:K9"/>
    <mergeCell ref="C11:C14"/>
    <mergeCell ref="D14:E14"/>
    <mergeCell ref="C7:K7"/>
  </mergeCells>
  <conditionalFormatting sqref="J11:J13">
    <cfRule type="cellIs" dxfId="1" priority="5" operator="greaterThan">
      <formula>0.8</formula>
    </cfRule>
    <cfRule type="cellIs" dxfId="0" priority="13" operator="greaterThan">
      <formula>0.95</formula>
    </cfRule>
  </conditionalFormatting>
  <conditionalFormatting sqref="J11:J14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{1B863904-9A6C-4E0C-80FE-3BF4D8226896}</x14:id>
        </ext>
      </extLst>
    </cfRule>
  </conditionalFormatting>
  <conditionalFormatting sqref="J11:J1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{5BFCFC07-547E-4417-897D-3D3D1698CAEE}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863904-9A6C-4E0C-80FE-3BF4D822689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J11:J14</xm:sqref>
        </x14:conditionalFormatting>
        <x14:conditionalFormatting xmlns:xm="http://schemas.microsoft.com/office/excel/2006/main">
          <x14:cfRule type="dataBar" id="{5BFCFC07-547E-4417-897D-3D3D1698CA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J11:J15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P80"/>
  <sheetViews>
    <sheetView showGridLines="0" topLeftCell="A31" zoomScaleNormal="100" workbookViewId="0">
      <selection activeCell="I28" sqref="I28"/>
    </sheetView>
  </sheetViews>
  <sheetFormatPr baseColWidth="10" defaultRowHeight="15"/>
  <cols>
    <col min="1" max="1" width="7.28515625" customWidth="1"/>
    <col min="5" max="10" width="11.5703125" customWidth="1"/>
    <col min="16" max="16" width="13.5703125" customWidth="1"/>
  </cols>
  <sheetData>
    <row r="1" spans="2:16">
      <c r="B1" s="82" t="s">
        <v>77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6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16" ht="24.7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>
      <c r="B4" s="84" t="s">
        <v>51</v>
      </c>
      <c r="C4" s="86" t="s">
        <v>14</v>
      </c>
      <c r="D4" s="85" t="s">
        <v>16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2:16">
      <c r="B5" s="84"/>
      <c r="C5" s="87"/>
      <c r="D5" s="16" t="s">
        <v>1</v>
      </c>
      <c r="E5" s="16" t="s">
        <v>11</v>
      </c>
      <c r="F5" s="16" t="s">
        <v>2</v>
      </c>
      <c r="G5" s="16" t="s">
        <v>3</v>
      </c>
      <c r="H5" s="16" t="s">
        <v>4</v>
      </c>
      <c r="I5" s="16" t="s">
        <v>5</v>
      </c>
      <c r="J5" s="16" t="s">
        <v>6</v>
      </c>
      <c r="K5" s="16" t="s">
        <v>7</v>
      </c>
      <c r="L5" s="16" t="s">
        <v>8</v>
      </c>
      <c r="M5" s="16" t="s">
        <v>9</v>
      </c>
      <c r="N5" s="16" t="s">
        <v>10</v>
      </c>
      <c r="O5" s="16" t="s">
        <v>71</v>
      </c>
      <c r="P5" s="16" t="s">
        <v>47</v>
      </c>
    </row>
    <row r="6" spans="2:16">
      <c r="B6" s="38" t="s">
        <v>80</v>
      </c>
      <c r="C6" s="38">
        <v>101</v>
      </c>
      <c r="D6" s="61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57">
        <f>SUM(D6:O6)</f>
        <v>0</v>
      </c>
    </row>
    <row r="7" spans="2:16">
      <c r="B7" s="38" t="s">
        <v>81</v>
      </c>
      <c r="C7" s="38">
        <v>102</v>
      </c>
      <c r="D7" s="61"/>
      <c r="E7" s="61"/>
      <c r="F7" s="62">
        <v>0.3</v>
      </c>
      <c r="G7" s="62"/>
      <c r="H7" s="62"/>
      <c r="I7" s="62"/>
      <c r="J7" s="62"/>
      <c r="K7" s="62"/>
      <c r="L7" s="62"/>
      <c r="M7" s="62"/>
      <c r="N7" s="62"/>
      <c r="O7" s="62"/>
      <c r="P7" s="57">
        <f t="shared" ref="P7:P38" si="0">SUM(D7:O7)</f>
        <v>0.3</v>
      </c>
    </row>
    <row r="8" spans="2:16">
      <c r="B8" s="38" t="s">
        <v>81</v>
      </c>
      <c r="C8" s="38">
        <v>103</v>
      </c>
      <c r="D8" s="61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57">
        <f t="shared" si="0"/>
        <v>0</v>
      </c>
    </row>
    <row r="9" spans="2:16">
      <c r="B9" s="38" t="s">
        <v>81</v>
      </c>
      <c r="C9" s="38">
        <v>105</v>
      </c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57">
        <f t="shared" si="0"/>
        <v>0</v>
      </c>
    </row>
    <row r="10" spans="2:16">
      <c r="B10" s="38" t="s">
        <v>39</v>
      </c>
      <c r="C10" s="38">
        <v>104</v>
      </c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57">
        <f t="shared" si="0"/>
        <v>0</v>
      </c>
    </row>
    <row r="11" spans="2:16">
      <c r="B11" s="38" t="s">
        <v>39</v>
      </c>
      <c r="C11" s="38">
        <v>106</v>
      </c>
      <c r="D11" s="61">
        <v>0.1</v>
      </c>
      <c r="E11" s="61">
        <v>0.01</v>
      </c>
      <c r="F11" s="62">
        <v>0.1</v>
      </c>
      <c r="G11" s="62">
        <v>0.1</v>
      </c>
      <c r="H11" s="62"/>
      <c r="I11" s="62"/>
      <c r="J11" s="62"/>
      <c r="K11" s="62"/>
      <c r="L11" s="62"/>
      <c r="M11" s="62"/>
      <c r="N11" s="62"/>
      <c r="O11" s="62"/>
      <c r="P11" s="57">
        <f t="shared" si="0"/>
        <v>0.31000000000000005</v>
      </c>
    </row>
    <row r="12" spans="2:16">
      <c r="B12" s="38" t="s">
        <v>82</v>
      </c>
      <c r="C12" s="38">
        <v>107</v>
      </c>
      <c r="D12" s="61">
        <v>0.02</v>
      </c>
      <c r="E12" s="61">
        <v>4.8</v>
      </c>
      <c r="F12" s="62">
        <v>0.53</v>
      </c>
      <c r="G12" s="62">
        <v>0.42</v>
      </c>
      <c r="H12" s="62"/>
      <c r="I12" s="62"/>
      <c r="J12" s="62"/>
      <c r="K12" s="62"/>
      <c r="L12" s="62"/>
      <c r="M12" s="62"/>
      <c r="N12" s="62"/>
      <c r="O12" s="62"/>
      <c r="P12" s="57">
        <f t="shared" si="0"/>
        <v>5.77</v>
      </c>
    </row>
    <row r="13" spans="2:16">
      <c r="B13" s="38" t="s">
        <v>82</v>
      </c>
      <c r="C13" s="38">
        <v>108</v>
      </c>
      <c r="D13" s="61">
        <v>0.12</v>
      </c>
      <c r="E13" s="61">
        <v>11.403</v>
      </c>
      <c r="F13" s="62">
        <v>11.371</v>
      </c>
      <c r="G13" s="62">
        <v>3.6560000000000001</v>
      </c>
      <c r="H13" s="62"/>
      <c r="I13" s="62"/>
      <c r="J13" s="62"/>
      <c r="K13" s="62"/>
      <c r="L13" s="62"/>
      <c r="M13" s="62"/>
      <c r="N13" s="62"/>
      <c r="O13" s="62"/>
      <c r="P13" s="57">
        <f t="shared" si="0"/>
        <v>26.549999999999997</v>
      </c>
    </row>
    <row r="14" spans="2:16">
      <c r="B14" s="38" t="s">
        <v>83</v>
      </c>
      <c r="C14" s="38">
        <v>109</v>
      </c>
      <c r="D14" s="61">
        <v>96.641999999999996</v>
      </c>
      <c r="E14" s="61">
        <v>568.798</v>
      </c>
      <c r="F14" s="62">
        <v>1009.192</v>
      </c>
      <c r="G14" s="62">
        <v>4.0430000000000001</v>
      </c>
      <c r="H14" s="62"/>
      <c r="I14" s="62"/>
      <c r="J14" s="62"/>
      <c r="K14" s="62"/>
      <c r="L14" s="62"/>
      <c r="M14" s="62"/>
      <c r="N14" s="62"/>
      <c r="O14" s="62"/>
      <c r="P14" s="57">
        <f t="shared" si="0"/>
        <v>1678.675</v>
      </c>
    </row>
    <row r="15" spans="2:16">
      <c r="B15" s="38" t="s">
        <v>83</v>
      </c>
      <c r="C15" s="38">
        <v>148</v>
      </c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57">
        <f t="shared" si="0"/>
        <v>0</v>
      </c>
    </row>
    <row r="16" spans="2:16">
      <c r="B16" s="38" t="s">
        <v>83</v>
      </c>
      <c r="C16" s="38">
        <v>110</v>
      </c>
      <c r="D16" s="61">
        <v>71.930000000000007</v>
      </c>
      <c r="E16" s="61">
        <v>272.78300000000002</v>
      </c>
      <c r="F16" s="62">
        <v>8.0839999999999996</v>
      </c>
      <c r="G16" s="62"/>
      <c r="H16" s="62"/>
      <c r="I16" s="62"/>
      <c r="J16" s="62"/>
      <c r="K16" s="62"/>
      <c r="L16" s="62"/>
      <c r="M16" s="62"/>
      <c r="N16" s="62"/>
      <c r="O16" s="62"/>
      <c r="P16" s="57">
        <f t="shared" si="0"/>
        <v>352.79700000000003</v>
      </c>
    </row>
    <row r="17" spans="2:16">
      <c r="B17" s="38" t="s">
        <v>45</v>
      </c>
      <c r="C17" s="38">
        <v>111</v>
      </c>
      <c r="D17" s="61">
        <v>2413.2525999999998</v>
      </c>
      <c r="E17" s="61">
        <v>2523.0549999999998</v>
      </c>
      <c r="F17" s="62">
        <v>1605.1974</v>
      </c>
      <c r="G17" s="62">
        <v>1547.0283999999999</v>
      </c>
      <c r="H17" s="62"/>
      <c r="I17" s="62"/>
      <c r="J17" s="62"/>
      <c r="K17" s="62"/>
      <c r="L17" s="62"/>
      <c r="M17" s="62"/>
      <c r="N17" s="62"/>
      <c r="O17" s="62"/>
      <c r="P17" s="57">
        <f t="shared" si="0"/>
        <v>8088.5334000000003</v>
      </c>
    </row>
    <row r="18" spans="2:16">
      <c r="B18" s="38" t="s">
        <v>45</v>
      </c>
      <c r="C18" s="38">
        <v>130</v>
      </c>
      <c r="D18" s="61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57">
        <f t="shared" si="0"/>
        <v>0</v>
      </c>
    </row>
    <row r="19" spans="2:16">
      <c r="B19" s="38" t="s">
        <v>45</v>
      </c>
      <c r="C19" s="38">
        <v>131</v>
      </c>
      <c r="D19" s="61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57">
        <f t="shared" si="0"/>
        <v>0</v>
      </c>
    </row>
    <row r="20" spans="2:16">
      <c r="B20" s="38" t="s">
        <v>45</v>
      </c>
      <c r="C20" s="38">
        <v>133</v>
      </c>
      <c r="D20" s="61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57">
        <f t="shared" si="0"/>
        <v>0</v>
      </c>
    </row>
    <row r="21" spans="2:16">
      <c r="B21" s="38" t="s">
        <v>45</v>
      </c>
      <c r="C21" s="38">
        <v>150</v>
      </c>
      <c r="D21" s="61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7">
        <f t="shared" si="0"/>
        <v>0</v>
      </c>
    </row>
    <row r="22" spans="2:16">
      <c r="B22" s="38" t="s">
        <v>49</v>
      </c>
      <c r="C22" s="38">
        <v>112</v>
      </c>
      <c r="D22" s="61">
        <v>5.2140000000000004</v>
      </c>
      <c r="E22" s="61">
        <v>0.2</v>
      </c>
      <c r="F22" s="62">
        <v>3.2549999999999999</v>
      </c>
      <c r="G22" s="62">
        <v>11.2805</v>
      </c>
      <c r="H22" s="62"/>
      <c r="I22" s="62"/>
      <c r="J22" s="62"/>
      <c r="K22" s="62"/>
      <c r="L22" s="62"/>
      <c r="M22" s="62"/>
      <c r="N22" s="62"/>
      <c r="O22" s="62"/>
      <c r="P22" s="57">
        <f t="shared" si="0"/>
        <v>19.9495</v>
      </c>
    </row>
    <row r="23" spans="2:16">
      <c r="B23" s="38" t="s">
        <v>46</v>
      </c>
      <c r="C23" s="38">
        <v>113</v>
      </c>
      <c r="D23" s="61">
        <v>22.072299999999998</v>
      </c>
      <c r="E23" s="61">
        <v>505.79899999999998</v>
      </c>
      <c r="F23" s="62">
        <v>1080.8225</v>
      </c>
      <c r="G23" s="62">
        <v>2407.9659999999999</v>
      </c>
      <c r="H23" s="62"/>
      <c r="I23" s="62"/>
      <c r="J23" s="62"/>
      <c r="K23" s="62"/>
      <c r="L23" s="62"/>
      <c r="M23" s="62"/>
      <c r="N23" s="62"/>
      <c r="O23" s="62"/>
      <c r="P23" s="57">
        <f t="shared" si="0"/>
        <v>4016.6597999999999</v>
      </c>
    </row>
    <row r="24" spans="2:16">
      <c r="B24" s="38" t="s">
        <v>46</v>
      </c>
      <c r="C24" s="38">
        <v>152</v>
      </c>
      <c r="D24" s="61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57">
        <f t="shared" si="0"/>
        <v>0</v>
      </c>
    </row>
    <row r="25" spans="2:16">
      <c r="B25" s="38" t="s">
        <v>97</v>
      </c>
      <c r="C25" s="38">
        <v>165</v>
      </c>
      <c r="D25" s="61"/>
      <c r="E25" s="61">
        <v>2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57">
        <f t="shared" si="0"/>
        <v>2</v>
      </c>
    </row>
    <row r="26" spans="2:16">
      <c r="B26" s="38" t="s">
        <v>43</v>
      </c>
      <c r="C26" s="38">
        <v>114</v>
      </c>
      <c r="D26" s="61">
        <v>661.71820000000002</v>
      </c>
      <c r="E26" s="61">
        <v>9216.8029999999999</v>
      </c>
      <c r="F26" s="62">
        <v>10775.3277</v>
      </c>
      <c r="G26" s="62">
        <v>10463.9627</v>
      </c>
      <c r="H26" s="62"/>
      <c r="I26" s="62"/>
      <c r="J26" s="62"/>
      <c r="K26" s="62"/>
      <c r="L26" s="62"/>
      <c r="M26" s="62"/>
      <c r="N26" s="62"/>
      <c r="O26" s="62"/>
      <c r="P26" s="57">
        <f t="shared" si="0"/>
        <v>31117.811599999997</v>
      </c>
    </row>
    <row r="27" spans="2:16">
      <c r="B27" s="38" t="s">
        <v>43</v>
      </c>
      <c r="C27" s="38">
        <v>153</v>
      </c>
      <c r="D27" s="61"/>
      <c r="E27" s="61">
        <v>44.2761</v>
      </c>
      <c r="F27" s="62">
        <v>111.6598</v>
      </c>
      <c r="G27" s="62">
        <v>103.922</v>
      </c>
      <c r="H27" s="62"/>
      <c r="I27" s="62"/>
      <c r="J27" s="62"/>
      <c r="K27" s="62"/>
      <c r="L27" s="62"/>
      <c r="M27" s="62"/>
      <c r="N27" s="62"/>
      <c r="O27" s="62"/>
      <c r="P27" s="57">
        <f t="shared" si="0"/>
        <v>259.85789999999997</v>
      </c>
    </row>
    <row r="28" spans="2:16">
      <c r="B28" s="38" t="s">
        <v>84</v>
      </c>
      <c r="C28" s="38">
        <v>115</v>
      </c>
      <c r="D28" s="61">
        <v>0.153</v>
      </c>
      <c r="E28" s="61">
        <v>0.85299999999999998</v>
      </c>
      <c r="F28" s="62">
        <v>1.4179999999999999</v>
      </c>
      <c r="G28" s="62">
        <v>18.640999999999998</v>
      </c>
      <c r="H28" s="62"/>
      <c r="I28" s="62"/>
      <c r="J28" s="62"/>
      <c r="K28" s="62"/>
      <c r="L28" s="62"/>
      <c r="M28" s="62"/>
      <c r="N28" s="62"/>
      <c r="O28" s="62"/>
      <c r="P28" s="57">
        <f t="shared" si="0"/>
        <v>21.064999999999998</v>
      </c>
    </row>
    <row r="29" spans="2:16">
      <c r="B29" s="38" t="s">
        <v>85</v>
      </c>
      <c r="C29" s="38">
        <v>161</v>
      </c>
      <c r="D29" s="61">
        <v>2.1070000000000002</v>
      </c>
      <c r="E29" s="61">
        <v>12.204000000000001</v>
      </c>
      <c r="F29" s="62">
        <v>248.47020000000001</v>
      </c>
      <c r="G29" s="62">
        <v>547.23739999999998</v>
      </c>
      <c r="H29" s="62"/>
      <c r="I29" s="62"/>
      <c r="J29" s="62"/>
      <c r="K29" s="62"/>
      <c r="L29" s="62"/>
      <c r="M29" s="62"/>
      <c r="N29" s="62"/>
      <c r="O29" s="62"/>
      <c r="P29" s="57">
        <f t="shared" si="0"/>
        <v>810.01859999999999</v>
      </c>
    </row>
    <row r="30" spans="2:16">
      <c r="B30" s="38" t="s">
        <v>85</v>
      </c>
      <c r="C30" s="38">
        <v>163</v>
      </c>
      <c r="D30" s="61"/>
      <c r="E30" s="61"/>
      <c r="F30" s="62">
        <v>30</v>
      </c>
      <c r="G30" s="62">
        <v>15.513</v>
      </c>
      <c r="H30" s="62"/>
      <c r="I30" s="62"/>
      <c r="J30" s="62"/>
      <c r="K30" s="62"/>
      <c r="L30" s="62"/>
      <c r="M30" s="62"/>
      <c r="N30" s="62"/>
      <c r="O30" s="62"/>
      <c r="P30" s="57">
        <f t="shared" si="0"/>
        <v>45.512999999999998</v>
      </c>
    </row>
    <row r="31" spans="2:16">
      <c r="B31" s="38" t="s">
        <v>44</v>
      </c>
      <c r="C31" s="38">
        <v>162</v>
      </c>
      <c r="D31" s="61"/>
      <c r="E31" s="61">
        <v>5.65</v>
      </c>
      <c r="F31" s="62">
        <v>68.742000000000004</v>
      </c>
      <c r="G31" s="62">
        <v>9.89</v>
      </c>
      <c r="H31" s="62"/>
      <c r="I31" s="62"/>
      <c r="J31" s="62"/>
      <c r="K31" s="62"/>
      <c r="L31" s="62"/>
      <c r="M31" s="62"/>
      <c r="N31" s="62"/>
      <c r="O31" s="62"/>
      <c r="P31" s="57">
        <f t="shared" si="0"/>
        <v>84.282000000000011</v>
      </c>
    </row>
    <row r="32" spans="2:16">
      <c r="B32" s="38" t="s">
        <v>44</v>
      </c>
      <c r="C32" s="38">
        <v>117</v>
      </c>
      <c r="D32" s="61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57">
        <f t="shared" si="0"/>
        <v>0</v>
      </c>
    </row>
    <row r="33" spans="2:16">
      <c r="B33" s="38" t="s">
        <v>44</v>
      </c>
      <c r="C33" s="38">
        <v>121</v>
      </c>
      <c r="D33" s="61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57">
        <f t="shared" si="0"/>
        <v>0</v>
      </c>
    </row>
    <row r="34" spans="2:16">
      <c r="B34" s="38" t="s">
        <v>15</v>
      </c>
      <c r="C34" s="38">
        <v>118</v>
      </c>
      <c r="D34" s="61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57">
        <f t="shared" si="0"/>
        <v>0</v>
      </c>
    </row>
    <row r="35" spans="2:16">
      <c r="B35" s="38" t="s">
        <v>15</v>
      </c>
      <c r="C35" s="38">
        <v>119</v>
      </c>
      <c r="D35" s="61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57">
        <f t="shared" si="0"/>
        <v>0</v>
      </c>
    </row>
    <row r="36" spans="2:16">
      <c r="B36" s="38" t="s">
        <v>15</v>
      </c>
      <c r="C36" s="38">
        <v>123</v>
      </c>
      <c r="D36" s="61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57">
        <f t="shared" si="0"/>
        <v>0</v>
      </c>
    </row>
    <row r="37" spans="2:16">
      <c r="B37" s="38" t="s">
        <v>86</v>
      </c>
      <c r="C37" s="38">
        <v>120</v>
      </c>
      <c r="D37" s="61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57">
        <f t="shared" si="0"/>
        <v>0</v>
      </c>
    </row>
    <row r="38" spans="2:16">
      <c r="B38" s="38" t="s">
        <v>86</v>
      </c>
      <c r="C38" s="38">
        <v>124</v>
      </c>
      <c r="D38" s="61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57">
        <f t="shared" si="0"/>
        <v>0</v>
      </c>
    </row>
    <row r="39" spans="2:16">
      <c r="B39" s="88" t="s">
        <v>52</v>
      </c>
      <c r="C39" s="89"/>
      <c r="D39" s="58">
        <f>SUM(D6:D38)</f>
        <v>3273.3290999999995</v>
      </c>
      <c r="E39" s="58">
        <f t="shared" ref="E39:O39" si="1">SUM(E6:E38)</f>
        <v>13168.634099999997</v>
      </c>
      <c r="F39" s="58">
        <f t="shared" si="1"/>
        <v>14954.469599999999</v>
      </c>
      <c r="G39" s="58">
        <f t="shared" si="1"/>
        <v>15133.66</v>
      </c>
      <c r="H39" s="58">
        <f t="shared" si="1"/>
        <v>0</v>
      </c>
      <c r="I39" s="58">
        <f t="shared" si="1"/>
        <v>0</v>
      </c>
      <c r="J39" s="58">
        <f t="shared" si="1"/>
        <v>0</v>
      </c>
      <c r="K39" s="58">
        <f t="shared" si="1"/>
        <v>0</v>
      </c>
      <c r="L39" s="58">
        <f t="shared" si="1"/>
        <v>0</v>
      </c>
      <c r="M39" s="58">
        <f t="shared" si="1"/>
        <v>0</v>
      </c>
      <c r="N39" s="58">
        <f t="shared" si="1"/>
        <v>0</v>
      </c>
      <c r="O39" s="58">
        <f t="shared" si="1"/>
        <v>0</v>
      </c>
      <c r="P39" s="58">
        <f>SUM(D39:O39)</f>
        <v>46530.092799999999</v>
      </c>
    </row>
    <row r="43" spans="2:16" ht="31.5" customHeight="1">
      <c r="B43" s="82" t="s">
        <v>99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5" spans="2:16">
      <c r="B45" s="84" t="s">
        <v>51</v>
      </c>
      <c r="C45" s="86" t="s">
        <v>14</v>
      </c>
      <c r="D45" s="85" t="s">
        <v>16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2:16">
      <c r="B46" s="84"/>
      <c r="C46" s="87"/>
      <c r="D46" s="16" t="s">
        <v>1</v>
      </c>
      <c r="E46" s="16" t="s">
        <v>11</v>
      </c>
      <c r="F46" s="16" t="s">
        <v>2</v>
      </c>
      <c r="G46" s="16" t="s">
        <v>3</v>
      </c>
      <c r="H46" s="16" t="s">
        <v>4</v>
      </c>
      <c r="I46" s="16" t="s">
        <v>5</v>
      </c>
      <c r="J46" s="16" t="s">
        <v>6</v>
      </c>
      <c r="K46" s="16" t="s">
        <v>7</v>
      </c>
      <c r="L46" s="16" t="s">
        <v>8</v>
      </c>
      <c r="M46" s="16" t="s">
        <v>9</v>
      </c>
      <c r="N46" s="16" t="s">
        <v>10</v>
      </c>
      <c r="O46" s="16" t="s">
        <v>71</v>
      </c>
      <c r="P46" s="16" t="s">
        <v>47</v>
      </c>
    </row>
    <row r="47" spans="2:16">
      <c r="B47" s="38" t="s">
        <v>80</v>
      </c>
      <c r="C47" s="38">
        <v>101</v>
      </c>
      <c r="D47" s="61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57">
        <f t="shared" ref="P47:P79" si="2">SUM(D47:O47)</f>
        <v>0</v>
      </c>
    </row>
    <row r="48" spans="2:16">
      <c r="B48" s="38" t="s">
        <v>81</v>
      </c>
      <c r="C48" s="38">
        <v>102</v>
      </c>
      <c r="D48" s="61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57">
        <f t="shared" si="2"/>
        <v>0</v>
      </c>
    </row>
    <row r="49" spans="2:16">
      <c r="B49" s="38" t="s">
        <v>81</v>
      </c>
      <c r="C49" s="38">
        <v>103</v>
      </c>
      <c r="D49" s="61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57">
        <f t="shared" si="2"/>
        <v>0</v>
      </c>
    </row>
    <row r="50" spans="2:16">
      <c r="B50" s="38" t="s">
        <v>81</v>
      </c>
      <c r="C50" s="38">
        <v>105</v>
      </c>
      <c r="D50" s="61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57">
        <f t="shared" si="2"/>
        <v>0</v>
      </c>
    </row>
    <row r="51" spans="2:16">
      <c r="B51" s="38" t="s">
        <v>39</v>
      </c>
      <c r="C51" s="38">
        <v>104</v>
      </c>
      <c r="D51" s="61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57">
        <f t="shared" si="2"/>
        <v>0</v>
      </c>
    </row>
    <row r="52" spans="2:16">
      <c r="B52" s="38" t="s">
        <v>39</v>
      </c>
      <c r="C52" s="38">
        <v>106</v>
      </c>
      <c r="D52" s="61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57">
        <f t="shared" si="2"/>
        <v>0</v>
      </c>
    </row>
    <row r="53" spans="2:16">
      <c r="B53" s="38" t="s">
        <v>82</v>
      </c>
      <c r="C53" s="38">
        <v>107</v>
      </c>
      <c r="D53" s="61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57">
        <f t="shared" si="2"/>
        <v>0</v>
      </c>
    </row>
    <row r="54" spans="2:16">
      <c r="B54" s="38" t="s">
        <v>82</v>
      </c>
      <c r="C54" s="38">
        <v>108</v>
      </c>
      <c r="D54" s="61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57">
        <f t="shared" si="2"/>
        <v>0</v>
      </c>
    </row>
    <row r="55" spans="2:16">
      <c r="B55" s="38" t="s">
        <v>83</v>
      </c>
      <c r="C55" s="38">
        <v>109</v>
      </c>
      <c r="D55" s="61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57">
        <f t="shared" si="2"/>
        <v>0</v>
      </c>
    </row>
    <row r="56" spans="2:16">
      <c r="B56" s="38" t="s">
        <v>83</v>
      </c>
      <c r="C56" s="38">
        <v>148</v>
      </c>
      <c r="D56" s="61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57">
        <f t="shared" si="2"/>
        <v>0</v>
      </c>
    </row>
    <row r="57" spans="2:16">
      <c r="B57" s="38" t="s">
        <v>83</v>
      </c>
      <c r="C57" s="38">
        <v>110</v>
      </c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57">
        <f t="shared" si="2"/>
        <v>0</v>
      </c>
    </row>
    <row r="58" spans="2:16">
      <c r="B58" s="38" t="s">
        <v>45</v>
      </c>
      <c r="C58" s="38">
        <v>111</v>
      </c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57">
        <f t="shared" si="2"/>
        <v>0</v>
      </c>
    </row>
    <row r="59" spans="2:16">
      <c r="B59" s="38" t="s">
        <v>45</v>
      </c>
      <c r="C59" s="38">
        <v>130</v>
      </c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57">
        <f t="shared" si="2"/>
        <v>0</v>
      </c>
    </row>
    <row r="60" spans="2:16">
      <c r="B60" s="38" t="s">
        <v>45</v>
      </c>
      <c r="C60" s="38">
        <v>131</v>
      </c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57">
        <f t="shared" si="2"/>
        <v>0</v>
      </c>
    </row>
    <row r="61" spans="2:16">
      <c r="B61" s="38" t="s">
        <v>45</v>
      </c>
      <c r="C61" s="38">
        <v>133</v>
      </c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7">
        <f t="shared" si="2"/>
        <v>0</v>
      </c>
    </row>
    <row r="62" spans="2:16">
      <c r="B62" s="38" t="s">
        <v>45</v>
      </c>
      <c r="C62" s="38">
        <v>150</v>
      </c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57">
        <f t="shared" si="2"/>
        <v>0</v>
      </c>
    </row>
    <row r="63" spans="2:16">
      <c r="B63" s="38" t="s">
        <v>49</v>
      </c>
      <c r="C63" s="38">
        <v>112</v>
      </c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57">
        <f t="shared" si="2"/>
        <v>0</v>
      </c>
    </row>
    <row r="64" spans="2:16">
      <c r="B64" s="38" t="s">
        <v>46</v>
      </c>
      <c r="C64" s="38">
        <v>113</v>
      </c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57">
        <f t="shared" si="2"/>
        <v>0</v>
      </c>
    </row>
    <row r="65" spans="2:16">
      <c r="B65" s="38" t="s">
        <v>46</v>
      </c>
      <c r="C65" s="38">
        <v>152</v>
      </c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57">
        <f t="shared" si="2"/>
        <v>0</v>
      </c>
    </row>
    <row r="66" spans="2:16">
      <c r="B66" s="38" t="s">
        <v>97</v>
      </c>
      <c r="C66" s="38">
        <v>165</v>
      </c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57">
        <f t="shared" si="2"/>
        <v>0</v>
      </c>
    </row>
    <row r="67" spans="2:16">
      <c r="B67" s="38" t="s">
        <v>43</v>
      </c>
      <c r="C67" s="38">
        <v>114</v>
      </c>
      <c r="D67" s="61"/>
      <c r="E67" s="61"/>
      <c r="F67" s="62">
        <v>5.1959999999999997</v>
      </c>
      <c r="G67" s="62"/>
      <c r="H67" s="62"/>
      <c r="I67" s="62"/>
      <c r="J67" s="62"/>
      <c r="K67" s="62"/>
      <c r="L67" s="62"/>
      <c r="M67" s="62"/>
      <c r="N67" s="62"/>
      <c r="O67" s="62"/>
      <c r="P67" s="57">
        <f t="shared" si="2"/>
        <v>5.1959999999999997</v>
      </c>
    </row>
    <row r="68" spans="2:16">
      <c r="B68" s="38" t="s">
        <v>43</v>
      </c>
      <c r="C68" s="38">
        <v>153</v>
      </c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57">
        <f t="shared" si="2"/>
        <v>0</v>
      </c>
    </row>
    <row r="69" spans="2:16">
      <c r="B69" s="38" t="s">
        <v>84</v>
      </c>
      <c r="C69" s="38">
        <v>115</v>
      </c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57">
        <f t="shared" si="2"/>
        <v>0</v>
      </c>
    </row>
    <row r="70" spans="2:16">
      <c r="B70" s="38" t="s">
        <v>85</v>
      </c>
      <c r="C70" s="38">
        <v>161</v>
      </c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57">
        <f t="shared" si="2"/>
        <v>0</v>
      </c>
    </row>
    <row r="71" spans="2:16">
      <c r="B71" s="38" t="s">
        <v>85</v>
      </c>
      <c r="C71" s="38">
        <v>163</v>
      </c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57">
        <f t="shared" si="2"/>
        <v>0</v>
      </c>
    </row>
    <row r="72" spans="2:16">
      <c r="B72" s="38" t="s">
        <v>44</v>
      </c>
      <c r="C72" s="38">
        <v>162</v>
      </c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57">
        <f t="shared" si="2"/>
        <v>0</v>
      </c>
    </row>
    <row r="73" spans="2:16">
      <c r="B73" s="38" t="s">
        <v>44</v>
      </c>
      <c r="C73" s="38">
        <v>117</v>
      </c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57">
        <f t="shared" si="2"/>
        <v>0</v>
      </c>
    </row>
    <row r="74" spans="2:16">
      <c r="B74" s="38" t="s">
        <v>44</v>
      </c>
      <c r="C74" s="38">
        <v>121</v>
      </c>
      <c r="D74" s="61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57">
        <f t="shared" si="2"/>
        <v>0</v>
      </c>
    </row>
    <row r="75" spans="2:16">
      <c r="B75" s="38" t="s">
        <v>15</v>
      </c>
      <c r="C75" s="38">
        <v>118</v>
      </c>
      <c r="D75" s="61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57">
        <f t="shared" si="2"/>
        <v>0</v>
      </c>
    </row>
    <row r="76" spans="2:16">
      <c r="B76" s="38" t="s">
        <v>15</v>
      </c>
      <c r="C76" s="38">
        <v>119</v>
      </c>
      <c r="D76" s="61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57">
        <f t="shared" si="2"/>
        <v>0</v>
      </c>
    </row>
    <row r="77" spans="2:16">
      <c r="B77" s="38" t="s">
        <v>15</v>
      </c>
      <c r="C77" s="38">
        <v>123</v>
      </c>
      <c r="D77" s="61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57">
        <f t="shared" si="2"/>
        <v>0</v>
      </c>
    </row>
    <row r="78" spans="2:16">
      <c r="B78" s="38" t="s">
        <v>86</v>
      </c>
      <c r="C78" s="38">
        <v>120</v>
      </c>
      <c r="D78" s="61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57">
        <f t="shared" si="2"/>
        <v>0</v>
      </c>
    </row>
    <row r="79" spans="2:16">
      <c r="B79" s="38" t="s">
        <v>86</v>
      </c>
      <c r="C79" s="38">
        <v>124</v>
      </c>
      <c r="D79" s="61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57">
        <f t="shared" si="2"/>
        <v>0</v>
      </c>
    </row>
    <row r="80" spans="2:16">
      <c r="B80" s="88" t="s">
        <v>52</v>
      </c>
      <c r="C80" s="89"/>
      <c r="D80" s="58">
        <f>SUM(D47:D79)</f>
        <v>0</v>
      </c>
      <c r="E80" s="58">
        <f t="shared" ref="E80:O80" si="3">SUM(E47:E79)</f>
        <v>0</v>
      </c>
      <c r="F80" s="58">
        <f t="shared" si="3"/>
        <v>5.1959999999999997</v>
      </c>
      <c r="G80" s="58">
        <f t="shared" si="3"/>
        <v>0</v>
      </c>
      <c r="H80" s="58">
        <f t="shared" si="3"/>
        <v>0</v>
      </c>
      <c r="I80" s="58">
        <f t="shared" si="3"/>
        <v>0</v>
      </c>
      <c r="J80" s="58">
        <f t="shared" si="3"/>
        <v>0</v>
      </c>
      <c r="K80" s="58">
        <f t="shared" si="3"/>
        <v>0</v>
      </c>
      <c r="L80" s="58">
        <f t="shared" si="3"/>
        <v>0</v>
      </c>
      <c r="M80" s="58">
        <f t="shared" si="3"/>
        <v>0</v>
      </c>
      <c r="N80" s="58">
        <f t="shared" si="3"/>
        <v>0</v>
      </c>
      <c r="O80" s="58">
        <f t="shared" si="3"/>
        <v>0</v>
      </c>
      <c r="P80" s="58">
        <f>SUM(D80:O80)</f>
        <v>5.1959999999999997</v>
      </c>
    </row>
  </sheetData>
  <mergeCells count="10">
    <mergeCell ref="B45:B46"/>
    <mergeCell ref="C45:C46"/>
    <mergeCell ref="D45:P45"/>
    <mergeCell ref="B80:C80"/>
    <mergeCell ref="B43:P43"/>
    <mergeCell ref="B1:P3"/>
    <mergeCell ref="B4:B5"/>
    <mergeCell ref="D4:P4"/>
    <mergeCell ref="C4:C5"/>
    <mergeCell ref="B39:C3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79"/>
  <sheetViews>
    <sheetView showGridLines="0" topLeftCell="A4" zoomScale="80" zoomScaleNormal="80" workbookViewId="0">
      <selection activeCell="K39" sqref="K39"/>
    </sheetView>
  </sheetViews>
  <sheetFormatPr baseColWidth="10" defaultRowHeight="15"/>
  <cols>
    <col min="2" max="2" width="14.28515625" customWidth="1"/>
    <col min="3" max="3" width="13.7109375" customWidth="1"/>
    <col min="4" max="5" width="15.7109375" customWidth="1"/>
    <col min="12" max="12" width="14.5703125" bestFit="1" customWidth="1"/>
    <col min="14" max="14" width="13.5703125" bestFit="1" customWidth="1"/>
    <col min="15" max="15" width="10.140625" bestFit="1" customWidth="1"/>
    <col min="16" max="16" width="18.5703125" bestFit="1" customWidth="1"/>
  </cols>
  <sheetData>
    <row r="1" spans="1:17" ht="47.25" customHeight="1">
      <c r="A1" s="90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36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>
      <c r="B3" s="97" t="s">
        <v>87</v>
      </c>
      <c r="C3" s="97" t="s">
        <v>14</v>
      </c>
      <c r="D3" s="102" t="s">
        <v>16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7">
      <c r="B4" s="97"/>
      <c r="C4" s="97"/>
      <c r="D4" s="17" t="s">
        <v>1</v>
      </c>
      <c r="E4" s="17" t="s">
        <v>11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71</v>
      </c>
      <c r="P4" s="17" t="s">
        <v>47</v>
      </c>
    </row>
    <row r="5" spans="1:17">
      <c r="B5" s="18">
        <v>1</v>
      </c>
      <c r="C5" s="18">
        <v>102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27">
        <f t="shared" ref="P5:P9" si="0">SUM(D5:O5)</f>
        <v>0</v>
      </c>
    </row>
    <row r="6" spans="1:17">
      <c r="B6" s="18">
        <v>2</v>
      </c>
      <c r="C6" s="18">
        <v>106</v>
      </c>
      <c r="D6" s="27"/>
      <c r="E6" s="27"/>
      <c r="F6" s="55"/>
      <c r="G6" s="55"/>
      <c r="H6" s="55"/>
      <c r="I6" s="55"/>
      <c r="J6" s="55"/>
      <c r="K6" s="55"/>
      <c r="L6" s="55"/>
      <c r="M6" s="55"/>
      <c r="N6" s="55"/>
      <c r="O6" s="55"/>
      <c r="P6" s="27">
        <f t="shared" si="0"/>
        <v>0</v>
      </c>
    </row>
    <row r="7" spans="1:17">
      <c r="B7" s="18">
        <v>5</v>
      </c>
      <c r="C7" s="18">
        <v>111</v>
      </c>
      <c r="D7" s="27"/>
      <c r="E7" s="27"/>
      <c r="F7" s="55"/>
      <c r="G7" s="55"/>
      <c r="H7" s="55"/>
      <c r="I7" s="55"/>
      <c r="J7" s="55"/>
      <c r="K7" s="55"/>
      <c r="L7" s="55"/>
      <c r="M7" s="55"/>
      <c r="N7" s="55"/>
      <c r="O7" s="55"/>
      <c r="P7" s="27">
        <f t="shared" si="0"/>
        <v>0</v>
      </c>
    </row>
    <row r="8" spans="1:17">
      <c r="B8" s="18">
        <v>6</v>
      </c>
      <c r="C8" s="18">
        <v>112</v>
      </c>
      <c r="D8" s="27"/>
      <c r="E8" s="27"/>
      <c r="F8" s="55"/>
      <c r="G8" s="55"/>
      <c r="H8" s="55"/>
      <c r="I8" s="55"/>
      <c r="J8" s="55"/>
      <c r="K8" s="55"/>
      <c r="L8" s="55"/>
      <c r="M8" s="55"/>
      <c r="N8" s="55"/>
      <c r="O8" s="55"/>
      <c r="P8" s="27">
        <f t="shared" si="0"/>
        <v>0</v>
      </c>
    </row>
    <row r="9" spans="1:17">
      <c r="B9" s="18">
        <v>6</v>
      </c>
      <c r="C9" s="18">
        <v>151</v>
      </c>
      <c r="D9" s="27"/>
      <c r="E9" s="67"/>
      <c r="F9" s="55"/>
      <c r="G9" s="55"/>
      <c r="H9" s="55"/>
      <c r="I9" s="68"/>
      <c r="J9" s="68"/>
      <c r="K9" s="55"/>
      <c r="L9" s="55"/>
      <c r="M9" s="55"/>
      <c r="N9" s="55"/>
      <c r="O9" s="55"/>
      <c r="P9" s="27">
        <f t="shared" si="0"/>
        <v>0</v>
      </c>
    </row>
    <row r="10" spans="1:17">
      <c r="B10" s="18">
        <v>7</v>
      </c>
      <c r="C10" s="18">
        <v>113</v>
      </c>
      <c r="D10" s="27"/>
      <c r="E10" s="67"/>
      <c r="F10" s="68"/>
      <c r="G10" s="55"/>
      <c r="H10" s="55"/>
      <c r="I10" s="68"/>
      <c r="J10" s="68"/>
      <c r="K10" s="55"/>
      <c r="L10" s="55"/>
      <c r="M10" s="55"/>
      <c r="N10" s="55"/>
      <c r="O10" s="55"/>
      <c r="P10" s="27">
        <f>SUM(D10:O10)</f>
        <v>0</v>
      </c>
    </row>
    <row r="11" spans="1:17">
      <c r="B11" s="18">
        <v>8</v>
      </c>
      <c r="C11" s="18">
        <v>114</v>
      </c>
      <c r="D11" s="27"/>
      <c r="E11" s="67"/>
      <c r="F11" s="55"/>
      <c r="G11" s="55"/>
      <c r="H11" s="55"/>
      <c r="I11" s="68"/>
      <c r="J11" s="68"/>
      <c r="K11" s="68"/>
      <c r="L11" s="55"/>
      <c r="M11" s="55"/>
      <c r="N11" s="55"/>
      <c r="O11" s="55"/>
      <c r="P11" s="27">
        <f>SUM(D11:O11)</f>
        <v>0</v>
      </c>
    </row>
    <row r="12" spans="1:17">
      <c r="B12" s="18">
        <v>8</v>
      </c>
      <c r="C12" s="18">
        <v>153</v>
      </c>
      <c r="D12" s="27"/>
      <c r="E12" s="27"/>
      <c r="F12" s="55"/>
      <c r="G12" s="55"/>
      <c r="H12" s="55"/>
      <c r="I12" s="68"/>
      <c r="J12" s="68"/>
      <c r="K12" s="55"/>
      <c r="L12" s="55"/>
      <c r="M12" s="55"/>
      <c r="N12" s="55"/>
      <c r="O12" s="55"/>
      <c r="P12" s="27">
        <f t="shared" ref="P12:P20" si="1">SUM(D12:O12)</f>
        <v>0</v>
      </c>
    </row>
    <row r="13" spans="1:17">
      <c r="B13" s="18">
        <v>9</v>
      </c>
      <c r="C13" s="18">
        <v>115</v>
      </c>
      <c r="D13" s="27"/>
      <c r="E13" s="27"/>
      <c r="F13" s="55"/>
      <c r="G13" s="55"/>
      <c r="H13" s="55"/>
      <c r="I13" s="68"/>
      <c r="J13" s="68"/>
      <c r="K13" s="55"/>
      <c r="L13" s="55"/>
      <c r="M13" s="55"/>
      <c r="N13" s="55"/>
      <c r="O13" s="55"/>
      <c r="P13" s="27">
        <f t="shared" si="1"/>
        <v>0</v>
      </c>
    </row>
    <row r="14" spans="1:17">
      <c r="B14" s="18">
        <v>10</v>
      </c>
      <c r="C14" s="18">
        <v>117</v>
      </c>
      <c r="D14" s="55"/>
      <c r="E14" s="5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f t="shared" si="1"/>
        <v>0</v>
      </c>
    </row>
    <row r="15" spans="1:17">
      <c r="B15" s="18">
        <v>10</v>
      </c>
      <c r="C15" s="18">
        <v>162</v>
      </c>
      <c r="D15" s="55"/>
      <c r="E15" s="5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>
        <f t="shared" si="1"/>
        <v>0</v>
      </c>
    </row>
    <row r="16" spans="1:17">
      <c r="B16" s="18">
        <v>11</v>
      </c>
      <c r="C16" s="18">
        <v>118</v>
      </c>
      <c r="D16" s="55"/>
      <c r="E16" s="55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f t="shared" si="1"/>
        <v>0</v>
      </c>
    </row>
    <row r="17" spans="2:16">
      <c r="B17" s="18">
        <v>11</v>
      </c>
      <c r="C17" s="18">
        <v>119</v>
      </c>
      <c r="D17" s="55"/>
      <c r="E17" s="55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>
        <f t="shared" si="1"/>
        <v>0</v>
      </c>
    </row>
    <row r="18" spans="2:16">
      <c r="B18" s="18">
        <v>12</v>
      </c>
      <c r="C18" s="19">
        <v>120</v>
      </c>
      <c r="D18" s="55"/>
      <c r="E18" s="5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f t="shared" si="1"/>
        <v>0</v>
      </c>
    </row>
    <row r="19" spans="2:16">
      <c r="B19" s="18">
        <v>14</v>
      </c>
      <c r="C19" s="19">
        <v>161</v>
      </c>
      <c r="D19" s="55"/>
      <c r="E19" s="5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>
        <f t="shared" si="1"/>
        <v>0</v>
      </c>
    </row>
    <row r="20" spans="2:16">
      <c r="B20" s="18">
        <v>16</v>
      </c>
      <c r="C20" s="19">
        <v>165</v>
      </c>
      <c r="D20" s="55"/>
      <c r="E20" s="55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>
        <f t="shared" si="1"/>
        <v>0</v>
      </c>
    </row>
    <row r="21" spans="2:16">
      <c r="B21" s="100" t="s">
        <v>47</v>
      </c>
      <c r="C21" s="101"/>
      <c r="D21" s="56">
        <f t="shared" ref="D21:K21" si="2">SUM(D5:D20)</f>
        <v>0</v>
      </c>
      <c r="E21" s="56">
        <f t="shared" si="2"/>
        <v>0</v>
      </c>
      <c r="F21" s="56">
        <f t="shared" si="2"/>
        <v>0</v>
      </c>
      <c r="G21" s="56">
        <f t="shared" si="2"/>
        <v>0</v>
      </c>
      <c r="H21" s="56">
        <f t="shared" si="2"/>
        <v>0</v>
      </c>
      <c r="I21" s="56">
        <f t="shared" si="2"/>
        <v>0</v>
      </c>
      <c r="J21" s="56">
        <f t="shared" si="2"/>
        <v>0</v>
      </c>
      <c r="K21" s="56">
        <f t="shared" si="2"/>
        <v>0</v>
      </c>
      <c r="L21" s="56">
        <f>SUM(L5:L20)</f>
        <v>0</v>
      </c>
      <c r="M21" s="56">
        <f>SUM(M5:M20)</f>
        <v>0</v>
      </c>
      <c r="N21" s="56">
        <f t="shared" ref="N21:O21" si="3">SUM(N5:N20)</f>
        <v>0</v>
      </c>
      <c r="O21" s="56">
        <f t="shared" si="3"/>
        <v>0</v>
      </c>
      <c r="P21" s="56">
        <f>SUM(P5:P20)</f>
        <v>0</v>
      </c>
    </row>
    <row r="23" spans="2:16" ht="30" customHeight="1">
      <c r="B23" s="90" t="s">
        <v>78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 ht="32.2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7" t="s">
        <v>87</v>
      </c>
      <c r="C25" s="97" t="s">
        <v>14</v>
      </c>
      <c r="D25" s="102" t="s">
        <v>16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97"/>
      <c r="C26" s="97"/>
      <c r="D26" s="17" t="s">
        <v>1</v>
      </c>
      <c r="E26" s="17" t="s">
        <v>11</v>
      </c>
      <c r="F26" s="17" t="s">
        <v>2</v>
      </c>
      <c r="G26" s="17" t="s">
        <v>3</v>
      </c>
      <c r="H26" s="17" t="s">
        <v>4</v>
      </c>
      <c r="I26" s="17" t="s">
        <v>5</v>
      </c>
      <c r="J26" s="17" t="s">
        <v>6</v>
      </c>
      <c r="K26" s="17" t="s">
        <v>7</v>
      </c>
      <c r="L26" s="17" t="s">
        <v>8</v>
      </c>
      <c r="M26" s="17" t="s">
        <v>9</v>
      </c>
      <c r="N26" s="17" t="s">
        <v>10</v>
      </c>
      <c r="O26" s="17" t="s">
        <v>71</v>
      </c>
      <c r="P26" s="17" t="s">
        <v>47</v>
      </c>
    </row>
    <row r="27" spans="2:16">
      <c r="B27" s="40">
        <v>1</v>
      </c>
      <c r="C27" s="40">
        <v>102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39">
        <f>SUM(D27:O27)</f>
        <v>0</v>
      </c>
    </row>
    <row r="28" spans="2:16">
      <c r="B28" s="40">
        <v>2</v>
      </c>
      <c r="C28" s="40">
        <v>106</v>
      </c>
      <c r="D28" s="66"/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39">
        <f t="shared" ref="P28:P44" si="4">SUM(D28:O28)</f>
        <v>0</v>
      </c>
    </row>
    <row r="29" spans="2:16">
      <c r="B29" s="40">
        <v>2</v>
      </c>
      <c r="C29" s="40">
        <v>104</v>
      </c>
      <c r="D29" s="66"/>
      <c r="E29" s="66"/>
      <c r="F29" s="65"/>
      <c r="G29" s="65">
        <v>5.6440000000000001</v>
      </c>
      <c r="H29" s="65"/>
      <c r="I29" s="65"/>
      <c r="J29" s="65"/>
      <c r="K29" s="65"/>
      <c r="L29" s="65"/>
      <c r="M29" s="65"/>
      <c r="N29" s="65"/>
      <c r="O29" s="65"/>
      <c r="P29" s="39">
        <f t="shared" si="4"/>
        <v>5.6440000000000001</v>
      </c>
    </row>
    <row r="30" spans="2:16">
      <c r="B30" s="40">
        <v>4</v>
      </c>
      <c r="C30" s="40">
        <v>110</v>
      </c>
      <c r="D30" s="66"/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39">
        <f t="shared" si="4"/>
        <v>0</v>
      </c>
    </row>
    <row r="31" spans="2:16">
      <c r="B31" s="40">
        <v>5</v>
      </c>
      <c r="C31" s="40">
        <v>111</v>
      </c>
      <c r="D31" s="66"/>
      <c r="E31" s="6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39">
        <f t="shared" si="4"/>
        <v>0</v>
      </c>
    </row>
    <row r="32" spans="2:16">
      <c r="B32" s="40">
        <v>6</v>
      </c>
      <c r="C32" s="40">
        <v>112</v>
      </c>
      <c r="D32" s="66"/>
      <c r="E32" s="66"/>
      <c r="F32" s="65">
        <v>1.6E-2</v>
      </c>
      <c r="G32" s="65"/>
      <c r="H32" s="65"/>
      <c r="I32" s="65"/>
      <c r="J32" s="65"/>
      <c r="K32" s="65"/>
      <c r="L32" s="65"/>
      <c r="M32" s="65"/>
      <c r="N32" s="65"/>
      <c r="O32" s="65"/>
      <c r="P32" s="39">
        <f t="shared" si="4"/>
        <v>1.6E-2</v>
      </c>
    </row>
    <row r="33" spans="1:16">
      <c r="B33" s="40">
        <v>6</v>
      </c>
      <c r="C33" s="40">
        <v>151</v>
      </c>
      <c r="D33" s="66"/>
      <c r="E33" s="6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39">
        <f t="shared" si="4"/>
        <v>0</v>
      </c>
    </row>
    <row r="34" spans="1:16">
      <c r="A34" s="30">
        <v>0.14000000000000001</v>
      </c>
      <c r="B34" s="40">
        <v>7</v>
      </c>
      <c r="C34" s="40">
        <v>113</v>
      </c>
      <c r="D34" s="66">
        <v>19.904</v>
      </c>
      <c r="E34" s="66">
        <v>14.754</v>
      </c>
      <c r="F34" s="65">
        <v>13.385999999999999</v>
      </c>
      <c r="G34" s="65">
        <v>7.0919999999999996</v>
      </c>
      <c r="H34" s="65"/>
      <c r="I34" s="65"/>
      <c r="J34" s="65"/>
      <c r="K34" s="65"/>
      <c r="L34" s="65"/>
      <c r="M34" s="65"/>
      <c r="N34" s="65"/>
      <c r="O34" s="65"/>
      <c r="P34" s="39">
        <f t="shared" si="4"/>
        <v>55.135999999999996</v>
      </c>
    </row>
    <row r="35" spans="1:16">
      <c r="A35" s="30">
        <v>7.4999999999999997E-2</v>
      </c>
      <c r="B35" s="40">
        <v>8</v>
      </c>
      <c r="C35" s="40">
        <v>114</v>
      </c>
      <c r="D35" s="66">
        <v>67.917000000000002</v>
      </c>
      <c r="E35" s="66">
        <v>55.557000000000002</v>
      </c>
      <c r="F35" s="65">
        <v>102.93899999999999</v>
      </c>
      <c r="G35" s="65">
        <v>152.64599999999999</v>
      </c>
      <c r="H35" s="65"/>
      <c r="I35" s="65"/>
      <c r="J35" s="65"/>
      <c r="K35" s="65"/>
      <c r="L35" s="65"/>
      <c r="M35" s="65"/>
      <c r="N35" s="65"/>
      <c r="O35" s="65"/>
      <c r="P35" s="39">
        <f t="shared" si="4"/>
        <v>379.05899999999997</v>
      </c>
    </row>
    <row r="36" spans="1:16">
      <c r="B36" s="40">
        <v>8</v>
      </c>
      <c r="C36" s="40">
        <v>153</v>
      </c>
      <c r="D36" s="66"/>
      <c r="E36" s="6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39">
        <f t="shared" si="4"/>
        <v>0</v>
      </c>
    </row>
    <row r="37" spans="1:16">
      <c r="B37" s="40">
        <v>9</v>
      </c>
      <c r="C37" s="40">
        <v>115</v>
      </c>
      <c r="D37" s="66">
        <v>0.36</v>
      </c>
      <c r="E37" s="66">
        <v>5.3949999999999996</v>
      </c>
      <c r="F37" s="65">
        <v>0.70699999999999996</v>
      </c>
      <c r="G37" s="65">
        <v>20.832000000000001</v>
      </c>
      <c r="H37" s="65"/>
      <c r="I37" s="65"/>
      <c r="J37" s="65"/>
      <c r="K37" s="65"/>
      <c r="L37" s="65"/>
      <c r="M37" s="65"/>
      <c r="N37" s="65"/>
      <c r="O37" s="65"/>
      <c r="P37" s="39">
        <f t="shared" si="4"/>
        <v>27.294</v>
      </c>
    </row>
    <row r="38" spans="1:16">
      <c r="B38" s="40">
        <v>10</v>
      </c>
      <c r="C38" s="40">
        <v>117</v>
      </c>
      <c r="D38" s="65"/>
      <c r="E38" s="65">
        <v>1.82</v>
      </c>
      <c r="F38" s="66">
        <v>37.633000000000003</v>
      </c>
      <c r="G38" s="66">
        <v>20.783999999999999</v>
      </c>
      <c r="H38" s="66"/>
      <c r="I38" s="66"/>
      <c r="J38" s="66"/>
      <c r="K38" s="66"/>
      <c r="L38" s="66"/>
      <c r="M38" s="66"/>
      <c r="N38" s="66"/>
      <c r="O38" s="66"/>
      <c r="P38" s="39">
        <f t="shared" si="4"/>
        <v>60.237000000000002</v>
      </c>
    </row>
    <row r="39" spans="1:16">
      <c r="B39" s="40">
        <v>10</v>
      </c>
      <c r="C39" s="40">
        <v>162</v>
      </c>
      <c r="D39" s="65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39">
        <f t="shared" si="4"/>
        <v>0</v>
      </c>
    </row>
    <row r="40" spans="1:16">
      <c r="B40" s="40">
        <v>11</v>
      </c>
      <c r="C40" s="40">
        <v>118</v>
      </c>
      <c r="D40" s="65"/>
      <c r="E40" s="6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39">
        <f t="shared" si="4"/>
        <v>0</v>
      </c>
    </row>
    <row r="41" spans="1:16">
      <c r="B41" s="40">
        <v>11</v>
      </c>
      <c r="C41" s="40">
        <v>119</v>
      </c>
      <c r="D41" s="65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39">
        <f t="shared" si="4"/>
        <v>0</v>
      </c>
    </row>
    <row r="42" spans="1:16">
      <c r="B42" s="40">
        <v>12</v>
      </c>
      <c r="C42" s="41">
        <v>120</v>
      </c>
      <c r="D42" s="65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39">
        <f t="shared" si="4"/>
        <v>0</v>
      </c>
    </row>
    <row r="43" spans="1:16">
      <c r="B43" s="40">
        <v>14</v>
      </c>
      <c r="C43" s="41">
        <v>161</v>
      </c>
      <c r="D43" s="65"/>
      <c r="E43" s="65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39">
        <f t="shared" si="4"/>
        <v>0</v>
      </c>
    </row>
    <row r="44" spans="1:16">
      <c r="B44" s="40">
        <v>16</v>
      </c>
      <c r="C44" s="41">
        <v>165</v>
      </c>
      <c r="D44" s="65"/>
      <c r="E44" s="65">
        <v>0.47</v>
      </c>
      <c r="F44" s="66">
        <v>0.44500000000000001</v>
      </c>
      <c r="G44" s="66"/>
      <c r="H44" s="66"/>
      <c r="I44" s="66"/>
      <c r="J44" s="66"/>
      <c r="K44" s="66"/>
      <c r="L44" s="66"/>
      <c r="M44" s="66"/>
      <c r="N44" s="66"/>
      <c r="O44" s="66"/>
      <c r="P44" s="39">
        <f t="shared" si="4"/>
        <v>0.91500000000000004</v>
      </c>
    </row>
    <row r="45" spans="1:16">
      <c r="B45" s="100" t="s">
        <v>47</v>
      </c>
      <c r="C45" s="101"/>
      <c r="D45" s="49">
        <f>SUM(D27:D44)</f>
        <v>88.180999999999997</v>
      </c>
      <c r="E45" s="49">
        <f t="shared" ref="E45:O45" si="5">SUM(E27:E44)</f>
        <v>77.995999999999995</v>
      </c>
      <c r="F45" s="49">
        <f t="shared" si="5"/>
        <v>155.12599999999998</v>
      </c>
      <c r="G45" s="49">
        <f t="shared" si="5"/>
        <v>206.99799999999996</v>
      </c>
      <c r="H45" s="49">
        <f>SUM(H27:H44)</f>
        <v>0</v>
      </c>
      <c r="I45" s="49">
        <f t="shared" si="5"/>
        <v>0</v>
      </c>
      <c r="J45" s="49">
        <f t="shared" si="5"/>
        <v>0</v>
      </c>
      <c r="K45" s="49">
        <f t="shared" si="5"/>
        <v>0</v>
      </c>
      <c r="L45" s="49">
        <f t="shared" si="5"/>
        <v>0</v>
      </c>
      <c r="M45" s="49">
        <f t="shared" si="5"/>
        <v>0</v>
      </c>
      <c r="N45" s="49">
        <f t="shared" si="5"/>
        <v>0</v>
      </c>
      <c r="O45" s="49">
        <f t="shared" si="5"/>
        <v>0</v>
      </c>
      <c r="P45" s="49">
        <f>SUM(P27:P44)</f>
        <v>528.30099999999993</v>
      </c>
    </row>
    <row r="46" spans="1:16" ht="15" hidden="1" customHeight="1"/>
    <row r="47" spans="1:16" ht="15" hidden="1" customHeight="1">
      <c r="P47" s="11"/>
    </row>
    <row r="48" spans="1:16" hidden="1"/>
    <row r="49" spans="2:21" hidden="1">
      <c r="B49" s="96" t="s">
        <v>48</v>
      </c>
      <c r="C49" s="96"/>
      <c r="D49" s="96"/>
      <c r="E49" s="96"/>
      <c r="F49" s="96"/>
      <c r="G49" s="96"/>
      <c r="H49" s="96"/>
      <c r="I49" s="96"/>
      <c r="J49" s="96"/>
      <c r="K49" s="20"/>
      <c r="L49" s="20"/>
      <c r="M49" s="20"/>
      <c r="N49" s="20"/>
      <c r="O49" s="20"/>
    </row>
    <row r="50" spans="2:21" hidden="1">
      <c r="B50" s="98" t="s">
        <v>87</v>
      </c>
      <c r="C50" s="98" t="s">
        <v>14</v>
      </c>
      <c r="D50" s="92" t="s">
        <v>88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21" hidden="1">
      <c r="B51" s="99"/>
      <c r="C51" s="99"/>
      <c r="D51" s="15" t="s">
        <v>39</v>
      </c>
      <c r="E51" s="15"/>
      <c r="F51" s="15" t="s">
        <v>45</v>
      </c>
      <c r="G51" s="15" t="s">
        <v>49</v>
      </c>
      <c r="H51" s="15" t="s">
        <v>46</v>
      </c>
      <c r="I51" s="15" t="s">
        <v>43</v>
      </c>
      <c r="J51" s="15" t="s">
        <v>44</v>
      </c>
      <c r="K51" s="15"/>
      <c r="L51" s="15"/>
      <c r="M51" s="15"/>
      <c r="N51" s="15"/>
      <c r="O51" s="15"/>
      <c r="P51" s="15" t="s">
        <v>15</v>
      </c>
    </row>
    <row r="52" spans="2:21" hidden="1">
      <c r="B52" s="3">
        <v>2</v>
      </c>
      <c r="C52" s="3">
        <v>106</v>
      </c>
      <c r="D52" s="12">
        <v>4.1829999999999998</v>
      </c>
      <c r="E52" s="12"/>
      <c r="F52" s="12"/>
      <c r="G52" s="12"/>
      <c r="H52" s="12"/>
      <c r="I52" s="6"/>
      <c r="J52" s="12"/>
      <c r="K52" s="12"/>
      <c r="L52" s="12"/>
      <c r="M52" s="12"/>
      <c r="N52" s="12"/>
      <c r="O52" s="12"/>
      <c r="P52" s="12"/>
    </row>
    <row r="53" spans="2:21" hidden="1">
      <c r="B53" s="3">
        <v>5</v>
      </c>
      <c r="C53" s="3">
        <v>111</v>
      </c>
      <c r="D53" s="12"/>
      <c r="E53" s="12"/>
      <c r="F53" s="12">
        <v>3.99</v>
      </c>
      <c r="G53" s="12"/>
      <c r="H53" s="12"/>
      <c r="I53" s="6"/>
      <c r="J53" s="12"/>
      <c r="K53" s="12"/>
      <c r="L53" s="12"/>
      <c r="M53" s="12"/>
      <c r="N53" s="12"/>
      <c r="O53" s="12"/>
      <c r="P53" s="12"/>
    </row>
    <row r="54" spans="2:21" hidden="1">
      <c r="B54" s="3">
        <v>6</v>
      </c>
      <c r="C54" s="3">
        <v>112</v>
      </c>
      <c r="D54" s="12"/>
      <c r="E54" s="12"/>
      <c r="F54" s="12"/>
      <c r="G54" s="12">
        <v>17.027000000000001</v>
      </c>
      <c r="H54" s="12"/>
      <c r="I54" s="6"/>
      <c r="J54" s="12"/>
      <c r="K54" s="12"/>
      <c r="L54" s="12"/>
      <c r="M54" s="12"/>
      <c r="N54" s="12"/>
      <c r="O54" s="12"/>
      <c r="P54" s="12"/>
    </row>
    <row r="55" spans="2:21" hidden="1">
      <c r="B55" s="3">
        <v>7</v>
      </c>
      <c r="C55" s="3" t="s">
        <v>50</v>
      </c>
      <c r="D55" s="12"/>
      <c r="E55" s="12"/>
      <c r="F55" s="12"/>
      <c r="G55" s="12"/>
      <c r="H55" s="12">
        <v>160.13200000000001</v>
      </c>
      <c r="I55" s="6"/>
      <c r="J55" s="12"/>
      <c r="K55" s="12"/>
      <c r="L55" s="12"/>
      <c r="M55" s="12"/>
      <c r="N55" s="12"/>
      <c r="O55" s="12"/>
      <c r="P55" s="12"/>
    </row>
    <row r="56" spans="2:21" hidden="1">
      <c r="B56" s="3">
        <v>8</v>
      </c>
      <c r="C56" s="3">
        <v>114</v>
      </c>
      <c r="D56" s="12"/>
      <c r="E56" s="12"/>
      <c r="F56" s="12"/>
      <c r="G56" s="12"/>
      <c r="H56" s="12"/>
      <c r="I56" s="6">
        <v>358.13299999999998</v>
      </c>
      <c r="J56" s="12"/>
      <c r="K56" s="12"/>
      <c r="L56" s="12"/>
      <c r="M56" s="12"/>
      <c r="N56" s="12"/>
      <c r="O56" s="12"/>
      <c r="P56" s="12"/>
    </row>
    <row r="57" spans="2:21" hidden="1">
      <c r="B57" s="3">
        <v>10</v>
      </c>
      <c r="C57" s="4">
        <v>117</v>
      </c>
      <c r="D57" s="12"/>
      <c r="E57" s="12"/>
      <c r="F57" s="12"/>
      <c r="G57" s="12"/>
      <c r="H57" s="12"/>
      <c r="I57" s="4"/>
      <c r="J57" s="12">
        <v>3.2000000000000001E-2</v>
      </c>
      <c r="K57" s="12"/>
      <c r="L57" s="12"/>
      <c r="M57" s="12"/>
      <c r="N57" s="12"/>
      <c r="O57" s="12"/>
      <c r="P57" s="12"/>
    </row>
    <row r="58" spans="2:21" hidden="1">
      <c r="B58" s="3">
        <v>11</v>
      </c>
      <c r="C58" s="4">
        <v>118</v>
      </c>
      <c r="D58" s="12"/>
      <c r="E58" s="12"/>
      <c r="F58" s="12"/>
      <c r="G58" s="12"/>
      <c r="H58" s="12"/>
      <c r="I58" s="4"/>
      <c r="J58" s="12"/>
      <c r="K58" s="12"/>
      <c r="L58" s="12"/>
      <c r="M58" s="12"/>
      <c r="N58" s="12"/>
      <c r="O58" s="12"/>
      <c r="P58" s="12">
        <f>0.012+0.006</f>
        <v>1.8000000000000002E-2</v>
      </c>
    </row>
    <row r="59" spans="2:21" hidden="1">
      <c r="B59" s="3">
        <v>11</v>
      </c>
      <c r="C59" s="4">
        <v>119</v>
      </c>
      <c r="D59" s="12"/>
      <c r="E59" s="12"/>
      <c r="F59" s="12"/>
      <c r="G59" s="12"/>
      <c r="H59" s="12"/>
      <c r="I59" s="4"/>
      <c r="J59" s="12"/>
      <c r="K59" s="12"/>
      <c r="L59" s="12"/>
      <c r="M59" s="12"/>
      <c r="N59" s="12"/>
      <c r="O59" s="12"/>
      <c r="P59" s="12">
        <v>3.0000000000000001E-3</v>
      </c>
    </row>
    <row r="60" spans="2:21" hidden="1">
      <c r="B60" s="94" t="s">
        <v>47</v>
      </c>
      <c r="C60" s="95"/>
      <c r="D60" s="5">
        <f>SUM(D51:D59)</f>
        <v>4.1829999999999998</v>
      </c>
      <c r="E60" s="5"/>
      <c r="F60" s="5">
        <f>SUM(F51:F59)</f>
        <v>3.99</v>
      </c>
      <c r="G60" s="5">
        <f>SUM(G51:G59)</f>
        <v>17.027000000000001</v>
      </c>
      <c r="H60" s="5">
        <f>SUM(H51:H59)</f>
        <v>160.13200000000001</v>
      </c>
      <c r="I60" s="13">
        <f>SUM(I52:I59)</f>
        <v>358.13299999999998</v>
      </c>
      <c r="J60" s="13">
        <f t="shared" ref="J60" si="6">SUM(J52:J59)</f>
        <v>3.2000000000000001E-2</v>
      </c>
      <c r="K60" s="13"/>
      <c r="L60" s="13"/>
      <c r="M60" s="13"/>
      <c r="N60" s="13"/>
      <c r="O60" s="13"/>
      <c r="P60" s="14">
        <f>SUM(P52:P59)</f>
        <v>2.1000000000000001E-2</v>
      </c>
    </row>
    <row r="61" spans="2:21" hidden="1"/>
    <row r="62" spans="2:21" hidden="1"/>
    <row r="63" spans="2:21" hidden="1">
      <c r="B63" t="s">
        <v>38</v>
      </c>
    </row>
    <row r="64" spans="2:21" ht="12" hidden="1" customHeight="1">
      <c r="B64" s="8" t="s">
        <v>17</v>
      </c>
      <c r="C64" s="8" t="s">
        <v>16</v>
      </c>
      <c r="D64" s="8" t="s">
        <v>18</v>
      </c>
      <c r="E64" s="8"/>
      <c r="F64" s="8" t="s">
        <v>14</v>
      </c>
      <c r="G64" s="43" t="s">
        <v>87</v>
      </c>
      <c r="H64" s="8" t="s">
        <v>19</v>
      </c>
      <c r="I64" s="8" t="s">
        <v>20</v>
      </c>
      <c r="J64" s="8" t="s">
        <v>21</v>
      </c>
      <c r="K64" s="8"/>
      <c r="L64" s="8"/>
      <c r="M64" s="8"/>
      <c r="N64" s="8"/>
      <c r="O64" s="8"/>
      <c r="P64" s="8" t="s">
        <v>22</v>
      </c>
      <c r="Q64" s="8" t="s">
        <v>23</v>
      </c>
      <c r="R64" s="8" t="s">
        <v>24</v>
      </c>
      <c r="S64" s="8" t="s">
        <v>25</v>
      </c>
      <c r="T64" s="8" t="s">
        <v>26</v>
      </c>
      <c r="U64" s="8" t="s">
        <v>27</v>
      </c>
    </row>
    <row r="65" spans="2:21" ht="12" hidden="1" customHeight="1">
      <c r="B65" s="9">
        <v>2019</v>
      </c>
      <c r="C65" s="9">
        <v>1</v>
      </c>
      <c r="D65" s="9">
        <v>436133</v>
      </c>
      <c r="E65" s="9"/>
      <c r="F65" s="9">
        <v>117</v>
      </c>
      <c r="G65" s="9">
        <v>10</v>
      </c>
      <c r="H65" s="9">
        <v>11</v>
      </c>
      <c r="I65" s="9">
        <v>1997</v>
      </c>
      <c r="J65" s="10" t="s">
        <v>28</v>
      </c>
      <c r="K65" s="10"/>
      <c r="L65" s="10"/>
      <c r="M65" s="10"/>
      <c r="N65" s="10"/>
      <c r="O65" s="10"/>
      <c r="P65" s="10" t="s">
        <v>29</v>
      </c>
      <c r="Q65" s="9">
        <v>445</v>
      </c>
      <c r="R65" s="10" t="s">
        <v>30</v>
      </c>
      <c r="S65" s="10" t="s">
        <v>31</v>
      </c>
      <c r="T65" s="9">
        <v>3.2000000000000001E-2</v>
      </c>
      <c r="U65" s="10" t="s">
        <v>32</v>
      </c>
    </row>
    <row r="66" spans="2:21" ht="12" hidden="1" customHeight="1">
      <c r="B66" s="9">
        <v>2019</v>
      </c>
      <c r="C66" s="9">
        <v>1</v>
      </c>
      <c r="D66" s="9">
        <v>436163</v>
      </c>
      <c r="E66" s="9"/>
      <c r="F66" s="9">
        <v>118</v>
      </c>
      <c r="G66" s="9">
        <v>11</v>
      </c>
      <c r="H66" s="9">
        <v>11</v>
      </c>
      <c r="I66" s="9">
        <v>1997</v>
      </c>
      <c r="J66" s="10" t="s">
        <v>28</v>
      </c>
      <c r="K66" s="10"/>
      <c r="L66" s="10"/>
      <c r="M66" s="10"/>
      <c r="N66" s="10"/>
      <c r="O66" s="10"/>
      <c r="P66" s="10" t="s">
        <v>29</v>
      </c>
      <c r="Q66" s="9">
        <v>445</v>
      </c>
      <c r="R66" s="10" t="s">
        <v>30</v>
      </c>
      <c r="S66" s="10" t="s">
        <v>31</v>
      </c>
      <c r="T66" s="9">
        <v>1.2E-2</v>
      </c>
      <c r="U66" s="10" t="s">
        <v>32</v>
      </c>
    </row>
    <row r="67" spans="2:21" ht="12" hidden="1" customHeight="1">
      <c r="B67" s="9">
        <v>2019</v>
      </c>
      <c r="C67" s="9">
        <v>1</v>
      </c>
      <c r="D67" s="9">
        <v>30000109</v>
      </c>
      <c r="E67" s="9"/>
      <c r="F67" s="9">
        <v>118</v>
      </c>
      <c r="G67" s="9">
        <v>11</v>
      </c>
      <c r="H67" s="9">
        <v>11</v>
      </c>
      <c r="I67" s="9">
        <v>2011</v>
      </c>
      <c r="J67" s="10" t="s">
        <v>34</v>
      </c>
      <c r="K67" s="10"/>
      <c r="L67" s="10"/>
      <c r="M67" s="10"/>
      <c r="N67" s="10"/>
      <c r="O67" s="10"/>
      <c r="P67" s="10" t="s">
        <v>35</v>
      </c>
      <c r="Q67" s="9">
        <v>445</v>
      </c>
      <c r="R67" s="10" t="s">
        <v>30</v>
      </c>
      <c r="S67" s="10" t="s">
        <v>31</v>
      </c>
      <c r="T67" s="9">
        <v>2E-3</v>
      </c>
      <c r="U67" s="10" t="s">
        <v>36</v>
      </c>
    </row>
    <row r="68" spans="2:21" ht="12" hidden="1" customHeight="1">
      <c r="B68" s="9">
        <v>2019</v>
      </c>
      <c r="C68" s="9">
        <v>1</v>
      </c>
      <c r="D68" s="9">
        <v>30000109</v>
      </c>
      <c r="E68" s="9"/>
      <c r="F68" s="9">
        <v>119</v>
      </c>
      <c r="G68" s="9">
        <v>11</v>
      </c>
      <c r="H68" s="9">
        <v>11</v>
      </c>
      <c r="I68" s="9">
        <v>2011</v>
      </c>
      <c r="J68" s="10" t="s">
        <v>34</v>
      </c>
      <c r="K68" s="10"/>
      <c r="L68" s="10"/>
      <c r="M68" s="10"/>
      <c r="N68" s="10"/>
      <c r="O68" s="10"/>
      <c r="P68" s="10" t="s">
        <v>35</v>
      </c>
      <c r="Q68" s="9">
        <v>445</v>
      </c>
      <c r="R68" s="10" t="s">
        <v>30</v>
      </c>
      <c r="S68" s="10" t="s">
        <v>37</v>
      </c>
      <c r="T68" s="9">
        <v>3.0000000000000001E-3</v>
      </c>
      <c r="U68" s="10" t="s">
        <v>36</v>
      </c>
    </row>
    <row r="69" spans="2:21" ht="12" hidden="1" customHeight="1">
      <c r="B69" s="9">
        <v>2019</v>
      </c>
      <c r="C69" s="9">
        <v>3</v>
      </c>
      <c r="D69" s="9">
        <v>436819</v>
      </c>
      <c r="E69" s="9"/>
      <c r="F69" s="9">
        <v>106</v>
      </c>
      <c r="G69" s="9">
        <v>2</v>
      </c>
      <c r="H69" s="9">
        <v>2</v>
      </c>
      <c r="I69" s="9">
        <v>1989</v>
      </c>
      <c r="J69" s="10" t="s">
        <v>40</v>
      </c>
      <c r="K69" s="10"/>
      <c r="L69" s="10"/>
      <c r="M69" s="10"/>
      <c r="N69" s="10"/>
      <c r="O69" s="10"/>
      <c r="P69" s="10" t="s">
        <v>41</v>
      </c>
      <c r="Q69" s="9">
        <v>445</v>
      </c>
      <c r="R69" s="10" t="s">
        <v>30</v>
      </c>
      <c r="S69" s="10" t="s">
        <v>33</v>
      </c>
      <c r="T69" s="9">
        <v>4.1829999999999998</v>
      </c>
      <c r="U69" s="10" t="s">
        <v>32</v>
      </c>
    </row>
    <row r="70" spans="2:21" hidden="1">
      <c r="B70" s="7" t="s">
        <v>33</v>
      </c>
      <c r="C70" s="7" t="s">
        <v>33</v>
      </c>
      <c r="D70" s="7" t="s">
        <v>33</v>
      </c>
      <c r="E70" s="7"/>
      <c r="F70" s="7" t="s">
        <v>33</v>
      </c>
      <c r="G70" s="7" t="s">
        <v>33</v>
      </c>
      <c r="H70" s="7" t="s">
        <v>33</v>
      </c>
      <c r="I70" s="7" t="s">
        <v>33</v>
      </c>
      <c r="J70" s="7" t="s">
        <v>33</v>
      </c>
      <c r="K70" s="7"/>
      <c r="L70" s="7"/>
      <c r="M70" s="7"/>
      <c r="N70" s="7"/>
      <c r="O70" s="7"/>
      <c r="P70" s="7" t="s">
        <v>33</v>
      </c>
      <c r="Q70" s="7" t="s">
        <v>33</v>
      </c>
      <c r="R70" s="7" t="s">
        <v>33</v>
      </c>
      <c r="S70" s="7" t="s">
        <v>33</v>
      </c>
      <c r="T70" s="7" t="s">
        <v>42</v>
      </c>
      <c r="U70" s="7" t="s">
        <v>33</v>
      </c>
    </row>
    <row r="71" spans="2:21" hidden="1"/>
    <row r="72" spans="2:21" hidden="1"/>
    <row r="73" spans="2:21" hidden="1"/>
    <row r="74" spans="2:21" hidden="1">
      <c r="C74" s="11"/>
    </row>
    <row r="75" spans="2:21" hidden="1">
      <c r="C75" s="11"/>
    </row>
    <row r="76" spans="2:21">
      <c r="C76" s="11"/>
    </row>
    <row r="77" spans="2:21">
      <c r="C77" s="11"/>
    </row>
    <row r="78" spans="2:21">
      <c r="C78" s="11"/>
    </row>
    <row r="79" spans="2:21">
      <c r="C79" s="11"/>
    </row>
  </sheetData>
  <mergeCells count="15">
    <mergeCell ref="B3:B4"/>
    <mergeCell ref="C3:C4"/>
    <mergeCell ref="D3:P3"/>
    <mergeCell ref="B21:C21"/>
    <mergeCell ref="A1:Q2"/>
    <mergeCell ref="B23:P24"/>
    <mergeCell ref="D50:P50"/>
    <mergeCell ref="B60:C60"/>
    <mergeCell ref="B49:J49"/>
    <mergeCell ref="B25:B26"/>
    <mergeCell ref="C25:C26"/>
    <mergeCell ref="B50:B51"/>
    <mergeCell ref="C50:C51"/>
    <mergeCell ref="B45:C45"/>
    <mergeCell ref="D25:P25"/>
  </mergeCells>
  <conditionalFormatting sqref="P27:P4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{7724224B-E888-4C28-82E4-EF2940BC1DD7}</x14:id>
        </ext>
      </extLst>
    </cfRule>
  </conditionalFormatting>
  <conditionalFormatting sqref="P5:P2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{01C9F6A4-4A2F-4517-B4C2-A7A596CFC73D}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24224B-E888-4C28-82E4-EF2940BC1D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P27:P44</xm:sqref>
        </x14:conditionalFormatting>
        <x14:conditionalFormatting xmlns:xm="http://schemas.microsoft.com/office/excel/2006/main">
          <x14:cfRule type="dataBar" id="{01C9F6A4-4A2F-4517-B4C2-A7A596CFC7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P5:P20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2"/>
    </sheetView>
  </sheetViews>
  <sheetFormatPr baseColWidth="10" defaultColWidth="11.42578125" defaultRowHeight="15"/>
  <cols>
    <col min="1" max="1" width="11.5703125" customWidth="1"/>
    <col min="2" max="2" width="5.7109375" customWidth="1"/>
    <col min="3" max="3" width="6.42578125" bestFit="1" customWidth="1"/>
    <col min="4" max="4" width="12.85546875" customWidth="1"/>
    <col min="5" max="5" width="21.85546875" customWidth="1"/>
    <col min="6" max="6" width="18.5703125" customWidth="1"/>
    <col min="7" max="7" width="13.85546875" customWidth="1"/>
    <col min="8" max="8" width="13.28515625" customWidth="1"/>
    <col min="9" max="9" width="24.28515625" customWidth="1"/>
    <col min="10" max="10" width="15.85546875" customWidth="1"/>
    <col min="11" max="11" width="15.42578125" customWidth="1"/>
    <col min="12" max="12" width="7" bestFit="1" customWidth="1"/>
    <col min="13" max="13" width="21.85546875" bestFit="1" customWidth="1"/>
    <col min="14" max="14" width="10.28515625" style="29" customWidth="1"/>
    <col min="15" max="15" width="10.42578125" bestFit="1" customWidth="1"/>
  </cols>
  <sheetData>
    <row r="1" spans="1:17" ht="15.75">
      <c r="A1" s="21" t="s">
        <v>53</v>
      </c>
      <c r="B1" s="21" t="s">
        <v>54</v>
      </c>
      <c r="C1" s="21" t="s">
        <v>55</v>
      </c>
      <c r="D1" s="22" t="s">
        <v>56</v>
      </c>
      <c r="E1" s="21" t="s">
        <v>57</v>
      </c>
      <c r="F1" s="21" t="s">
        <v>58</v>
      </c>
      <c r="G1" s="21" t="s">
        <v>59</v>
      </c>
      <c r="H1" s="21" t="s">
        <v>60</v>
      </c>
      <c r="I1" s="21" t="s">
        <v>61</v>
      </c>
      <c r="J1" s="21" t="s">
        <v>62</v>
      </c>
      <c r="K1" s="21" t="s">
        <v>76</v>
      </c>
      <c r="L1" s="21" t="s">
        <v>63</v>
      </c>
      <c r="M1" s="23" t="s">
        <v>64</v>
      </c>
      <c r="N1" s="24" t="s">
        <v>65</v>
      </c>
      <c r="O1" s="25" t="s">
        <v>66</v>
      </c>
      <c r="P1" s="25" t="s">
        <v>72</v>
      </c>
      <c r="Q1" s="25" t="s">
        <v>73</v>
      </c>
    </row>
    <row r="2" spans="1:17" ht="15.75">
      <c r="A2" s="26" t="s">
        <v>67</v>
      </c>
      <c r="B2" s="27" t="s">
        <v>68</v>
      </c>
      <c r="C2" s="26" t="s">
        <v>69</v>
      </c>
      <c r="D2" s="27" t="s">
        <v>75</v>
      </c>
      <c r="E2" s="27" t="s">
        <v>74</v>
      </c>
      <c r="F2" s="28">
        <v>45292</v>
      </c>
      <c r="G2" s="28">
        <v>45657</v>
      </c>
      <c r="H2" s="27">
        <f>+'Resumen_Cuota Global_Jibia '!F11</f>
        <v>195000</v>
      </c>
      <c r="I2" s="27">
        <v>0</v>
      </c>
      <c r="J2" s="27">
        <f>+'Resumen_Cuota Global_Jibia '!G11</f>
        <v>195000</v>
      </c>
      <c r="K2" s="27">
        <f>+'Resumen_Cuota Global_Jibia '!H11</f>
        <v>46530.092799999999</v>
      </c>
      <c r="L2" s="27">
        <f>+'Resumen_Cuota Global_Jibia '!I11</f>
        <v>148469.90720000002</v>
      </c>
      <c r="M2" s="33">
        <f>+'Resumen_Cuota Global_Jibia '!J11</f>
        <v>0.23861586051282049</v>
      </c>
      <c r="N2" s="27" t="str">
        <f>+'Resumen_Cuota Global_Jibia '!K11</f>
        <v>-</v>
      </c>
      <c r="O2" s="28">
        <f>+'Resumen_Cuota Global_Jibia '!C$7</f>
        <v>45407</v>
      </c>
      <c r="P2" s="32">
        <v>2024</v>
      </c>
      <c r="Q2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Resumen_Cuota Global_Jibia </vt:lpstr>
      <vt:lpstr>Artesanal</vt:lpstr>
      <vt:lpstr>Industrial</vt:lpstr>
      <vt:lpstr>Página 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dcterms:created xsi:type="dcterms:W3CDTF">2017-01-09T11:10:59Z</dcterms:created>
  <dcterms:modified xsi:type="dcterms:W3CDTF">2024-04-25T20:33:23Z</dcterms:modified>
</cp:coreProperties>
</file>