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cetus\Control_cuota\2024\1_Planillas_control_cuotas\2024\3.- Demersales\rayas\"/>
    </mc:Choice>
  </mc:AlternateContent>
  <xr:revisionPtr revIDLastSave="0" documentId="13_ncr:1_{54CEDA9D-EB7F-43B1-9FCC-2A0054E142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SUMEN" sheetId="1" r:id="rId1"/>
    <sheet name="ARTESANAL-INDUSTRIAL" sheetId="2" r:id="rId2"/>
    <sheet name="INVESTIGACIÓN" sheetId="4" r:id="rId3"/>
    <sheet name="Publicación Web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2" l="1"/>
  <c r="N12" i="2"/>
  <c r="I30" i="2"/>
  <c r="I38" i="2" l="1"/>
  <c r="J21" i="2"/>
  <c r="H13" i="1"/>
  <c r="M9" i="4"/>
  <c r="M7" i="4"/>
  <c r="L9" i="4"/>
  <c r="L7" i="4"/>
  <c r="I31" i="2" l="1"/>
  <c r="B3" i="2" l="1"/>
  <c r="I6" i="2" l="1"/>
  <c r="K6" i="2"/>
  <c r="L6" i="2"/>
  <c r="G7" i="2"/>
  <c r="H7" i="2"/>
  <c r="H22" i="2" s="1"/>
  <c r="J7" i="2"/>
  <c r="I8" i="2"/>
  <c r="K8" i="2" s="1"/>
  <c r="I9" i="2"/>
  <c r="K9" i="2" s="1"/>
  <c r="I10" i="2"/>
  <c r="K10" i="2" s="1"/>
  <c r="I11" i="2"/>
  <c r="L11" i="2" s="1"/>
  <c r="K11" i="2"/>
  <c r="G12" i="2"/>
  <c r="H12" i="2"/>
  <c r="J12" i="2"/>
  <c r="I13" i="2"/>
  <c r="K13" i="2" s="1"/>
  <c r="I14" i="2" s="1"/>
  <c r="I15" i="2"/>
  <c r="L15" i="2" s="1"/>
  <c r="I16" i="2"/>
  <c r="K16" i="2"/>
  <c r="L16" i="2"/>
  <c r="G17" i="2"/>
  <c r="I17" i="2" s="1"/>
  <c r="H17" i="2"/>
  <c r="J17" i="2"/>
  <c r="I18" i="2"/>
  <c r="L18" i="2" s="1"/>
  <c r="K18" i="2"/>
  <c r="I19" i="2"/>
  <c r="L19" i="2" s="1"/>
  <c r="K19" i="2"/>
  <c r="I20" i="2"/>
  <c r="L20" i="2" s="1"/>
  <c r="K20" i="2"/>
  <c r="I21" i="2"/>
  <c r="K21" i="2" s="1"/>
  <c r="I13" i="1" s="1"/>
  <c r="I7" i="2" l="1"/>
  <c r="L7" i="2" s="1"/>
  <c r="N26" i="2"/>
  <c r="K15" i="2"/>
  <c r="L9" i="2"/>
  <c r="L13" i="2"/>
  <c r="L10" i="2"/>
  <c r="I12" i="2"/>
  <c r="K12" i="2" s="1"/>
  <c r="K17" i="2"/>
  <c r="J22" i="2"/>
  <c r="L17" i="2"/>
  <c r="K14" i="2"/>
  <c r="L14" i="2"/>
  <c r="G22" i="2"/>
  <c r="I22" i="2" s="1"/>
  <c r="L21" i="2"/>
  <c r="K7" i="2"/>
  <c r="L8" i="2"/>
  <c r="L12" i="2" l="1"/>
  <c r="K22" i="2"/>
  <c r="L22" i="2"/>
  <c r="I28" i="3"/>
  <c r="N28" i="3"/>
  <c r="I27" i="3"/>
  <c r="K27" i="3"/>
  <c r="N27" i="3"/>
  <c r="H27" i="3"/>
  <c r="I26" i="3"/>
  <c r="K26" i="3"/>
  <c r="N26" i="3"/>
  <c r="H26" i="3"/>
  <c r="K25" i="3"/>
  <c r="K24" i="3"/>
  <c r="K23" i="3"/>
  <c r="K22" i="3"/>
  <c r="N21" i="3"/>
  <c r="I20" i="3"/>
  <c r="K20" i="3"/>
  <c r="N20" i="3"/>
  <c r="H20" i="3"/>
  <c r="I18" i="3"/>
  <c r="K18" i="3"/>
  <c r="N18" i="3"/>
  <c r="H18" i="3"/>
  <c r="I17" i="3"/>
  <c r="N17" i="3"/>
  <c r="H17" i="3"/>
  <c r="O16" i="3"/>
  <c r="I16" i="3"/>
  <c r="K16" i="3"/>
  <c r="N16" i="3"/>
  <c r="H16" i="3"/>
  <c r="E16" i="3"/>
  <c r="I15" i="3"/>
  <c r="K15" i="3"/>
  <c r="N15" i="3"/>
  <c r="E15" i="3"/>
  <c r="I14" i="3"/>
  <c r="K14" i="3"/>
  <c r="N14" i="3"/>
  <c r="H14" i="3"/>
  <c r="E14" i="3"/>
  <c r="H15" i="3"/>
  <c r="D15" i="3"/>
  <c r="C16" i="3"/>
  <c r="D14" i="3"/>
  <c r="N13" i="3"/>
  <c r="I13" i="3"/>
  <c r="K13" i="3"/>
  <c r="H13" i="3"/>
  <c r="E13" i="3"/>
  <c r="D13" i="3"/>
  <c r="I36" i="2" l="1"/>
  <c r="N30" i="2" s="1"/>
  <c r="F19" i="1"/>
  <c r="H19" i="1"/>
  <c r="F18" i="1"/>
  <c r="H18" i="1"/>
  <c r="E19" i="1"/>
  <c r="E18" i="1"/>
  <c r="H17" i="1"/>
  <c r="E17" i="1"/>
  <c r="H37" i="2"/>
  <c r="J37" i="2" s="1"/>
  <c r="L26" i="3" s="1"/>
  <c r="H38" i="2"/>
  <c r="J27" i="3" s="1"/>
  <c r="H32" i="2"/>
  <c r="J32" i="2" s="1"/>
  <c r="H30" i="2"/>
  <c r="I29" i="2"/>
  <c r="H15" i="1" s="1"/>
  <c r="H28" i="2"/>
  <c r="J18" i="3" s="1"/>
  <c r="F36" i="2"/>
  <c r="H28" i="3" s="1"/>
  <c r="K17" i="3"/>
  <c r="F10" i="1"/>
  <c r="H10" i="1"/>
  <c r="E10" i="1"/>
  <c r="E13" i="1"/>
  <c r="E12" i="1"/>
  <c r="E11" i="1"/>
  <c r="E8" i="1"/>
  <c r="J20" i="3" l="1"/>
  <c r="K30" i="2"/>
  <c r="K28" i="3"/>
  <c r="K21" i="3"/>
  <c r="G18" i="1"/>
  <c r="J38" i="2"/>
  <c r="G19" i="1"/>
  <c r="K38" i="2"/>
  <c r="M27" i="3" s="1"/>
  <c r="K37" i="2"/>
  <c r="M26" i="3" s="1"/>
  <c r="J26" i="3"/>
  <c r="K32" i="2"/>
  <c r="H36" i="2"/>
  <c r="J28" i="3" s="1"/>
  <c r="J30" i="2"/>
  <c r="L20" i="3" s="1"/>
  <c r="K28" i="2"/>
  <c r="M18" i="3" s="1"/>
  <c r="J28" i="2"/>
  <c r="L18" i="3" s="1"/>
  <c r="J13" i="3"/>
  <c r="J14" i="3"/>
  <c r="I18" i="1"/>
  <c r="H20" i="1"/>
  <c r="I39" i="2"/>
  <c r="G10" i="1"/>
  <c r="J16" i="1" l="1"/>
  <c r="M20" i="3"/>
  <c r="J36" i="2"/>
  <c r="L28" i="3" s="1"/>
  <c r="K36" i="2"/>
  <c r="M28" i="3" s="1"/>
  <c r="L27" i="3"/>
  <c r="I19" i="1"/>
  <c r="J10" i="1"/>
  <c r="M13" i="3"/>
  <c r="M14" i="3"/>
  <c r="I10" i="1"/>
  <c r="L13" i="3"/>
  <c r="L14" i="3"/>
  <c r="M17" i="3"/>
  <c r="J17" i="3"/>
  <c r="L17" i="3"/>
  <c r="O15" i="3"/>
  <c r="O17" i="3"/>
  <c r="O18" i="3"/>
  <c r="O19" i="3"/>
  <c r="O20" i="3"/>
  <c r="O21" i="3"/>
  <c r="O22" i="3"/>
  <c r="O23" i="3"/>
  <c r="O24" i="3"/>
  <c r="O25" i="3"/>
  <c r="O26" i="3"/>
  <c r="O27" i="3"/>
  <c r="O28" i="3"/>
  <c r="N23" i="3"/>
  <c r="N24" i="3"/>
  <c r="N25" i="3"/>
  <c r="N22" i="3"/>
  <c r="M23" i="3"/>
  <c r="M24" i="3"/>
  <c r="M25" i="3"/>
  <c r="M22" i="3"/>
  <c r="L23" i="3"/>
  <c r="L24" i="3"/>
  <c r="L25" i="3"/>
  <c r="L22" i="3"/>
  <c r="J23" i="3"/>
  <c r="J24" i="3"/>
  <c r="J25" i="3"/>
  <c r="J22" i="3"/>
  <c r="I23" i="3"/>
  <c r="I24" i="3"/>
  <c r="I25" i="3"/>
  <c r="I22" i="3"/>
  <c r="E27" i="3"/>
  <c r="E26" i="3"/>
  <c r="H25" i="3"/>
  <c r="E25" i="3"/>
  <c r="H24" i="3"/>
  <c r="E24" i="3"/>
  <c r="H23" i="3"/>
  <c r="H22" i="3"/>
  <c r="E23" i="3"/>
  <c r="E22" i="3"/>
  <c r="C23" i="3"/>
  <c r="C24" i="3"/>
  <c r="C25" i="3"/>
  <c r="C28" i="3"/>
  <c r="C22" i="3"/>
  <c r="E21" i="3"/>
  <c r="E20" i="3"/>
  <c r="D21" i="3"/>
  <c r="C21" i="3"/>
  <c r="C20" i="3"/>
  <c r="N19" i="3"/>
  <c r="E19" i="3"/>
  <c r="C19" i="3"/>
  <c r="C17" i="3"/>
  <c r="E18" i="3"/>
  <c r="C18" i="3"/>
  <c r="O13" i="3"/>
  <c r="O14" i="3"/>
  <c r="C13" i="3"/>
  <c r="C14" i="3"/>
  <c r="C15" i="3"/>
  <c r="O11" i="3"/>
  <c r="O12" i="3"/>
  <c r="C11" i="3"/>
  <c r="C12" i="3"/>
  <c r="I12" i="3"/>
  <c r="K12" i="3"/>
  <c r="N12" i="3"/>
  <c r="H12" i="3"/>
  <c r="I11" i="3"/>
  <c r="K11" i="3"/>
  <c r="N11" i="3"/>
  <c r="H11" i="3"/>
  <c r="E12" i="3"/>
  <c r="E11" i="3"/>
  <c r="D12" i="3"/>
  <c r="D11" i="3"/>
  <c r="O9" i="3"/>
  <c r="O10" i="3"/>
  <c r="I10" i="3"/>
  <c r="K10" i="3"/>
  <c r="N10" i="3"/>
  <c r="H10" i="3"/>
  <c r="I9" i="3"/>
  <c r="K9" i="3"/>
  <c r="N9" i="3"/>
  <c r="H9" i="3"/>
  <c r="C10" i="3"/>
  <c r="D10" i="3"/>
  <c r="E10" i="3"/>
  <c r="E9" i="3"/>
  <c r="D9" i="3"/>
  <c r="C9" i="3"/>
  <c r="O8" i="3"/>
  <c r="N8" i="3"/>
  <c r="C8" i="3"/>
  <c r="O4" i="3"/>
  <c r="O5" i="3"/>
  <c r="O6" i="3"/>
  <c r="O7" i="3"/>
  <c r="I5" i="3"/>
  <c r="K5" i="3"/>
  <c r="N5" i="3"/>
  <c r="I6" i="3"/>
  <c r="K6" i="3"/>
  <c r="N6" i="3"/>
  <c r="I7" i="3"/>
  <c r="K7" i="3"/>
  <c r="N7" i="3"/>
  <c r="H6" i="3"/>
  <c r="H7" i="3"/>
  <c r="H5" i="3"/>
  <c r="E5" i="3"/>
  <c r="E6" i="3"/>
  <c r="E7" i="3"/>
  <c r="D5" i="3"/>
  <c r="D6" i="3"/>
  <c r="D7" i="3"/>
  <c r="D4" i="3"/>
  <c r="C5" i="3"/>
  <c r="C6" i="3"/>
  <c r="C7" i="3"/>
  <c r="C4" i="3"/>
  <c r="I4" i="3"/>
  <c r="K4" i="3"/>
  <c r="N4" i="3"/>
  <c r="H4" i="3"/>
  <c r="E4" i="3"/>
  <c r="O3" i="3"/>
  <c r="N3" i="3"/>
  <c r="C3" i="3"/>
  <c r="O2" i="3"/>
  <c r="I2" i="3"/>
  <c r="K2" i="3"/>
  <c r="N2" i="3"/>
  <c r="H2" i="3"/>
  <c r="E2" i="3"/>
  <c r="D2" i="3"/>
  <c r="C2" i="3"/>
  <c r="F9" i="1" l="1"/>
  <c r="H9" i="1"/>
  <c r="E9" i="1"/>
  <c r="J12" i="3"/>
  <c r="G31" i="2"/>
  <c r="F31" i="2"/>
  <c r="G29" i="2"/>
  <c r="F29" i="2"/>
  <c r="K8" i="3"/>
  <c r="I8" i="3"/>
  <c r="J19" i="1"/>
  <c r="J18" i="1"/>
  <c r="F17" i="1"/>
  <c r="G17" i="1" s="1"/>
  <c r="J15" i="1"/>
  <c r="F13" i="1"/>
  <c r="F12" i="1"/>
  <c r="H12" i="1"/>
  <c r="F11" i="1"/>
  <c r="H11" i="1"/>
  <c r="H8" i="1"/>
  <c r="F8" i="1"/>
  <c r="I19" i="3" l="1"/>
  <c r="F15" i="1"/>
  <c r="I21" i="3"/>
  <c r="F16" i="1"/>
  <c r="J17" i="1"/>
  <c r="I17" i="1"/>
  <c r="E16" i="1"/>
  <c r="H31" i="2"/>
  <c r="K31" i="2" s="1"/>
  <c r="H19" i="3"/>
  <c r="E15" i="1"/>
  <c r="H29" i="2"/>
  <c r="F39" i="2"/>
  <c r="H39" i="2" s="1"/>
  <c r="J8" i="3"/>
  <c r="M12" i="3"/>
  <c r="L12" i="3"/>
  <c r="H8" i="3"/>
  <c r="F20" i="1"/>
  <c r="K19" i="3"/>
  <c r="L11" i="3"/>
  <c r="J11" i="3"/>
  <c r="J9" i="3"/>
  <c r="H21" i="3"/>
  <c r="M11" i="3"/>
  <c r="G9" i="1"/>
  <c r="I9" i="1" s="1"/>
  <c r="G8" i="1"/>
  <c r="I8" i="1" s="1"/>
  <c r="M9" i="3"/>
  <c r="F7" i="1"/>
  <c r="F14" i="1" s="1"/>
  <c r="H7" i="1"/>
  <c r="H14" i="1" s="1"/>
  <c r="E7" i="1"/>
  <c r="E14" i="1" s="1"/>
  <c r="E20" i="1" l="1"/>
  <c r="G20" i="1" s="1"/>
  <c r="J21" i="3"/>
  <c r="G16" i="1"/>
  <c r="M21" i="3"/>
  <c r="J31" i="2"/>
  <c r="J39" i="2"/>
  <c r="K39" i="2"/>
  <c r="J29" i="2"/>
  <c r="I15" i="1" s="1"/>
  <c r="G15" i="1"/>
  <c r="K29" i="2"/>
  <c r="M19" i="3" s="1"/>
  <c r="M16" i="3"/>
  <c r="J16" i="3"/>
  <c r="H3" i="3"/>
  <c r="G14" i="1"/>
  <c r="J14" i="1" s="1"/>
  <c r="L9" i="3"/>
  <c r="J9" i="1"/>
  <c r="J3" i="3"/>
  <c r="I3" i="3"/>
  <c r="G12" i="1"/>
  <c r="K3" i="3"/>
  <c r="L8" i="3"/>
  <c r="J19" i="3"/>
  <c r="G13" i="1"/>
  <c r="M8" i="3"/>
  <c r="J8" i="1"/>
  <c r="L16" i="3"/>
  <c r="J15" i="3"/>
  <c r="J4" i="3"/>
  <c r="L19" i="3" l="1"/>
  <c r="I16" i="1"/>
  <c r="L21" i="3"/>
  <c r="I20" i="1"/>
  <c r="J20" i="1"/>
  <c r="J13" i="1"/>
  <c r="L3" i="3"/>
  <c r="M10" i="3"/>
  <c r="J10" i="3"/>
  <c r="L10" i="3"/>
  <c r="I14" i="1"/>
  <c r="L4" i="3"/>
  <c r="L5" i="3"/>
  <c r="J5" i="3"/>
  <c r="I12" i="1"/>
  <c r="G7" i="1"/>
  <c r="J2" i="3"/>
  <c r="M5" i="3"/>
  <c r="M7" i="3"/>
  <c r="J7" i="3"/>
  <c r="M4" i="3"/>
  <c r="M6" i="3"/>
  <c r="J6" i="3"/>
  <c r="J12" i="1"/>
  <c r="M3" i="3"/>
  <c r="M15" i="3"/>
  <c r="G11" i="1"/>
  <c r="L7" i="3"/>
  <c r="L6" i="3"/>
  <c r="L15" i="3"/>
  <c r="I11" i="1" l="1"/>
  <c r="J11" i="1"/>
  <c r="J7" i="1"/>
  <c r="M2" i="3"/>
  <c r="I7" i="1"/>
  <c r="L2" i="3"/>
</calcChain>
</file>

<file path=xl/sharedStrings.xml><?xml version="1.0" encoding="utf-8"?>
<sst xmlns="http://schemas.openxmlformats.org/spreadsheetml/2006/main" count="241" uniqueCount="76">
  <si>
    <t>RECURSO</t>
  </si>
  <si>
    <t>REGIÓN/AREA</t>
  </si>
  <si>
    <t>UNIDAD DE PESQUERIA</t>
  </si>
  <si>
    <t>CUOTA ASIGNADA (TON)</t>
  </si>
  <si>
    <t>MOVIMIENTOS (TON)</t>
  </si>
  <si>
    <t>CUOTA EFECTIVA (TON)</t>
  </si>
  <si>
    <t>CAPTURA (TON)</t>
  </si>
  <si>
    <t>SALDO (TON)</t>
  </si>
  <si>
    <t>CONSUMO %</t>
  </si>
  <si>
    <t>ARTESANAL</t>
  </si>
  <si>
    <t>IV-VII</t>
  </si>
  <si>
    <t>FAUNA ACOMPAÑANTE</t>
  </si>
  <si>
    <t>INDUSTRIAL</t>
  </si>
  <si>
    <t>INVESTIGACION</t>
  </si>
  <si>
    <t>TOTAL</t>
  </si>
  <si>
    <t>XVI-XIV</t>
  </si>
  <si>
    <t>,</t>
  </si>
  <si>
    <t>X-XII</t>
  </si>
  <si>
    <t>RAYA ESPINOSA</t>
  </si>
  <si>
    <t>OBJETIVO</t>
  </si>
  <si>
    <t xml:space="preserve">INVESTIGACION </t>
  </si>
  <si>
    <t>PESQUERÍA</t>
  </si>
  <si>
    <t>FRACIONAMIENTO</t>
  </si>
  <si>
    <t>PERIODO</t>
  </si>
  <si>
    <t>FECHA CIERRE</t>
  </si>
  <si>
    <t>RAYA VOLANTIN IV-XII</t>
  </si>
  <si>
    <t>-</t>
  </si>
  <si>
    <t>ÑUBLE</t>
  </si>
  <si>
    <t>BIOBÍO</t>
  </si>
  <si>
    <t>ARAUCANIA</t>
  </si>
  <si>
    <t>LOS RIOS</t>
  </si>
  <si>
    <t>LOS LAGOS</t>
  </si>
  <si>
    <t>AYSEN</t>
  </si>
  <si>
    <t>MAGALLANES</t>
  </si>
  <si>
    <t>RAYA ESPINOSA IV-XII</t>
  </si>
  <si>
    <t>unidad</t>
  </si>
  <si>
    <t>recurso</t>
  </si>
  <si>
    <t>zona</t>
  </si>
  <si>
    <t>tipo_asignatario</t>
  </si>
  <si>
    <t>organizacion_titular_area</t>
  </si>
  <si>
    <t>periodo_inicio</t>
  </si>
  <si>
    <t>periodo_final</t>
  </si>
  <si>
    <t>cuota</t>
  </si>
  <si>
    <t>cesiones_descuentos</t>
  </si>
  <si>
    <t>cuota_efectiva</t>
  </si>
  <si>
    <t>desembarque</t>
  </si>
  <si>
    <t>saldo</t>
  </si>
  <si>
    <t>consumo_porcentaje</t>
  </si>
  <si>
    <t>cierre</t>
  </si>
  <si>
    <t>preliminar</t>
  </si>
  <si>
    <t>año</t>
  </si>
  <si>
    <t>mensaje</t>
  </si>
  <si>
    <t>RAYA VOLANTIN</t>
  </si>
  <si>
    <t>TOTAL IV-VII</t>
  </si>
  <si>
    <t>TOTAL XVI-XIV</t>
  </si>
  <si>
    <t>ARTESANAL-INDUSTRIAL</t>
  </si>
  <si>
    <t>TOTAL X-XII</t>
  </si>
  <si>
    <t>IV-XII</t>
  </si>
  <si>
    <t>RAYA VOLANTÍN IV-XII</t>
  </si>
  <si>
    <t>FAUNA ACOMPAÑANTE ARTESANAL</t>
  </si>
  <si>
    <t>FAUNA ACOMPAÑANTE INDUSTRIAL</t>
  </si>
  <si>
    <t>RESUMEN ANUAL CONSUMO GLOBAL DE CUOTA RAYA VOLANTÍN Y ESPINOSA 2024</t>
  </si>
  <si>
    <t xml:space="preserve">CONTROL CUOTA ARTESANAL RAYA VOLANTIN Y RAYA ESPINOSA IV-XII. AÑO 2024. 
</t>
  </si>
  <si>
    <t>12-04-2024 al 31-05-2024</t>
  </si>
  <si>
    <t>15-07-2024 al 30-11-2024</t>
  </si>
  <si>
    <t>01-04-2024 al 30-11-2024</t>
  </si>
  <si>
    <t xml:space="preserve">PESCA DE INVESTIGACIÓN </t>
  </si>
  <si>
    <t xml:space="preserve">N° RESOLUCIÓN </t>
  </si>
  <si>
    <t>RPA</t>
  </si>
  <si>
    <t>EMBARCACIÓN</t>
  </si>
  <si>
    <t xml:space="preserve">ESPECIE </t>
  </si>
  <si>
    <t>CUOTA  (TON)</t>
  </si>
  <si>
    <t xml:space="preserve">RAYA VOLANTÍN </t>
  </si>
  <si>
    <t>DELFIN</t>
  </si>
  <si>
    <t>ORCA C</t>
  </si>
  <si>
    <t>RAYA ESPINOZA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</si>
</sst>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0.000"/>
    <numFmt numFmtId="166" formatCode="[$-F800]dddd\,\ mmmm\ dd\,\ yyyy"/>
    <numFmt numFmtId="167" formatCode="0.000%"/>
    <numFmt numFmtId="168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81">
    <xf numFmtId="0" fontId="0" fillId="0" borderId="0" xfId="0"/>
    <xf numFmtId="0" fontId="6" fillId="0" borderId="0" xfId="0" applyFont="1"/>
    <xf numFmtId="0" fontId="0" fillId="2" borderId="0" xfId="0" applyFill="1"/>
    <xf numFmtId="164" fontId="0" fillId="2" borderId="0" xfId="0" applyNumberFormat="1" applyFill="1"/>
    <xf numFmtId="165" fontId="2" fillId="0" borderId="2" xfId="0" applyNumberFormat="1" applyFon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wrapText="1"/>
    </xf>
    <xf numFmtId="9" fontId="3" fillId="0" borderId="0" xfId="0" applyNumberFormat="1" applyFont="1"/>
    <xf numFmtId="165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65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wrapText="1"/>
    </xf>
    <xf numFmtId="165" fontId="4" fillId="3" borderId="2" xfId="1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9" fontId="7" fillId="0" borderId="2" xfId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7" fontId="9" fillId="0" borderId="2" xfId="1" applyNumberFormat="1" applyFont="1" applyBorder="1" applyAlignment="1">
      <alignment horizontal="center" vertical="center"/>
    </xf>
    <xf numFmtId="9" fontId="9" fillId="0" borderId="0" xfId="1" applyFont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/>
    </xf>
    <xf numFmtId="165" fontId="9" fillId="5" borderId="2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center" wrapText="1"/>
    </xf>
    <xf numFmtId="9" fontId="4" fillId="3" borderId="2" xfId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14" fontId="9" fillId="0" borderId="2" xfId="1" applyNumberFormat="1" applyFont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165" fontId="3" fillId="0" borderId="4" xfId="1" applyNumberFormat="1" applyFont="1" applyFill="1" applyBorder="1" applyAlignment="1">
      <alignment horizontal="center" vertical="center"/>
    </xf>
    <xf numFmtId="9" fontId="3" fillId="0" borderId="4" xfId="1" applyFont="1" applyFill="1" applyBorder="1" applyAlignment="1">
      <alignment horizontal="center" vertical="center"/>
    </xf>
    <xf numFmtId="14" fontId="2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/>
    <xf numFmtId="0" fontId="2" fillId="4" borderId="4" xfId="0" applyFont="1" applyFill="1" applyBorder="1"/>
    <xf numFmtId="0" fontId="2" fillId="4" borderId="1" xfId="0" applyFont="1" applyFill="1" applyBorder="1"/>
    <xf numFmtId="165" fontId="3" fillId="3" borderId="2" xfId="0" applyNumberFormat="1" applyFont="1" applyFill="1" applyBorder="1" applyAlignment="1">
      <alignment horizontal="center" vertical="center"/>
    </xf>
    <xf numFmtId="165" fontId="3" fillId="3" borderId="2" xfId="1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165" fontId="3" fillId="3" borderId="4" xfId="1" applyNumberFormat="1" applyFont="1" applyFill="1" applyBorder="1" applyAlignment="1">
      <alignment horizontal="center" vertical="center"/>
    </xf>
    <xf numFmtId="9" fontId="3" fillId="3" borderId="4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center" vertical="center"/>
    </xf>
    <xf numFmtId="14" fontId="9" fillId="6" borderId="2" xfId="0" applyNumberFormat="1" applyFont="1" applyFill="1" applyBorder="1" applyAlignment="1">
      <alignment horizontal="center" vertical="center"/>
    </xf>
    <xf numFmtId="165" fontId="9" fillId="6" borderId="2" xfId="0" applyNumberFormat="1" applyFont="1" applyFill="1" applyBorder="1" applyAlignment="1">
      <alignment horizontal="center" vertical="center"/>
    </xf>
    <xf numFmtId="167" fontId="9" fillId="6" borderId="2" xfId="1" applyNumberFormat="1" applyFont="1" applyFill="1" applyBorder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67" fontId="9" fillId="5" borderId="2" xfId="1" applyNumberFormat="1" applyFont="1" applyFill="1" applyBorder="1" applyAlignment="1">
      <alignment horizontal="center" vertical="center"/>
    </xf>
    <xf numFmtId="9" fontId="3" fillId="0" borderId="2" xfId="1" applyFont="1" applyFill="1" applyBorder="1" applyAlignment="1">
      <alignment horizontal="center" vertical="center"/>
    </xf>
    <xf numFmtId="9" fontId="3" fillId="3" borderId="2" xfId="1" applyFont="1" applyFill="1" applyBorder="1" applyAlignment="1">
      <alignment horizontal="center" vertical="center"/>
    </xf>
    <xf numFmtId="10" fontId="0" fillId="0" borderId="2" xfId="1" applyNumberFormat="1" applyFont="1" applyFill="1" applyBorder="1" applyAlignment="1">
      <alignment horizontal="center" vertical="center"/>
    </xf>
    <xf numFmtId="10" fontId="1" fillId="0" borderId="2" xfId="1" applyNumberFormat="1" applyFont="1" applyFill="1" applyBorder="1" applyAlignment="1">
      <alignment horizontal="center"/>
    </xf>
    <xf numFmtId="10" fontId="1" fillId="0" borderId="2" xfId="1" applyNumberFormat="1" applyFont="1" applyFill="1" applyBorder="1" applyAlignment="1">
      <alignment horizontal="center" wrapText="1"/>
    </xf>
    <xf numFmtId="10" fontId="0" fillId="0" borderId="2" xfId="0" applyNumberFormat="1" applyBorder="1" applyAlignment="1">
      <alignment horizontal="center" vertical="center" wrapText="1"/>
    </xf>
    <xf numFmtId="10" fontId="0" fillId="0" borderId="2" xfId="1" applyNumberFormat="1" applyFont="1" applyFill="1" applyBorder="1" applyAlignment="1">
      <alignment horizontal="center" vertical="center" wrapText="1"/>
    </xf>
    <xf numFmtId="10" fontId="2" fillId="3" borderId="2" xfId="1" applyNumberFormat="1" applyFont="1" applyFill="1" applyBorder="1" applyAlignment="1">
      <alignment horizontal="center" wrapText="1"/>
    </xf>
    <xf numFmtId="10" fontId="2" fillId="0" borderId="2" xfId="1" applyNumberFormat="1" applyFont="1" applyFill="1" applyBorder="1" applyAlignment="1">
      <alignment horizontal="center" vertical="center" wrapText="1"/>
    </xf>
    <xf numFmtId="10" fontId="2" fillId="3" borderId="2" xfId="1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vertical="center"/>
    </xf>
    <xf numFmtId="14" fontId="4" fillId="7" borderId="2" xfId="0" applyNumberFormat="1" applyFont="1" applyFill="1" applyBorder="1" applyAlignment="1">
      <alignment vertical="center"/>
    </xf>
    <xf numFmtId="14" fontId="4" fillId="7" borderId="4" xfId="0" applyNumberFormat="1" applyFont="1" applyFill="1" applyBorder="1" applyAlignment="1">
      <alignment vertical="center"/>
    </xf>
    <xf numFmtId="14" fontId="4" fillId="7" borderId="1" xfId="0" applyNumberFormat="1" applyFont="1" applyFill="1" applyBorder="1" applyAlignment="1">
      <alignment vertical="center"/>
    </xf>
    <xf numFmtId="0" fontId="4" fillId="7" borderId="14" xfId="0" applyFont="1" applyFill="1" applyBorder="1" applyAlignment="1">
      <alignment horizontal="left" vertical="center"/>
    </xf>
    <xf numFmtId="14" fontId="4" fillId="4" borderId="2" xfId="0" applyNumberFormat="1" applyFont="1" applyFill="1" applyBorder="1" applyAlignment="1">
      <alignment vertical="center"/>
    </xf>
    <xf numFmtId="14" fontId="4" fillId="4" borderId="4" xfId="0" applyNumberFormat="1" applyFont="1" applyFill="1" applyBorder="1" applyAlignment="1">
      <alignment vertical="center"/>
    </xf>
    <xf numFmtId="14" fontId="4" fillId="4" borderId="1" xfId="0" applyNumberFormat="1" applyFont="1" applyFill="1" applyBorder="1" applyAlignment="1">
      <alignment vertical="center"/>
    </xf>
    <xf numFmtId="0" fontId="4" fillId="4" borderId="14" xfId="0" applyFont="1" applyFill="1" applyBorder="1" applyAlignment="1">
      <alignment vertical="center"/>
    </xf>
    <xf numFmtId="0" fontId="4" fillId="4" borderId="14" xfId="0" applyFont="1" applyFill="1" applyBorder="1" applyAlignment="1">
      <alignment horizontal="left" vertical="center"/>
    </xf>
    <xf numFmtId="165" fontId="3" fillId="4" borderId="2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4" fillId="3" borderId="11" xfId="0" applyFont="1" applyFill="1" applyBorder="1" applyAlignment="1">
      <alignment vertical="center" wrapText="1"/>
    </xf>
    <xf numFmtId="165" fontId="12" fillId="3" borderId="2" xfId="0" applyNumberFormat="1" applyFont="1" applyFill="1" applyBorder="1" applyAlignment="1">
      <alignment horizontal="center" vertical="center"/>
    </xf>
    <xf numFmtId="0" fontId="0" fillId="2" borderId="2" xfId="0" applyFill="1" applyBorder="1"/>
    <xf numFmtId="9" fontId="13" fillId="0" borderId="0" xfId="0" applyNumberFormat="1" applyFont="1"/>
    <xf numFmtId="165" fontId="3" fillId="9" borderId="2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2" fillId="8" borderId="24" xfId="0" applyFont="1" applyFill="1" applyBorder="1"/>
    <xf numFmtId="0" fontId="2" fillId="8" borderId="26" xfId="0" applyFont="1" applyFill="1" applyBorder="1"/>
    <xf numFmtId="0" fontId="2" fillId="8" borderId="27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14" fontId="2" fillId="4" borderId="3" xfId="0" applyNumberFormat="1" applyFont="1" applyFill="1" applyBorder="1" applyAlignment="1">
      <alignment horizontal="center" vertical="center"/>
    </xf>
    <xf numFmtId="168" fontId="2" fillId="4" borderId="1" xfId="0" applyNumberFormat="1" applyFont="1" applyFill="1" applyBorder="1" applyAlignment="1">
      <alignment horizontal="center" vertical="center" wrapText="1"/>
    </xf>
    <xf numFmtId="168" fontId="2" fillId="4" borderId="3" xfId="0" applyNumberFormat="1" applyFont="1" applyFill="1" applyBorder="1" applyAlignment="1">
      <alignment horizontal="center" vertical="center" wrapText="1"/>
    </xf>
    <xf numFmtId="168" fontId="2" fillId="4" borderId="4" xfId="0" applyNumberFormat="1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166" fontId="10" fillId="5" borderId="8" xfId="0" applyNumberFormat="1" applyFont="1" applyFill="1" applyBorder="1" applyAlignment="1">
      <alignment horizontal="center" vertical="center"/>
    </xf>
    <xf numFmtId="166" fontId="10" fillId="5" borderId="9" xfId="0" applyNumberFormat="1" applyFont="1" applyFill="1" applyBorder="1" applyAlignment="1">
      <alignment horizontal="center" vertical="center"/>
    </xf>
    <xf numFmtId="166" fontId="10" fillId="5" borderId="10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14" fontId="4" fillId="7" borderId="3" xfId="0" applyNumberFormat="1" applyFont="1" applyFill="1" applyBorder="1" applyAlignment="1">
      <alignment horizontal="center" vertical="center"/>
    </xf>
    <xf numFmtId="14" fontId="4" fillId="7" borderId="4" xfId="0" applyNumberFormat="1" applyFont="1" applyFill="1" applyBorder="1" applyAlignment="1">
      <alignment horizontal="center" vertical="center"/>
    </xf>
    <xf numFmtId="14" fontId="4" fillId="7" borderId="1" xfId="0" applyNumberFormat="1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/>
    </xf>
    <xf numFmtId="165" fontId="3" fillId="0" borderId="3" xfId="1" applyNumberFormat="1" applyFont="1" applyFill="1" applyBorder="1" applyAlignment="1">
      <alignment horizontal="center" vertical="center"/>
    </xf>
    <xf numFmtId="165" fontId="3" fillId="0" borderId="4" xfId="1" applyNumberFormat="1" applyFont="1" applyFill="1" applyBorder="1" applyAlignment="1">
      <alignment horizontal="center" vertical="center"/>
    </xf>
    <xf numFmtId="9" fontId="3" fillId="0" borderId="1" xfId="1" applyFont="1" applyFill="1" applyBorder="1" applyAlignment="1">
      <alignment horizontal="center" vertical="center"/>
    </xf>
    <xf numFmtId="9" fontId="3" fillId="0" borderId="3" xfId="1" applyFont="1" applyFill="1" applyBorder="1" applyAlignment="1">
      <alignment horizontal="center" vertical="center"/>
    </xf>
    <xf numFmtId="9" fontId="3" fillId="0" borderId="4" xfId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14" fontId="4" fillId="4" borderId="4" xfId="0" applyNumberFormat="1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top" wrapText="1"/>
    </xf>
    <xf numFmtId="0" fontId="10" fillId="5" borderId="6" xfId="0" applyFont="1" applyFill="1" applyBorder="1" applyAlignment="1">
      <alignment horizontal="center" vertical="top" wrapText="1"/>
    </xf>
    <xf numFmtId="0" fontId="10" fillId="5" borderId="7" xfId="0" applyFont="1" applyFill="1" applyBorder="1" applyAlignment="1">
      <alignment horizontal="center" vertical="top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center"/>
    </xf>
    <xf numFmtId="0" fontId="4" fillId="7" borderId="4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7" borderId="12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10" fillId="8" borderId="21" xfId="0" applyFont="1" applyFill="1" applyBorder="1" applyAlignment="1">
      <alignment horizontal="center" vertical="center"/>
    </xf>
    <xf numFmtId="0" fontId="10" fillId="8" borderId="22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9" fontId="0" fillId="2" borderId="26" xfId="1" applyFont="1" applyFill="1" applyBorder="1" applyAlignment="1">
      <alignment horizontal="center" vertical="center"/>
    </xf>
    <xf numFmtId="9" fontId="0" fillId="2" borderId="30" xfId="1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165" fontId="11" fillId="0" borderId="0" xfId="0" applyNumberFormat="1" applyFont="1"/>
  </cellXfs>
  <cellStyles count="3">
    <cellStyle name="Normal" xfId="0" builtinId="0"/>
    <cellStyle name="Porcentaje" xfId="1" builtinId="5"/>
    <cellStyle name="Porcentual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5"/>
  <sheetViews>
    <sheetView showGridLines="0" tabSelected="1" zoomScaleNormal="100" workbookViewId="0">
      <selection activeCell="B5" sqref="B5:J5"/>
    </sheetView>
  </sheetViews>
  <sheetFormatPr baseColWidth="10" defaultRowHeight="15" x14ac:dyDescent="0.25"/>
  <cols>
    <col min="2" max="2" width="21.28515625" customWidth="1"/>
    <col min="3" max="3" width="33.42578125" bestFit="1" customWidth="1"/>
    <col min="4" max="4" width="21.7109375" bestFit="1" customWidth="1"/>
    <col min="5" max="5" width="23.28515625" bestFit="1" customWidth="1"/>
    <col min="6" max="6" width="20.28515625" bestFit="1" customWidth="1"/>
    <col min="7" max="7" width="22" bestFit="1" customWidth="1"/>
    <col min="8" max="8" width="15.140625" bestFit="1" customWidth="1"/>
    <col min="9" max="9" width="12.5703125" bestFit="1" customWidth="1"/>
    <col min="10" max="10" width="12.7109375" bestFit="1" customWidth="1"/>
  </cols>
  <sheetData>
    <row r="2" spans="1:12" ht="15.75" thickBot="1" x14ac:dyDescent="0.3"/>
    <row r="3" spans="1:12" ht="15.75" x14ac:dyDescent="0.25">
      <c r="A3" s="2"/>
      <c r="B3" s="105" t="s">
        <v>61</v>
      </c>
      <c r="C3" s="106"/>
      <c r="D3" s="106"/>
      <c r="E3" s="106"/>
      <c r="F3" s="106"/>
      <c r="G3" s="106"/>
      <c r="H3" s="106"/>
      <c r="I3" s="106"/>
      <c r="J3" s="107"/>
    </row>
    <row r="4" spans="1:12" ht="16.5" thickBot="1" x14ac:dyDescent="0.3">
      <c r="A4" s="2"/>
      <c r="B4" s="108">
        <v>45656</v>
      </c>
      <c r="C4" s="109"/>
      <c r="D4" s="109"/>
      <c r="E4" s="109"/>
      <c r="F4" s="109"/>
      <c r="G4" s="109"/>
      <c r="H4" s="109"/>
      <c r="I4" s="109"/>
      <c r="J4" s="110"/>
    </row>
    <row r="5" spans="1:12" x14ac:dyDescent="0.25">
      <c r="B5" s="111"/>
      <c r="C5" s="111"/>
      <c r="D5" s="111"/>
      <c r="E5" s="111"/>
      <c r="F5" s="111"/>
      <c r="G5" s="111"/>
      <c r="H5" s="111"/>
      <c r="I5" s="111"/>
      <c r="J5" s="111"/>
    </row>
    <row r="6" spans="1:12" x14ac:dyDescent="0.25">
      <c r="A6" s="2"/>
      <c r="B6" s="31" t="s">
        <v>0</v>
      </c>
      <c r="C6" s="31" t="s">
        <v>1</v>
      </c>
      <c r="D6" s="31" t="s">
        <v>2</v>
      </c>
      <c r="E6" s="31" t="s">
        <v>3</v>
      </c>
      <c r="F6" s="31" t="s">
        <v>4</v>
      </c>
      <c r="G6" s="31" t="s">
        <v>5</v>
      </c>
      <c r="H6" s="31" t="s">
        <v>6</v>
      </c>
      <c r="I6" s="31" t="s">
        <v>7</v>
      </c>
      <c r="J6" s="31" t="s">
        <v>8</v>
      </c>
    </row>
    <row r="7" spans="1:12" ht="14.1" customHeight="1" x14ac:dyDescent="0.25">
      <c r="A7" s="2"/>
      <c r="B7" s="102" t="s">
        <v>58</v>
      </c>
      <c r="C7" s="113" t="s">
        <v>9</v>
      </c>
      <c r="D7" s="39" t="s">
        <v>10</v>
      </c>
      <c r="E7" s="12">
        <f>'ARTESANAL-INDUSTRIAL'!G6</f>
        <v>38.500999999999998</v>
      </c>
      <c r="F7" s="12">
        <f>'ARTESANAL-INDUSTRIAL'!H6</f>
        <v>0</v>
      </c>
      <c r="G7" s="12">
        <f>'ARTESANAL-INDUSTRIAL'!I6</f>
        <v>38.500999999999998</v>
      </c>
      <c r="H7" s="12">
        <f>'ARTESANAL-INDUSTRIAL'!J6</f>
        <v>0</v>
      </c>
      <c r="I7" s="12">
        <f>'ARTESANAL-INDUSTRIAL'!K6</f>
        <v>38.500999999999998</v>
      </c>
      <c r="J7" s="64">
        <f>'ARTESANAL-INDUSTRIAL'!L6</f>
        <v>0</v>
      </c>
    </row>
    <row r="8" spans="1:12" ht="14.1" customHeight="1" x14ac:dyDescent="0.25">
      <c r="A8" s="3"/>
      <c r="B8" s="103"/>
      <c r="C8" s="114"/>
      <c r="D8" s="40" t="s">
        <v>15</v>
      </c>
      <c r="E8" s="12">
        <f>SUM('ARTESANAL-INDUSTRIAL'!G8:G11)</f>
        <v>302.94099999999997</v>
      </c>
      <c r="F8" s="15">
        <f>SUM('ARTESANAL-INDUSTRIAL'!H8:H11)</f>
        <v>0</v>
      </c>
      <c r="G8" s="15">
        <f>E8+F8</f>
        <v>302.94099999999997</v>
      </c>
      <c r="H8" s="15">
        <f>SUM('ARTESANAL-INDUSTRIAL'!J8:J11)</f>
        <v>166.93299999999999</v>
      </c>
      <c r="I8" s="15">
        <f>G8-H8</f>
        <v>136.00799999999998</v>
      </c>
      <c r="J8" s="65">
        <f>H8/G8</f>
        <v>0.55104129186871376</v>
      </c>
      <c r="L8" t="s">
        <v>16</v>
      </c>
    </row>
    <row r="9" spans="1:12" ht="14.1" customHeight="1" x14ac:dyDescent="0.25">
      <c r="A9" s="2"/>
      <c r="B9" s="103"/>
      <c r="C9" s="115"/>
      <c r="D9" s="39" t="s">
        <v>17</v>
      </c>
      <c r="E9" s="16">
        <f>SUM('ARTESANAL-INDUSTRIAL'!G13:G16)</f>
        <v>382.25900000000001</v>
      </c>
      <c r="F9" s="16">
        <f>SUM('ARTESANAL-INDUSTRIAL'!H13:H16)</f>
        <v>0</v>
      </c>
      <c r="G9" s="16">
        <f>E9+F9</f>
        <v>382.25900000000001</v>
      </c>
      <c r="H9" s="16">
        <f>SUM('ARTESANAL-INDUSTRIAL'!J13:J16)</f>
        <v>352.31299999999999</v>
      </c>
      <c r="I9" s="16">
        <f>G9-H9</f>
        <v>29.946000000000026</v>
      </c>
      <c r="J9" s="66">
        <f>H9/G9</f>
        <v>0.92166044488161158</v>
      </c>
    </row>
    <row r="10" spans="1:12" ht="14.1" customHeight="1" x14ac:dyDescent="0.25">
      <c r="A10" s="2"/>
      <c r="B10" s="103"/>
      <c r="C10" s="47" t="s">
        <v>59</v>
      </c>
      <c r="D10" s="100" t="s">
        <v>57</v>
      </c>
      <c r="E10" s="16">
        <f>'ARTESANAL-INDUSTRIAL'!G18</f>
        <v>7.31</v>
      </c>
      <c r="F10" s="16">
        <f>'ARTESANAL-INDUSTRIAL'!H18</f>
        <v>0</v>
      </c>
      <c r="G10" s="16">
        <f>'ARTESANAL-INDUSTRIAL'!I18</f>
        <v>7.31</v>
      </c>
      <c r="H10" s="16">
        <f>'ARTESANAL-INDUSTRIAL'!J18</f>
        <v>0.64900000000000002</v>
      </c>
      <c r="I10" s="16">
        <f>'ARTESANAL-INDUSTRIAL'!K18</f>
        <v>6.6609999999999996</v>
      </c>
      <c r="J10" s="67">
        <f>'ARTESANAL-INDUSTRIAL'!L18</f>
        <v>8.8782489740082085E-2</v>
      </c>
    </row>
    <row r="11" spans="1:12" ht="14.1" customHeight="1" x14ac:dyDescent="0.25">
      <c r="A11" s="2"/>
      <c r="B11" s="103"/>
      <c r="C11" s="46" t="s">
        <v>12</v>
      </c>
      <c r="D11" s="101"/>
      <c r="E11" s="16">
        <f>'ARTESANAL-INDUSTRIAL'!G19</f>
        <v>22.382999999999999</v>
      </c>
      <c r="F11" s="16">
        <f>'ARTESANAL-INDUSTRIAL'!H19</f>
        <v>0</v>
      </c>
      <c r="G11" s="16">
        <f>'ARTESANAL-INDUSTRIAL'!I19</f>
        <v>22.382999999999999</v>
      </c>
      <c r="H11" s="16">
        <f>'ARTESANAL-INDUSTRIAL'!J19</f>
        <v>5.21</v>
      </c>
      <c r="I11" s="16">
        <f>'ARTESANAL-INDUSTRIAL'!K19</f>
        <v>17.172999999999998</v>
      </c>
      <c r="J11" s="68">
        <f>'ARTESANAL-INDUSTRIAL'!L19</f>
        <v>0.23276593843541973</v>
      </c>
    </row>
    <row r="12" spans="1:12" ht="14.1" customHeight="1" x14ac:dyDescent="0.25">
      <c r="A12" s="2"/>
      <c r="B12" s="103"/>
      <c r="C12" s="46" t="s">
        <v>60</v>
      </c>
      <c r="D12" s="101"/>
      <c r="E12" s="16">
        <f>'ARTESANAL-INDUSTRIAL'!G20</f>
        <v>0.22600000000000001</v>
      </c>
      <c r="F12" s="16">
        <f>'ARTESANAL-INDUSTRIAL'!H20</f>
        <v>0</v>
      </c>
      <c r="G12" s="16">
        <f>'ARTESANAL-INDUSTRIAL'!I20</f>
        <v>0.22600000000000001</v>
      </c>
      <c r="H12" s="16">
        <f>'ARTESANAL-INDUSTRIAL'!J20</f>
        <v>0</v>
      </c>
      <c r="I12" s="16">
        <f>'ARTESANAL-INDUSTRIAL'!K20</f>
        <v>0.22600000000000001</v>
      </c>
      <c r="J12" s="68">
        <f>'ARTESANAL-INDUSTRIAL'!L20</f>
        <v>0</v>
      </c>
    </row>
    <row r="13" spans="1:12" ht="14.1" customHeight="1" x14ac:dyDescent="0.25">
      <c r="A13" s="2"/>
      <c r="B13" s="103"/>
      <c r="C13" s="48" t="s">
        <v>13</v>
      </c>
      <c r="D13" s="101"/>
      <c r="E13" s="16">
        <f>'ARTESANAL-INDUSTRIAL'!G21</f>
        <v>15.38</v>
      </c>
      <c r="F13" s="16">
        <f>'ARTESANAL-INDUSTRIAL'!H21</f>
        <v>0</v>
      </c>
      <c r="G13" s="16">
        <f>'ARTESANAL-INDUSTRIAL'!I21</f>
        <v>15.38</v>
      </c>
      <c r="H13" s="16">
        <f>INVESTIGACIÓN!K7</f>
        <v>9.3490000000000002</v>
      </c>
      <c r="I13" s="16">
        <f>'ARTESANAL-INDUSTRIAL'!K21</f>
        <v>6.0310000000000006</v>
      </c>
      <c r="J13" s="68">
        <f>'ARTESANAL-INDUSTRIAL'!L21</f>
        <v>0.60786736020806242</v>
      </c>
    </row>
    <row r="14" spans="1:12" ht="14.1" customHeight="1" x14ac:dyDescent="0.25">
      <c r="A14" s="2"/>
      <c r="B14" s="104"/>
      <c r="C14" s="112" t="s">
        <v>14</v>
      </c>
      <c r="D14" s="112"/>
      <c r="E14" s="17">
        <f>SUM(E7:E13)</f>
        <v>769</v>
      </c>
      <c r="F14" s="17">
        <f>SUM(F9:F13)</f>
        <v>0</v>
      </c>
      <c r="G14" s="18">
        <f>E14+F14</f>
        <v>769</v>
      </c>
      <c r="H14" s="18">
        <f>SUM(H9:H13)</f>
        <v>367.52099999999996</v>
      </c>
      <c r="I14" s="18">
        <f>G14-H14</f>
        <v>401.47900000000004</v>
      </c>
      <c r="J14" s="69">
        <f>H14/G14</f>
        <v>0.47792067620286083</v>
      </c>
    </row>
    <row r="15" spans="1:12" ht="14.1" customHeight="1" x14ac:dyDescent="0.25">
      <c r="A15" s="2"/>
      <c r="B15" s="102" t="s">
        <v>34</v>
      </c>
      <c r="C15" s="37" t="s">
        <v>9</v>
      </c>
      <c r="D15" s="39" t="s">
        <v>10</v>
      </c>
      <c r="E15" s="16">
        <f>'ARTESANAL-INDUSTRIAL'!F29</f>
        <v>7.9619999999999997</v>
      </c>
      <c r="F15" s="16">
        <f>'ARTESANAL-INDUSTRIAL'!G29</f>
        <v>0</v>
      </c>
      <c r="G15" s="16">
        <f>'ARTESANAL-INDUSTRIAL'!H29</f>
        <v>7.9619999999999997</v>
      </c>
      <c r="H15" s="16">
        <f>'ARTESANAL-INDUSTRIAL'!I29</f>
        <v>0</v>
      </c>
      <c r="I15" s="16">
        <f>'ARTESANAL-INDUSTRIAL'!J29</f>
        <v>7.9619999999999997</v>
      </c>
      <c r="J15" s="68">
        <f>'ARTESANAL-INDUSTRIAL'!K28</f>
        <v>0</v>
      </c>
    </row>
    <row r="16" spans="1:12" ht="14.1" customHeight="1" x14ac:dyDescent="0.25">
      <c r="A16" s="2"/>
      <c r="B16" s="103"/>
      <c r="C16" s="37" t="s">
        <v>9</v>
      </c>
      <c r="D16" s="39" t="s">
        <v>15</v>
      </c>
      <c r="E16" s="4">
        <f>'ARTESANAL-INDUSTRIAL'!F31</f>
        <v>62.53</v>
      </c>
      <c r="F16" s="4">
        <f>'ARTESANAL-INDUSTRIAL'!G31</f>
        <v>0</v>
      </c>
      <c r="G16" s="4">
        <f>'ARTESANAL-INDUSTRIAL'!H31</f>
        <v>62.53</v>
      </c>
      <c r="H16" s="4">
        <v>8.2159999999999993</v>
      </c>
      <c r="I16" s="4">
        <f>'ARTESANAL-INDUSTRIAL'!J31</f>
        <v>24.005000000000003</v>
      </c>
      <c r="J16" s="70">
        <f>'ARTESANAL-INDUSTRIAL'!K30</f>
        <v>0.61610426995042378</v>
      </c>
    </row>
    <row r="17" spans="1:10" ht="14.1" customHeight="1" x14ac:dyDescent="0.25">
      <c r="A17" s="2"/>
      <c r="B17" s="103"/>
      <c r="C17" s="37" t="s">
        <v>9</v>
      </c>
      <c r="D17" s="45" t="s">
        <v>17</v>
      </c>
      <c r="E17" s="4">
        <f>'ARTESANAL-INDUSTRIAL'!F32</f>
        <v>78.888000000000005</v>
      </c>
      <c r="F17" s="5">
        <f>SUM('ARTESANAL-INDUSTRIAL'!G32:G35)</f>
        <v>0</v>
      </c>
      <c r="G17" s="5">
        <f>E17+F17</f>
        <v>78.888000000000005</v>
      </c>
      <c r="H17" s="5">
        <f>SUM('ARTESANAL-INDUSTRIAL'!I32:I35)</f>
        <v>19.138999999999999</v>
      </c>
      <c r="I17" s="5">
        <f>G17-H17</f>
        <v>59.749000000000009</v>
      </c>
      <c r="J17" s="66">
        <f>H17/G17</f>
        <v>0.24260977588479868</v>
      </c>
    </row>
    <row r="18" spans="1:10" ht="14.1" customHeight="1" x14ac:dyDescent="0.25">
      <c r="A18" s="2"/>
      <c r="B18" s="103"/>
      <c r="C18" s="37" t="s">
        <v>11</v>
      </c>
      <c r="D18" s="100" t="s">
        <v>57</v>
      </c>
      <c r="E18" s="4">
        <f>'ARTESANAL-INDUSTRIAL'!F37</f>
        <v>1.54</v>
      </c>
      <c r="F18" s="4">
        <f>'ARTESANAL-INDUSTRIAL'!G37</f>
        <v>0</v>
      </c>
      <c r="G18" s="4">
        <f>'ARTESANAL-INDUSTRIAL'!H37</f>
        <v>1.54</v>
      </c>
      <c r="H18" s="4">
        <f>'ARTESANAL-INDUSTRIAL'!I37</f>
        <v>0.44400000000000001</v>
      </c>
      <c r="I18" s="4">
        <f>'ARTESANAL-INDUSTRIAL'!J37</f>
        <v>1.0960000000000001</v>
      </c>
      <c r="J18" s="70">
        <f>'ARTESANAL-INDUSTRIAL'!K37</f>
        <v>0.2883116883116883</v>
      </c>
    </row>
    <row r="19" spans="1:10" ht="14.1" customHeight="1" x14ac:dyDescent="0.25">
      <c r="A19" s="2"/>
      <c r="B19" s="103"/>
      <c r="C19" s="55" t="s">
        <v>20</v>
      </c>
      <c r="D19" s="101"/>
      <c r="E19" s="4">
        <f>'ARTESANAL-INDUSTRIAL'!F38</f>
        <v>3.08</v>
      </c>
      <c r="F19" s="4">
        <f>'ARTESANAL-INDUSTRIAL'!G38</f>
        <v>0</v>
      </c>
      <c r="G19" s="4">
        <f>'ARTESANAL-INDUSTRIAL'!H38</f>
        <v>3.08</v>
      </c>
      <c r="H19" s="4">
        <f>'ARTESANAL-INDUSTRIAL'!I38</f>
        <v>0.13900000000000001</v>
      </c>
      <c r="I19" s="4">
        <f>'ARTESANAL-INDUSTRIAL'!J38</f>
        <v>2.9409999999999998</v>
      </c>
      <c r="J19" s="70">
        <f>'ARTESANAL-INDUSTRIAL'!K38</f>
        <v>4.5129870129870131E-2</v>
      </c>
    </row>
    <row r="20" spans="1:10" ht="14.1" customHeight="1" x14ac:dyDescent="0.25">
      <c r="A20" s="2"/>
      <c r="B20" s="104"/>
      <c r="C20" s="99" t="s">
        <v>14</v>
      </c>
      <c r="D20" s="99"/>
      <c r="E20" s="17">
        <f>SUM(E15:E19)</f>
        <v>154</v>
      </c>
      <c r="F20" s="17">
        <f>SUM(F17:F19)</f>
        <v>0</v>
      </c>
      <c r="G20" s="18">
        <f>E20+F20</f>
        <v>154</v>
      </c>
      <c r="H20" s="18">
        <f>SUM(H15:H19)</f>
        <v>27.937999999999995</v>
      </c>
      <c r="I20" s="18">
        <f>G20-H20</f>
        <v>126.06200000000001</v>
      </c>
      <c r="J20" s="71">
        <f>H20/G20</f>
        <v>0.18141558441558439</v>
      </c>
    </row>
    <row r="21" spans="1:10" hidden="1" x14ac:dyDescent="0.25">
      <c r="J21" s="91">
        <v>1</v>
      </c>
    </row>
    <row r="23" spans="1:10" x14ac:dyDescent="0.25">
      <c r="B23" s="1"/>
    </row>
    <row r="24" spans="1:10" x14ac:dyDescent="0.25">
      <c r="B24" s="1"/>
    </row>
    <row r="25" spans="1:10" x14ac:dyDescent="0.25">
      <c r="B25" s="1"/>
    </row>
  </sheetData>
  <mergeCells count="10">
    <mergeCell ref="C20:D20"/>
    <mergeCell ref="D18:D19"/>
    <mergeCell ref="B15:B20"/>
    <mergeCell ref="B3:J3"/>
    <mergeCell ref="B4:J4"/>
    <mergeCell ref="B5:J5"/>
    <mergeCell ref="B7:B14"/>
    <mergeCell ref="D10:D13"/>
    <mergeCell ref="C14:D14"/>
    <mergeCell ref="C7:C9"/>
  </mergeCells>
  <conditionalFormatting sqref="J7:J2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{0F9453F0-7A05-4F70-BD39-E01DDC754CD3}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9453F0-7A05-4F70-BD39-E01DDC754CD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J7:J21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39"/>
  <sheetViews>
    <sheetView showGridLines="0" zoomScaleNormal="100" workbookViewId="0">
      <selection activeCell="I35" sqref="I35"/>
    </sheetView>
  </sheetViews>
  <sheetFormatPr baseColWidth="10" defaultRowHeight="15" x14ac:dyDescent="0.25"/>
  <cols>
    <col min="2" max="2" width="18.5703125" bestFit="1" customWidth="1"/>
    <col min="3" max="3" width="13.140625" bestFit="1" customWidth="1"/>
    <col min="4" max="4" width="19.7109375" bestFit="1" customWidth="1"/>
    <col min="5" max="6" width="22.42578125" bestFit="1" customWidth="1"/>
    <col min="7" max="7" width="20.28515625" bestFit="1" customWidth="1"/>
    <col min="8" max="9" width="19.140625" bestFit="1" customWidth="1"/>
    <col min="10" max="10" width="13.28515625" bestFit="1" customWidth="1"/>
    <col min="11" max="11" width="11.28515625" bestFit="1" customWidth="1"/>
    <col min="12" max="13" width="11.5703125" bestFit="1" customWidth="1"/>
  </cols>
  <sheetData>
    <row r="1" spans="2:14" ht="19.5" customHeight="1" thickBot="1" x14ac:dyDescent="0.3"/>
    <row r="2" spans="2:14" ht="13.5" customHeight="1" x14ac:dyDescent="0.25">
      <c r="B2" s="146" t="s">
        <v>62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8"/>
    </row>
    <row r="3" spans="2:14" ht="16.5" thickBot="1" x14ac:dyDescent="0.3">
      <c r="B3" s="108">
        <f>RESUMEN!B4</f>
        <v>45656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10"/>
    </row>
    <row r="5" spans="2:14" x14ac:dyDescent="0.25">
      <c r="B5" s="73" t="s">
        <v>21</v>
      </c>
      <c r="C5" s="116" t="s">
        <v>22</v>
      </c>
      <c r="D5" s="117"/>
      <c r="E5" s="118"/>
      <c r="F5" s="73" t="s">
        <v>23</v>
      </c>
      <c r="G5" s="73" t="s">
        <v>3</v>
      </c>
      <c r="H5" s="73" t="s">
        <v>4</v>
      </c>
      <c r="I5" s="73" t="s">
        <v>5</v>
      </c>
      <c r="J5" s="73" t="s">
        <v>6</v>
      </c>
      <c r="K5" s="73" t="s">
        <v>7</v>
      </c>
      <c r="L5" s="73" t="s">
        <v>8</v>
      </c>
      <c r="M5" s="73" t="s">
        <v>24</v>
      </c>
    </row>
    <row r="6" spans="2:14" x14ac:dyDescent="0.25">
      <c r="B6" s="149" t="s">
        <v>25</v>
      </c>
      <c r="C6" s="119" t="s">
        <v>10</v>
      </c>
      <c r="D6" s="74" t="s">
        <v>9</v>
      </c>
      <c r="E6" s="75" t="s">
        <v>19</v>
      </c>
      <c r="F6" s="78" t="s">
        <v>65</v>
      </c>
      <c r="G6" s="86">
        <v>38.500999999999998</v>
      </c>
      <c r="H6" s="7"/>
      <c r="I6" s="7">
        <f>G6+H6</f>
        <v>38.500999999999998</v>
      </c>
      <c r="J6" s="7"/>
      <c r="K6" s="10">
        <f>I6-J6</f>
        <v>38.500999999999998</v>
      </c>
      <c r="L6" s="62">
        <f>J6/I6</f>
        <v>0</v>
      </c>
      <c r="M6" s="8" t="s">
        <v>26</v>
      </c>
    </row>
    <row r="7" spans="2:14" x14ac:dyDescent="0.25">
      <c r="B7" s="149"/>
      <c r="C7" s="120"/>
      <c r="D7" s="35" t="s">
        <v>14</v>
      </c>
      <c r="E7" s="88"/>
      <c r="F7" s="13"/>
      <c r="G7" s="13">
        <f>SUM(G6:G6)</f>
        <v>38.500999999999998</v>
      </c>
      <c r="H7" s="13">
        <f>SUM(H6:H6)</f>
        <v>0</v>
      </c>
      <c r="I7" s="13">
        <f>G7+H7</f>
        <v>38.500999999999998</v>
      </c>
      <c r="J7" s="13">
        <f>SUM(J6:J6)</f>
        <v>0</v>
      </c>
      <c r="K7" s="19">
        <f>I7-J7</f>
        <v>38.500999999999998</v>
      </c>
      <c r="L7" s="36">
        <f>J7/I7</f>
        <v>0</v>
      </c>
      <c r="M7" s="14" t="s">
        <v>26</v>
      </c>
    </row>
    <row r="8" spans="2:14" x14ac:dyDescent="0.25">
      <c r="B8" s="149"/>
      <c r="C8" s="119" t="s">
        <v>15</v>
      </c>
      <c r="D8" s="119" t="s">
        <v>9</v>
      </c>
      <c r="E8" s="75" t="s">
        <v>27</v>
      </c>
      <c r="F8" s="126" t="s">
        <v>65</v>
      </c>
      <c r="G8" s="85">
        <v>10.087999999999999</v>
      </c>
      <c r="H8" s="7"/>
      <c r="I8" s="7">
        <f t="shared" ref="I8:I11" si="0">G8+H8</f>
        <v>10.087999999999999</v>
      </c>
      <c r="J8" s="7"/>
      <c r="K8" s="10">
        <f t="shared" ref="K8:K11" si="1">I8-J8</f>
        <v>10.087999999999999</v>
      </c>
      <c r="L8" s="62">
        <f t="shared" ref="L8:L11" si="2">J8/I8</f>
        <v>0</v>
      </c>
      <c r="M8" s="8" t="s">
        <v>26</v>
      </c>
    </row>
    <row r="9" spans="2:14" x14ac:dyDescent="0.25">
      <c r="B9" s="149"/>
      <c r="C9" s="121"/>
      <c r="D9" s="121"/>
      <c r="E9" s="75" t="s">
        <v>28</v>
      </c>
      <c r="F9" s="124"/>
      <c r="G9" s="85">
        <v>137.14099999999999</v>
      </c>
      <c r="H9" s="7"/>
      <c r="I9" s="7">
        <f t="shared" si="0"/>
        <v>137.14099999999999</v>
      </c>
      <c r="J9" s="92">
        <v>67.840999999999994</v>
      </c>
      <c r="K9" s="10">
        <f t="shared" si="1"/>
        <v>69.3</v>
      </c>
      <c r="L9" s="62">
        <f t="shared" si="2"/>
        <v>0.49468065713389869</v>
      </c>
      <c r="M9" s="8" t="s">
        <v>26</v>
      </c>
    </row>
    <row r="10" spans="2:14" x14ac:dyDescent="0.25">
      <c r="B10" s="149"/>
      <c r="C10" s="121"/>
      <c r="D10" s="121"/>
      <c r="E10" s="75" t="s">
        <v>29</v>
      </c>
      <c r="F10" s="124"/>
      <c r="G10" s="85">
        <v>19.116</v>
      </c>
      <c r="H10" s="7"/>
      <c r="I10" s="7">
        <f t="shared" si="0"/>
        <v>19.116</v>
      </c>
      <c r="J10" s="92">
        <v>18.768000000000001</v>
      </c>
      <c r="K10" s="10">
        <f t="shared" si="1"/>
        <v>0.34799999999999898</v>
      </c>
      <c r="L10" s="62">
        <f t="shared" si="2"/>
        <v>0.98179535467671064</v>
      </c>
      <c r="M10" s="8">
        <v>45398</v>
      </c>
    </row>
    <row r="11" spans="2:14" x14ac:dyDescent="0.25">
      <c r="B11" s="149"/>
      <c r="C11" s="121"/>
      <c r="D11" s="121"/>
      <c r="E11" s="75" t="s">
        <v>30</v>
      </c>
      <c r="F11" s="125"/>
      <c r="G11" s="85">
        <v>136.596</v>
      </c>
      <c r="H11" s="7"/>
      <c r="I11" s="7">
        <f t="shared" si="0"/>
        <v>136.596</v>
      </c>
      <c r="J11" s="92">
        <v>80.323999999999998</v>
      </c>
      <c r="K11" s="10">
        <f t="shared" si="1"/>
        <v>56.272000000000006</v>
      </c>
      <c r="L11" s="62">
        <f t="shared" si="2"/>
        <v>0.58804064540689327</v>
      </c>
      <c r="M11" s="8" t="s">
        <v>26</v>
      </c>
    </row>
    <row r="12" spans="2:14" x14ac:dyDescent="0.25">
      <c r="B12" s="149"/>
      <c r="C12" s="120"/>
      <c r="D12" s="122" t="s">
        <v>14</v>
      </c>
      <c r="E12" s="123"/>
      <c r="F12" s="13"/>
      <c r="G12" s="13">
        <f>SUM(G8:G11)</f>
        <v>302.94099999999997</v>
      </c>
      <c r="H12" s="13">
        <f>SUM(H8:H11)</f>
        <v>0</v>
      </c>
      <c r="I12" s="13">
        <f>G12+H12</f>
        <v>302.94099999999997</v>
      </c>
      <c r="J12" s="13">
        <f>SUM(J8:J11)</f>
        <v>166.93299999999999</v>
      </c>
      <c r="K12" s="19">
        <f>I12-J12</f>
        <v>136.00799999999998</v>
      </c>
      <c r="L12" s="36">
        <f>J12/I12</f>
        <v>0.55104129186871376</v>
      </c>
      <c r="M12" s="14" t="s">
        <v>26</v>
      </c>
      <c r="N12" s="87">
        <f>J12+J17+J21</f>
        <v>528.59500000000003</v>
      </c>
    </row>
    <row r="13" spans="2:14" x14ac:dyDescent="0.25">
      <c r="B13" s="149"/>
      <c r="C13" s="119" t="s">
        <v>17</v>
      </c>
      <c r="D13" s="119" t="s">
        <v>9</v>
      </c>
      <c r="E13" s="150" t="s">
        <v>31</v>
      </c>
      <c r="F13" s="76" t="s">
        <v>63</v>
      </c>
      <c r="G13" s="85">
        <v>262.803</v>
      </c>
      <c r="H13" s="7"/>
      <c r="I13" s="7">
        <f t="shared" ref="I13" si="3">G13+H13</f>
        <v>262.803</v>
      </c>
      <c r="J13" s="92">
        <v>284.40600000000001</v>
      </c>
      <c r="K13" s="10">
        <f t="shared" ref="K13" si="4">I13-J13</f>
        <v>-21.603000000000009</v>
      </c>
      <c r="L13" s="62">
        <f t="shared" ref="L13:L14" si="5">J13/I13</f>
        <v>1.0822022579650918</v>
      </c>
      <c r="M13" s="8">
        <v>45401</v>
      </c>
      <c r="N13" s="87">
        <f>J12+J17</f>
        <v>519.24599999999998</v>
      </c>
    </row>
    <row r="14" spans="2:14" x14ac:dyDescent="0.25">
      <c r="B14" s="149"/>
      <c r="C14" s="121"/>
      <c r="D14" s="121"/>
      <c r="E14" s="151"/>
      <c r="F14" s="77" t="s">
        <v>26</v>
      </c>
      <c r="G14" s="7"/>
      <c r="H14" s="7"/>
      <c r="I14" s="7">
        <f>G14+H14+K13</f>
        <v>-21.603000000000009</v>
      </c>
      <c r="J14" s="7"/>
      <c r="K14" s="10">
        <f>I14-J14</f>
        <v>-21.603000000000009</v>
      </c>
      <c r="L14" s="62">
        <f t="shared" si="5"/>
        <v>0</v>
      </c>
      <c r="M14" s="8" t="s">
        <v>26</v>
      </c>
    </row>
    <row r="15" spans="2:14" x14ac:dyDescent="0.25">
      <c r="B15" s="149"/>
      <c r="C15" s="121"/>
      <c r="D15" s="121"/>
      <c r="E15" s="79" t="s">
        <v>32</v>
      </c>
      <c r="F15" s="78" t="s">
        <v>64</v>
      </c>
      <c r="G15" s="85">
        <v>68.042000000000002</v>
      </c>
      <c r="H15" s="7"/>
      <c r="I15" s="7">
        <f>G15+H15</f>
        <v>68.042000000000002</v>
      </c>
      <c r="J15" s="92">
        <v>67.906999999999996</v>
      </c>
      <c r="K15" s="10">
        <f>I15-J15</f>
        <v>0.13500000000000512</v>
      </c>
      <c r="L15" s="62">
        <f>J15/I15</f>
        <v>0.99801593133652733</v>
      </c>
      <c r="M15" s="8">
        <v>45538</v>
      </c>
    </row>
    <row r="16" spans="2:14" x14ac:dyDescent="0.25">
      <c r="B16" s="149"/>
      <c r="C16" s="120"/>
      <c r="D16" s="120"/>
      <c r="E16" s="79" t="s">
        <v>33</v>
      </c>
      <c r="F16" s="78" t="s">
        <v>64</v>
      </c>
      <c r="G16" s="85">
        <v>51.414000000000001</v>
      </c>
      <c r="H16" s="7"/>
      <c r="I16" s="7">
        <f>G16+H16</f>
        <v>51.414000000000001</v>
      </c>
      <c r="J16" s="7"/>
      <c r="K16" s="10">
        <f>I16-J16</f>
        <v>51.414000000000001</v>
      </c>
      <c r="L16" s="62">
        <f>J16/I16</f>
        <v>0</v>
      </c>
      <c r="M16" s="8" t="s">
        <v>26</v>
      </c>
    </row>
    <row r="17" spans="2:14" x14ac:dyDescent="0.25">
      <c r="B17" s="149"/>
      <c r="C17" s="122" t="s">
        <v>14</v>
      </c>
      <c r="D17" s="130"/>
      <c r="E17" s="123"/>
      <c r="F17" s="49"/>
      <c r="G17" s="49">
        <f>SUM(G13:G16)</f>
        <v>382.25900000000001</v>
      </c>
      <c r="H17" s="49">
        <f>SUM(H13:H16)</f>
        <v>0</v>
      </c>
      <c r="I17" s="49">
        <f>G17+H17</f>
        <v>382.25900000000001</v>
      </c>
      <c r="J17" s="49">
        <f>SUM(J13:J16)</f>
        <v>352.31299999999999</v>
      </c>
      <c r="K17" s="50">
        <f>I17-J17</f>
        <v>29.946000000000026</v>
      </c>
      <c r="L17" s="63">
        <f>J17/I17</f>
        <v>0.92166044488161158</v>
      </c>
      <c r="M17" s="51" t="s">
        <v>26</v>
      </c>
    </row>
    <row r="18" spans="2:14" x14ac:dyDescent="0.25">
      <c r="B18" s="149"/>
      <c r="C18" s="160" t="s">
        <v>9</v>
      </c>
      <c r="D18" s="161"/>
      <c r="E18" s="79" t="s">
        <v>11</v>
      </c>
      <c r="F18" s="124" t="s">
        <v>65</v>
      </c>
      <c r="G18" s="7">
        <v>7.31</v>
      </c>
      <c r="H18" s="7"/>
      <c r="I18" s="7">
        <f>G18+H18</f>
        <v>7.31</v>
      </c>
      <c r="J18" s="92">
        <v>0.64900000000000002</v>
      </c>
      <c r="K18" s="10">
        <f>I18-J18</f>
        <v>6.6609999999999996</v>
      </c>
      <c r="L18" s="62">
        <f>J18/I18</f>
        <v>8.8782489740082085E-2</v>
      </c>
      <c r="M18" s="8" t="s">
        <v>26</v>
      </c>
    </row>
    <row r="19" spans="2:14" x14ac:dyDescent="0.25">
      <c r="B19" s="149"/>
      <c r="C19" s="127" t="s">
        <v>12</v>
      </c>
      <c r="D19" s="129"/>
      <c r="E19" s="75" t="s">
        <v>19</v>
      </c>
      <c r="F19" s="124"/>
      <c r="G19" s="7">
        <v>22.382999999999999</v>
      </c>
      <c r="H19" s="7"/>
      <c r="I19" s="7">
        <f t="shared" ref="I19" si="6">G19+H19</f>
        <v>22.382999999999999</v>
      </c>
      <c r="J19" s="92">
        <v>5.21</v>
      </c>
      <c r="K19" s="10">
        <f t="shared" ref="K19:K20" si="7">I19-J19</f>
        <v>17.172999999999998</v>
      </c>
      <c r="L19" s="62">
        <f t="shared" ref="L19:L20" si="8">J19/I19</f>
        <v>0.23276593843541973</v>
      </c>
      <c r="M19" s="8" t="s">
        <v>26</v>
      </c>
    </row>
    <row r="20" spans="2:14" x14ac:dyDescent="0.25">
      <c r="B20" s="149"/>
      <c r="C20" s="162"/>
      <c r="D20" s="163"/>
      <c r="E20" s="75" t="s">
        <v>11</v>
      </c>
      <c r="F20" s="124"/>
      <c r="G20" s="7">
        <v>0.22600000000000001</v>
      </c>
      <c r="H20" s="7"/>
      <c r="I20" s="7">
        <f>G20+H20</f>
        <v>0.22600000000000001</v>
      </c>
      <c r="J20" s="7"/>
      <c r="K20" s="10">
        <f t="shared" si="7"/>
        <v>0.22600000000000001</v>
      </c>
      <c r="L20" s="62">
        <f t="shared" si="8"/>
        <v>0</v>
      </c>
      <c r="M20" s="8" t="s">
        <v>26</v>
      </c>
    </row>
    <row r="21" spans="2:14" x14ac:dyDescent="0.25">
      <c r="B21" s="149"/>
      <c r="C21" s="127" t="s">
        <v>13</v>
      </c>
      <c r="D21" s="128"/>
      <c r="E21" s="129"/>
      <c r="F21" s="125"/>
      <c r="G21" s="7">
        <v>15.38</v>
      </c>
      <c r="H21" s="7"/>
      <c r="I21" s="7">
        <f>G21+H21</f>
        <v>15.38</v>
      </c>
      <c r="J21" s="7">
        <f>INVESTIGACIÓN!K7</f>
        <v>9.3490000000000002</v>
      </c>
      <c r="K21" s="10">
        <f>I21-J21</f>
        <v>6.0310000000000006</v>
      </c>
      <c r="L21" s="62">
        <f>J21/I21</f>
        <v>0.60786736020806242</v>
      </c>
      <c r="M21" s="8" t="s">
        <v>26</v>
      </c>
    </row>
    <row r="22" spans="2:14" x14ac:dyDescent="0.25">
      <c r="B22" s="149"/>
      <c r="C22" s="116" t="s">
        <v>14</v>
      </c>
      <c r="D22" s="117"/>
      <c r="E22" s="117"/>
      <c r="F22" s="118"/>
      <c r="G22" s="9">
        <f>G7+G12+G17+G18+G19+G20+G21</f>
        <v>769</v>
      </c>
      <c r="H22" s="9">
        <f>H7+H12+H17+H18+H19+H20+H21</f>
        <v>0</v>
      </c>
      <c r="I22" s="7">
        <f>G22+H22</f>
        <v>769</v>
      </c>
      <c r="J22" s="9">
        <f>J7+J12+J17+J18+J19+J20+J21</f>
        <v>534.45400000000006</v>
      </c>
      <c r="K22" s="10">
        <f>I22-J22</f>
        <v>234.54599999999994</v>
      </c>
      <c r="L22" s="62">
        <f>J22/I22</f>
        <v>0.69499869960988303</v>
      </c>
      <c r="M22" s="8" t="s">
        <v>26</v>
      </c>
    </row>
    <row r="23" spans="2:14" x14ac:dyDescent="0.25">
      <c r="M23" s="6"/>
    </row>
    <row r="24" spans="2:14" x14ac:dyDescent="0.25">
      <c r="M24" s="6"/>
    </row>
    <row r="25" spans="2:14" x14ac:dyDescent="0.25">
      <c r="J25" s="9"/>
    </row>
    <row r="26" spans="2:14" x14ac:dyDescent="0.25">
      <c r="N26" s="87">
        <f>G7+G12+G17</f>
        <v>723.70100000000002</v>
      </c>
    </row>
    <row r="27" spans="2:14" x14ac:dyDescent="0.25">
      <c r="B27" s="72" t="s">
        <v>21</v>
      </c>
      <c r="C27" s="155" t="s">
        <v>22</v>
      </c>
      <c r="D27" s="156"/>
      <c r="E27" s="72" t="s">
        <v>23</v>
      </c>
      <c r="F27" s="72" t="s">
        <v>3</v>
      </c>
      <c r="G27" s="72" t="s">
        <v>4</v>
      </c>
      <c r="H27" s="72" t="s">
        <v>5</v>
      </c>
      <c r="I27" s="72" t="s">
        <v>6</v>
      </c>
      <c r="J27" s="72" t="s">
        <v>7</v>
      </c>
      <c r="K27" s="72" t="s">
        <v>8</v>
      </c>
      <c r="L27" s="72" t="s">
        <v>24</v>
      </c>
    </row>
    <row r="28" spans="2:14" x14ac:dyDescent="0.25">
      <c r="B28" s="152" t="s">
        <v>34</v>
      </c>
      <c r="C28" s="153" t="s">
        <v>10</v>
      </c>
      <c r="D28" s="83" t="s">
        <v>19</v>
      </c>
      <c r="E28" s="144" t="s">
        <v>65</v>
      </c>
      <c r="F28" s="41">
        <v>7.9619999999999997</v>
      </c>
      <c r="G28" s="7"/>
      <c r="H28" s="7">
        <f>F28+G28</f>
        <v>7.9619999999999997</v>
      </c>
      <c r="I28" s="7">
        <v>0</v>
      </c>
      <c r="J28" s="10">
        <f>H28-I28</f>
        <v>7.9619999999999997</v>
      </c>
      <c r="K28" s="11">
        <f>I28/H28</f>
        <v>0</v>
      </c>
      <c r="L28" s="8" t="s">
        <v>26</v>
      </c>
    </row>
    <row r="29" spans="2:14" x14ac:dyDescent="0.25">
      <c r="B29" s="152"/>
      <c r="C29" s="154"/>
      <c r="D29" s="35" t="s">
        <v>14</v>
      </c>
      <c r="E29" s="145"/>
      <c r="F29" s="13">
        <f>SUM(F28:F28)</f>
        <v>7.9619999999999997</v>
      </c>
      <c r="G29" s="13">
        <f>SUM(G28:G28)</f>
        <v>0</v>
      </c>
      <c r="H29" s="13">
        <f>F29+G29</f>
        <v>7.9619999999999997</v>
      </c>
      <c r="I29" s="13">
        <f>I28</f>
        <v>0</v>
      </c>
      <c r="J29" s="19">
        <f>H29-I29</f>
        <v>7.9619999999999997</v>
      </c>
      <c r="K29" s="36">
        <f>I29/H29</f>
        <v>0</v>
      </c>
      <c r="L29" s="14" t="s">
        <v>26</v>
      </c>
    </row>
    <row r="30" spans="2:14" x14ac:dyDescent="0.25">
      <c r="B30" s="152"/>
      <c r="C30" s="153" t="s">
        <v>15</v>
      </c>
      <c r="D30" s="83" t="s">
        <v>19</v>
      </c>
      <c r="E30" s="144" t="s">
        <v>65</v>
      </c>
      <c r="F30" s="7">
        <v>62.53</v>
      </c>
      <c r="G30" s="7"/>
      <c r="H30" s="7">
        <f>F30+G30</f>
        <v>62.53</v>
      </c>
      <c r="I30" s="92">
        <f>17.599+1.56+19.366</f>
        <v>38.524999999999999</v>
      </c>
      <c r="J30" s="10">
        <f>H30-I30</f>
        <v>24.005000000000003</v>
      </c>
      <c r="K30" s="11">
        <f>I30/H30</f>
        <v>0.61610426995042378</v>
      </c>
      <c r="L30" s="8" t="s">
        <v>26</v>
      </c>
      <c r="N30" s="87">
        <f>I31+I36+I38</f>
        <v>57.803000000000004</v>
      </c>
    </row>
    <row r="31" spans="2:14" x14ac:dyDescent="0.25">
      <c r="B31" s="152"/>
      <c r="C31" s="154"/>
      <c r="D31" s="35" t="s">
        <v>14</v>
      </c>
      <c r="E31" s="145"/>
      <c r="F31" s="13">
        <f>SUM(F30:F30)</f>
        <v>62.53</v>
      </c>
      <c r="G31" s="13">
        <f>SUM(G30:G30)</f>
        <v>0</v>
      </c>
      <c r="H31" s="13">
        <f>F31+G31</f>
        <v>62.53</v>
      </c>
      <c r="I31" s="89">
        <f>I30</f>
        <v>38.524999999999999</v>
      </c>
      <c r="J31" s="19">
        <f>H31-I31</f>
        <v>24.005000000000003</v>
      </c>
      <c r="K31" s="36">
        <f>I31/H31</f>
        <v>0.61610426995042378</v>
      </c>
      <c r="L31" s="14" t="s">
        <v>26</v>
      </c>
    </row>
    <row r="32" spans="2:14" x14ac:dyDescent="0.25">
      <c r="B32" s="152"/>
      <c r="C32" s="142" t="s">
        <v>17</v>
      </c>
      <c r="D32" s="158" t="s">
        <v>31</v>
      </c>
      <c r="E32" s="80" t="s">
        <v>63</v>
      </c>
      <c r="F32" s="137">
        <v>78.888000000000005</v>
      </c>
      <c r="G32" s="7"/>
      <c r="H32" s="137">
        <f>SUM(F32+G32+G33+G34+G35)</f>
        <v>78.888000000000005</v>
      </c>
      <c r="I32" s="92">
        <v>5.0869999999999997</v>
      </c>
      <c r="J32" s="131">
        <f>H32-(I32+I33+I34+I35)</f>
        <v>59.749000000000009</v>
      </c>
      <c r="K32" s="134">
        <f>(I32+I33+I34+I35)/H32</f>
        <v>0.24260977588479868</v>
      </c>
      <c r="L32" s="8" t="s">
        <v>26</v>
      </c>
      <c r="N32" s="180"/>
    </row>
    <row r="33" spans="2:12" x14ac:dyDescent="0.25">
      <c r="B33" s="152"/>
      <c r="C33" s="140"/>
      <c r="D33" s="159"/>
      <c r="E33" s="81" t="s">
        <v>26</v>
      </c>
      <c r="F33" s="138"/>
      <c r="G33" s="7"/>
      <c r="H33" s="138"/>
      <c r="I33" s="7"/>
      <c r="J33" s="132"/>
      <c r="K33" s="135"/>
      <c r="L33" s="8" t="s">
        <v>26</v>
      </c>
    </row>
    <row r="34" spans="2:12" x14ac:dyDescent="0.25">
      <c r="B34" s="152"/>
      <c r="C34" s="140"/>
      <c r="D34" s="84" t="s">
        <v>32</v>
      </c>
      <c r="E34" s="82" t="s">
        <v>64</v>
      </c>
      <c r="F34" s="138"/>
      <c r="G34" s="7"/>
      <c r="H34" s="138"/>
      <c r="I34" s="92">
        <v>14.052</v>
      </c>
      <c r="J34" s="132"/>
      <c r="K34" s="135"/>
      <c r="L34" s="8" t="s">
        <v>26</v>
      </c>
    </row>
    <row r="35" spans="2:12" x14ac:dyDescent="0.25">
      <c r="B35" s="152"/>
      <c r="C35" s="140"/>
      <c r="D35" s="84" t="s">
        <v>33</v>
      </c>
      <c r="E35" s="80" t="s">
        <v>64</v>
      </c>
      <c r="F35" s="139"/>
      <c r="G35" s="7"/>
      <c r="H35" s="139"/>
      <c r="I35" s="7"/>
      <c r="J35" s="133"/>
      <c r="K35" s="136"/>
      <c r="L35" s="8" t="s">
        <v>26</v>
      </c>
    </row>
    <row r="36" spans="2:12" x14ac:dyDescent="0.25">
      <c r="B36" s="152"/>
      <c r="C36" s="143"/>
      <c r="D36" s="35" t="s">
        <v>14</v>
      </c>
      <c r="E36" s="52"/>
      <c r="F36" s="52">
        <f>F32</f>
        <v>78.888000000000005</v>
      </c>
      <c r="G36" s="49"/>
      <c r="H36" s="52">
        <f>F36+G36</f>
        <v>78.888000000000005</v>
      </c>
      <c r="I36" s="49">
        <f>SUM(I32+I33+I34+I35)</f>
        <v>19.138999999999999</v>
      </c>
      <c r="J36" s="53">
        <f>H36-I36</f>
        <v>59.749000000000009</v>
      </c>
      <c r="K36" s="54">
        <f>I36/H36</f>
        <v>0.24260977588479868</v>
      </c>
      <c r="L36" s="51" t="s">
        <v>26</v>
      </c>
    </row>
    <row r="37" spans="2:12" x14ac:dyDescent="0.25">
      <c r="B37" s="152"/>
      <c r="C37" s="164" t="s">
        <v>11</v>
      </c>
      <c r="D37" s="165"/>
      <c r="E37" s="144" t="s">
        <v>65</v>
      </c>
      <c r="F37" s="7">
        <v>1.54</v>
      </c>
      <c r="G37" s="7"/>
      <c r="H37" s="42">
        <f t="shared" ref="H37:H39" si="9">F37+G37</f>
        <v>1.54</v>
      </c>
      <c r="I37" s="7">
        <v>0.44400000000000001</v>
      </c>
      <c r="J37" s="43">
        <f t="shared" ref="J37:J38" si="10">H37-I37</f>
        <v>1.0960000000000001</v>
      </c>
      <c r="K37" s="44">
        <f t="shared" ref="K37:K39" si="11">I37/H37</f>
        <v>0.2883116883116883</v>
      </c>
      <c r="L37" s="8" t="s">
        <v>26</v>
      </c>
    </row>
    <row r="38" spans="2:12" x14ac:dyDescent="0.25">
      <c r="B38" s="152"/>
      <c r="C38" s="140" t="s">
        <v>13</v>
      </c>
      <c r="D38" s="141"/>
      <c r="E38" s="145"/>
      <c r="F38" s="7">
        <v>3.08</v>
      </c>
      <c r="G38" s="7"/>
      <c r="H38" s="42">
        <f t="shared" si="9"/>
        <v>3.08</v>
      </c>
      <c r="I38" s="7">
        <f>INVESTIGACIÓN!K9</f>
        <v>0.13900000000000001</v>
      </c>
      <c r="J38" s="43">
        <f t="shared" si="10"/>
        <v>2.9409999999999998</v>
      </c>
      <c r="K38" s="44">
        <f t="shared" si="11"/>
        <v>4.5129870129870131E-2</v>
      </c>
      <c r="L38" s="8" t="s">
        <v>26</v>
      </c>
    </row>
    <row r="39" spans="2:12" x14ac:dyDescent="0.25">
      <c r="B39" s="152"/>
      <c r="C39" s="155" t="s">
        <v>14</v>
      </c>
      <c r="D39" s="157"/>
      <c r="E39" s="157"/>
      <c r="F39" s="9">
        <f>SUM(F29+F31+F36+F37+F38)</f>
        <v>154</v>
      </c>
      <c r="G39" s="7"/>
      <c r="H39" s="42">
        <f t="shared" si="9"/>
        <v>154</v>
      </c>
      <c r="I39" s="7">
        <f>SUM(I29+I31+I36+I37+I38)</f>
        <v>58.247000000000007</v>
      </c>
      <c r="J39" s="43">
        <f>H39-I39</f>
        <v>95.752999999999986</v>
      </c>
      <c r="K39" s="44">
        <f t="shared" si="11"/>
        <v>0.37822727272727275</v>
      </c>
      <c r="L39" s="8" t="s">
        <v>26</v>
      </c>
    </row>
  </sheetData>
  <mergeCells count="34">
    <mergeCell ref="B2:M2"/>
    <mergeCell ref="B3:M3"/>
    <mergeCell ref="B6:B22"/>
    <mergeCell ref="E13:E14"/>
    <mergeCell ref="B28:B39"/>
    <mergeCell ref="C28:C29"/>
    <mergeCell ref="E28:E29"/>
    <mergeCell ref="C27:D27"/>
    <mergeCell ref="C39:E39"/>
    <mergeCell ref="D32:D33"/>
    <mergeCell ref="C30:C31"/>
    <mergeCell ref="C18:D18"/>
    <mergeCell ref="C19:D20"/>
    <mergeCell ref="H32:H35"/>
    <mergeCell ref="E30:E31"/>
    <mergeCell ref="C37:D37"/>
    <mergeCell ref="J32:J35"/>
    <mergeCell ref="K32:K35"/>
    <mergeCell ref="F32:F35"/>
    <mergeCell ref="C38:D38"/>
    <mergeCell ref="C32:C36"/>
    <mergeCell ref="E37:E38"/>
    <mergeCell ref="C5:E5"/>
    <mergeCell ref="C6:C7"/>
    <mergeCell ref="C22:F22"/>
    <mergeCell ref="C8:C12"/>
    <mergeCell ref="D8:D11"/>
    <mergeCell ref="D12:E12"/>
    <mergeCell ref="D13:D16"/>
    <mergeCell ref="C13:C16"/>
    <mergeCell ref="F18:F21"/>
    <mergeCell ref="F8:F11"/>
    <mergeCell ref="C21:E21"/>
    <mergeCell ref="C17:E17"/>
  </mergeCells>
  <conditionalFormatting sqref="L6:L22">
    <cfRule type="cellIs" dxfId="0" priority="1" operator="greaterThan">
      <formula>0.9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F3B1B-7D18-47F1-A50C-1B497C86CD72}">
  <dimension ref="F1:N18"/>
  <sheetViews>
    <sheetView workbookViewId="0">
      <selection activeCell="J37" sqref="J36:J37"/>
    </sheetView>
  </sheetViews>
  <sheetFormatPr baseColWidth="10" defaultRowHeight="15" x14ac:dyDescent="0.25"/>
  <cols>
    <col min="1" max="5" width="11.42578125" style="2"/>
    <col min="6" max="6" width="15.28515625" style="2" bestFit="1" customWidth="1"/>
    <col min="7" max="7" width="15.85546875" style="2" bestFit="1" customWidth="1"/>
    <col min="8" max="8" width="11.42578125" style="2"/>
    <col min="9" max="9" width="14.42578125" style="2" bestFit="1" customWidth="1"/>
    <col min="10" max="10" width="13.28515625" style="2" bestFit="1" customWidth="1"/>
    <col min="11" max="11" width="15" style="2" bestFit="1" customWidth="1"/>
    <col min="12" max="12" width="12.5703125" style="2" bestFit="1" customWidth="1"/>
    <col min="13" max="13" width="12.42578125" style="2" bestFit="1" customWidth="1"/>
    <col min="14" max="14" width="13.140625" style="2" bestFit="1" customWidth="1"/>
    <col min="15" max="16384" width="11.42578125" style="2"/>
  </cols>
  <sheetData>
    <row r="1" spans="6:14" ht="15.75" thickBot="1" x14ac:dyDescent="0.3"/>
    <row r="2" spans="6:14" ht="16.5" thickBot="1" x14ac:dyDescent="0.3">
      <c r="F2" s="166" t="s">
        <v>66</v>
      </c>
      <c r="G2" s="167"/>
      <c r="H2" s="167"/>
      <c r="I2" s="167"/>
      <c r="J2" s="167"/>
      <c r="K2" s="167"/>
      <c r="L2" s="167"/>
      <c r="M2" s="167"/>
      <c r="N2" s="168"/>
    </row>
    <row r="5" spans="6:14" ht="15.75" thickBot="1" x14ac:dyDescent="0.3"/>
    <row r="6" spans="6:14" ht="15.75" thickBot="1" x14ac:dyDescent="0.3">
      <c r="F6" s="96" t="s">
        <v>67</v>
      </c>
      <c r="G6" s="97" t="s">
        <v>70</v>
      </c>
      <c r="H6" s="97" t="s">
        <v>68</v>
      </c>
      <c r="I6" s="97" t="s">
        <v>69</v>
      </c>
      <c r="J6" s="97" t="s">
        <v>71</v>
      </c>
      <c r="K6" s="97" t="s">
        <v>6</v>
      </c>
      <c r="L6" s="97" t="s">
        <v>7</v>
      </c>
      <c r="M6" s="97" t="s">
        <v>8</v>
      </c>
      <c r="N6" s="98" t="s">
        <v>24</v>
      </c>
    </row>
    <row r="7" spans="6:14" x14ac:dyDescent="0.25">
      <c r="F7" s="169">
        <v>778</v>
      </c>
      <c r="G7" s="172" t="s">
        <v>72</v>
      </c>
      <c r="H7" s="94">
        <v>699447</v>
      </c>
      <c r="I7" s="94" t="s">
        <v>73</v>
      </c>
      <c r="J7" s="174">
        <v>9</v>
      </c>
      <c r="K7" s="174">
        <v>9.3490000000000002</v>
      </c>
      <c r="L7" s="174">
        <f>J7-K7</f>
        <v>-0.3490000000000002</v>
      </c>
      <c r="M7" s="176">
        <f>K7/J7</f>
        <v>1.0387777777777778</v>
      </c>
      <c r="N7" s="178"/>
    </row>
    <row r="8" spans="6:14" ht="15.75" thickBot="1" x14ac:dyDescent="0.3">
      <c r="F8" s="170"/>
      <c r="G8" s="173"/>
      <c r="H8" s="95">
        <v>9691547</v>
      </c>
      <c r="I8" s="95" t="s">
        <v>74</v>
      </c>
      <c r="J8" s="175"/>
      <c r="K8" s="175"/>
      <c r="L8" s="175"/>
      <c r="M8" s="177"/>
      <c r="N8" s="179"/>
    </row>
    <row r="9" spans="6:14" x14ac:dyDescent="0.25">
      <c r="F9" s="170"/>
      <c r="G9" s="172" t="s">
        <v>75</v>
      </c>
      <c r="H9" s="94">
        <v>699447</v>
      </c>
      <c r="I9" s="94" t="s">
        <v>73</v>
      </c>
      <c r="J9" s="174">
        <v>1</v>
      </c>
      <c r="K9" s="174">
        <v>0.13900000000000001</v>
      </c>
      <c r="L9" s="174">
        <f>J9-K9</f>
        <v>0.86099999999999999</v>
      </c>
      <c r="M9" s="176">
        <f>K9/J9</f>
        <v>0.13900000000000001</v>
      </c>
      <c r="N9" s="178"/>
    </row>
    <row r="10" spans="6:14" ht="15.75" thickBot="1" x14ac:dyDescent="0.3">
      <c r="F10" s="171"/>
      <c r="G10" s="173"/>
      <c r="H10" s="95">
        <v>961547</v>
      </c>
      <c r="I10" s="95" t="s">
        <v>74</v>
      </c>
      <c r="J10" s="175"/>
      <c r="K10" s="175"/>
      <c r="L10" s="175"/>
      <c r="M10" s="177"/>
      <c r="N10" s="179"/>
    </row>
    <row r="11" spans="6:14" x14ac:dyDescent="0.25">
      <c r="F11" s="93"/>
      <c r="G11" s="93"/>
      <c r="H11" s="93"/>
      <c r="I11" s="93"/>
      <c r="J11" s="93"/>
      <c r="K11" s="93"/>
      <c r="L11" s="93"/>
      <c r="M11" s="93"/>
      <c r="N11" s="93"/>
    </row>
    <row r="12" spans="6:14" x14ac:dyDescent="0.25">
      <c r="F12" s="90"/>
      <c r="G12" s="90"/>
      <c r="H12" s="90"/>
      <c r="I12" s="90"/>
      <c r="J12" s="90"/>
      <c r="K12" s="90"/>
      <c r="L12" s="90"/>
      <c r="M12" s="90"/>
      <c r="N12" s="90"/>
    </row>
    <row r="13" spans="6:14" x14ac:dyDescent="0.25">
      <c r="F13" s="90"/>
      <c r="G13" s="90"/>
      <c r="H13" s="90"/>
      <c r="I13" s="90"/>
      <c r="J13" s="90"/>
      <c r="K13" s="90"/>
      <c r="L13" s="90"/>
      <c r="M13" s="90"/>
      <c r="N13" s="90"/>
    </row>
    <row r="14" spans="6:14" x14ac:dyDescent="0.25">
      <c r="F14" s="90"/>
      <c r="G14" s="90"/>
      <c r="H14" s="90"/>
      <c r="I14" s="90"/>
      <c r="J14" s="90"/>
      <c r="K14" s="90"/>
      <c r="L14" s="90"/>
      <c r="M14" s="90"/>
      <c r="N14" s="90"/>
    </row>
    <row r="15" spans="6:14" x14ac:dyDescent="0.25">
      <c r="F15" s="90"/>
      <c r="G15" s="90"/>
      <c r="H15" s="90"/>
      <c r="I15" s="90"/>
      <c r="J15" s="90"/>
      <c r="K15" s="90"/>
      <c r="L15" s="90"/>
      <c r="M15" s="90"/>
      <c r="N15" s="90"/>
    </row>
    <row r="16" spans="6:14" x14ac:dyDescent="0.25">
      <c r="F16" s="90"/>
      <c r="G16" s="90"/>
      <c r="H16" s="90"/>
      <c r="I16" s="90"/>
      <c r="J16" s="90"/>
      <c r="K16" s="90"/>
      <c r="L16" s="90"/>
      <c r="M16" s="90"/>
      <c r="N16" s="90"/>
    </row>
    <row r="17" spans="6:14" x14ac:dyDescent="0.25">
      <c r="F17" s="90"/>
      <c r="G17" s="90"/>
      <c r="H17" s="90"/>
      <c r="I17" s="90"/>
      <c r="J17" s="90"/>
      <c r="K17" s="90"/>
      <c r="L17" s="90"/>
      <c r="M17" s="90"/>
      <c r="N17" s="90"/>
    </row>
    <row r="18" spans="6:14" x14ac:dyDescent="0.25">
      <c r="F18" s="90"/>
      <c r="G18" s="90"/>
      <c r="H18" s="90"/>
      <c r="I18" s="90"/>
      <c r="J18" s="90"/>
      <c r="K18" s="90"/>
      <c r="L18" s="90"/>
      <c r="M18" s="90"/>
      <c r="N18" s="90"/>
    </row>
  </sheetData>
  <mergeCells count="14">
    <mergeCell ref="F2:N2"/>
    <mergeCell ref="F7:F10"/>
    <mergeCell ref="G7:G8"/>
    <mergeCell ref="G9:G10"/>
    <mergeCell ref="J7:J8"/>
    <mergeCell ref="J9:J10"/>
    <mergeCell ref="K7:K8"/>
    <mergeCell ref="K9:K10"/>
    <mergeCell ref="L7:L8"/>
    <mergeCell ref="M7:M8"/>
    <mergeCell ref="N7:N8"/>
    <mergeCell ref="L9:L10"/>
    <mergeCell ref="M9:M10"/>
    <mergeCell ref="N9:N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8"/>
  <sheetViews>
    <sheetView workbookViewId="0">
      <selection sqref="A1:Q28"/>
    </sheetView>
  </sheetViews>
  <sheetFormatPr baseColWidth="10" defaultRowHeight="12" x14ac:dyDescent="0.25"/>
  <cols>
    <col min="1" max="1" width="17.85546875" style="25" bestFit="1" customWidth="1"/>
    <col min="2" max="2" width="13" style="25" bestFit="1" customWidth="1"/>
    <col min="3" max="3" width="9.42578125" style="25" bestFit="1" customWidth="1"/>
    <col min="4" max="4" width="22.7109375" style="25" bestFit="1" customWidth="1"/>
    <col min="5" max="5" width="22.140625" style="25" bestFit="1" customWidth="1"/>
    <col min="6" max="6" width="12" style="25" bestFit="1" customWidth="1"/>
    <col min="7" max="7" width="11.42578125" style="25"/>
    <col min="8" max="8" width="11.5703125" style="25" bestFit="1" customWidth="1"/>
    <col min="9" max="9" width="17.5703125" style="25" bestFit="1" customWidth="1"/>
    <col min="10" max="10" width="12.42578125" style="25" bestFit="1" customWidth="1"/>
    <col min="11" max="11" width="12" style="25" bestFit="1" customWidth="1"/>
    <col min="12" max="12" width="7.85546875" style="25" bestFit="1" customWidth="1"/>
    <col min="13" max="13" width="17.42578125" style="30" bestFit="1" customWidth="1"/>
    <col min="14" max="14" width="9" style="60" bestFit="1" customWidth="1"/>
    <col min="15" max="15" width="10.42578125" style="25" bestFit="1" customWidth="1"/>
    <col min="16" max="16" width="5" style="25" bestFit="1" customWidth="1"/>
    <col min="17" max="17" width="8.7109375" style="25" bestFit="1" customWidth="1"/>
    <col min="18" max="16384" width="11.42578125" style="25"/>
  </cols>
  <sheetData>
    <row r="1" spans="1:17" x14ac:dyDescent="0.25">
      <c r="A1" s="20" t="s">
        <v>35</v>
      </c>
      <c r="B1" s="20" t="s">
        <v>36</v>
      </c>
      <c r="C1" s="20" t="s">
        <v>37</v>
      </c>
      <c r="D1" s="21" t="s">
        <v>38</v>
      </c>
      <c r="E1" s="20" t="s">
        <v>39</v>
      </c>
      <c r="F1" s="20" t="s">
        <v>40</v>
      </c>
      <c r="G1" s="20" t="s">
        <v>41</v>
      </c>
      <c r="H1" s="20" t="s">
        <v>42</v>
      </c>
      <c r="I1" s="20" t="s">
        <v>43</v>
      </c>
      <c r="J1" s="20" t="s">
        <v>44</v>
      </c>
      <c r="K1" s="20" t="s">
        <v>45</v>
      </c>
      <c r="L1" s="20" t="s">
        <v>46</v>
      </c>
      <c r="M1" s="22" t="s">
        <v>47</v>
      </c>
      <c r="N1" s="23" t="s">
        <v>48</v>
      </c>
      <c r="O1" s="24" t="s">
        <v>49</v>
      </c>
      <c r="P1" s="24" t="s">
        <v>50</v>
      </c>
      <c r="Q1" s="24" t="s">
        <v>51</v>
      </c>
    </row>
    <row r="2" spans="1:17" x14ac:dyDescent="0.25">
      <c r="A2" s="56" t="s">
        <v>25</v>
      </c>
      <c r="B2" s="56" t="s">
        <v>52</v>
      </c>
      <c r="C2" s="56" t="str">
        <f>'ARTESANAL-INDUSTRIAL'!C6</f>
        <v>IV-VII</v>
      </c>
      <c r="D2" s="56" t="str">
        <f>'ARTESANAL-INDUSTRIAL'!D6</f>
        <v>ARTESANAL</v>
      </c>
      <c r="E2" s="56" t="str">
        <f>'ARTESANAL-INDUSTRIAL'!C6</f>
        <v>IV-VII</v>
      </c>
      <c r="F2" s="57">
        <v>45383</v>
      </c>
      <c r="G2" s="57">
        <v>45626</v>
      </c>
      <c r="H2" s="58">
        <f>'ARTESANAL-INDUSTRIAL'!G6</f>
        <v>38.500999999999998</v>
      </c>
      <c r="I2" s="58">
        <f>'ARTESANAL-INDUSTRIAL'!H6</f>
        <v>0</v>
      </c>
      <c r="J2" s="58">
        <f>'ARTESANAL-INDUSTRIAL'!I6</f>
        <v>38.500999999999998</v>
      </c>
      <c r="K2" s="58">
        <f>'ARTESANAL-INDUSTRIAL'!J6</f>
        <v>0</v>
      </c>
      <c r="L2" s="58">
        <f>'ARTESANAL-INDUSTRIAL'!K6</f>
        <v>38.500999999999998</v>
      </c>
      <c r="M2" s="59">
        <f>'ARTESANAL-INDUSTRIAL'!L6</f>
        <v>0</v>
      </c>
      <c r="N2" s="57" t="str">
        <f>'ARTESANAL-INDUSTRIAL'!M6</f>
        <v>-</v>
      </c>
      <c r="O2" s="57">
        <f>RESUMEN!$B$4</f>
        <v>45656</v>
      </c>
      <c r="P2" s="56">
        <v>2024</v>
      </c>
      <c r="Q2" s="56"/>
    </row>
    <row r="3" spans="1:17" x14ac:dyDescent="0.25">
      <c r="A3" s="32" t="s">
        <v>25</v>
      </c>
      <c r="B3" s="32" t="s">
        <v>52</v>
      </c>
      <c r="C3" s="32" t="str">
        <f>'ARTESANAL-INDUSTRIAL'!C6</f>
        <v>IV-VII</v>
      </c>
      <c r="D3" s="32" t="s">
        <v>14</v>
      </c>
      <c r="E3" s="32" t="s">
        <v>53</v>
      </c>
      <c r="F3" s="33">
        <v>45383</v>
      </c>
      <c r="G3" s="33">
        <v>45626</v>
      </c>
      <c r="H3" s="34">
        <f>'ARTESANAL-INDUSTRIAL'!G7</f>
        <v>38.500999999999998</v>
      </c>
      <c r="I3" s="34">
        <f>'ARTESANAL-INDUSTRIAL'!H7</f>
        <v>0</v>
      </c>
      <c r="J3" s="34">
        <f>'ARTESANAL-INDUSTRIAL'!I7</f>
        <v>38.500999999999998</v>
      </c>
      <c r="K3" s="34">
        <f>'ARTESANAL-INDUSTRIAL'!J7</f>
        <v>0</v>
      </c>
      <c r="L3" s="34">
        <f>'ARTESANAL-INDUSTRIAL'!K7</f>
        <v>38.500999999999998</v>
      </c>
      <c r="M3" s="61">
        <f>'ARTESANAL-INDUSTRIAL'!L7</f>
        <v>0</v>
      </c>
      <c r="N3" s="33" t="str">
        <f>'ARTESANAL-INDUSTRIAL'!M7</f>
        <v>-</v>
      </c>
      <c r="O3" s="33">
        <f>RESUMEN!$B$4</f>
        <v>45656</v>
      </c>
      <c r="P3" s="32">
        <v>2024</v>
      </c>
      <c r="Q3" s="32"/>
    </row>
    <row r="4" spans="1:17" x14ac:dyDescent="0.25">
      <c r="A4" s="56" t="s">
        <v>25</v>
      </c>
      <c r="B4" s="56" t="s">
        <v>52</v>
      </c>
      <c r="C4" s="56" t="str">
        <f>'ARTESANAL-INDUSTRIAL'!$C$8</f>
        <v>XVI-XIV</v>
      </c>
      <c r="D4" s="56" t="str">
        <f>'ARTESANAL-INDUSTRIAL'!$D$8</f>
        <v>ARTESANAL</v>
      </c>
      <c r="E4" s="56" t="str">
        <f>'ARTESANAL-INDUSTRIAL'!E8</f>
        <v>ÑUBLE</v>
      </c>
      <c r="F4" s="57">
        <v>45383</v>
      </c>
      <c r="G4" s="57">
        <v>45626</v>
      </c>
      <c r="H4" s="58">
        <f>'ARTESANAL-INDUSTRIAL'!G8</f>
        <v>10.087999999999999</v>
      </c>
      <c r="I4" s="58">
        <f>'ARTESANAL-INDUSTRIAL'!H8</f>
        <v>0</v>
      </c>
      <c r="J4" s="58">
        <f>'ARTESANAL-INDUSTRIAL'!I8</f>
        <v>10.087999999999999</v>
      </c>
      <c r="K4" s="58">
        <f>'ARTESANAL-INDUSTRIAL'!J8</f>
        <v>0</v>
      </c>
      <c r="L4" s="58">
        <f>'ARTESANAL-INDUSTRIAL'!K8</f>
        <v>10.087999999999999</v>
      </c>
      <c r="M4" s="59">
        <f>'ARTESANAL-INDUSTRIAL'!L8</f>
        <v>0</v>
      </c>
      <c r="N4" s="57" t="str">
        <f>'ARTESANAL-INDUSTRIAL'!M8</f>
        <v>-</v>
      </c>
      <c r="O4" s="57">
        <f>RESUMEN!$B$4</f>
        <v>45656</v>
      </c>
      <c r="P4" s="56">
        <v>2024</v>
      </c>
      <c r="Q4" s="56"/>
    </row>
    <row r="5" spans="1:17" x14ac:dyDescent="0.25">
      <c r="A5" s="56" t="s">
        <v>25</v>
      </c>
      <c r="B5" s="56" t="s">
        <v>52</v>
      </c>
      <c r="C5" s="56" t="str">
        <f>'ARTESANAL-INDUSTRIAL'!$C$8</f>
        <v>XVI-XIV</v>
      </c>
      <c r="D5" s="56" t="str">
        <f>'ARTESANAL-INDUSTRIAL'!$D$8</f>
        <v>ARTESANAL</v>
      </c>
      <c r="E5" s="56" t="str">
        <f>'ARTESANAL-INDUSTRIAL'!E9</f>
        <v>BIOBÍO</v>
      </c>
      <c r="F5" s="57">
        <v>45383</v>
      </c>
      <c r="G5" s="57">
        <v>45626</v>
      </c>
      <c r="H5" s="58">
        <f>'ARTESANAL-INDUSTRIAL'!G9</f>
        <v>137.14099999999999</v>
      </c>
      <c r="I5" s="58">
        <f>'ARTESANAL-INDUSTRIAL'!H9</f>
        <v>0</v>
      </c>
      <c r="J5" s="58">
        <f>'ARTESANAL-INDUSTRIAL'!I9</f>
        <v>137.14099999999999</v>
      </c>
      <c r="K5" s="58">
        <f>'ARTESANAL-INDUSTRIAL'!J9</f>
        <v>67.840999999999994</v>
      </c>
      <c r="L5" s="58">
        <f>'ARTESANAL-INDUSTRIAL'!K9</f>
        <v>69.3</v>
      </c>
      <c r="M5" s="59">
        <f>'ARTESANAL-INDUSTRIAL'!L9</f>
        <v>0.49468065713389869</v>
      </c>
      <c r="N5" s="57" t="str">
        <f>'ARTESANAL-INDUSTRIAL'!M9</f>
        <v>-</v>
      </c>
      <c r="O5" s="57">
        <f>RESUMEN!$B$4</f>
        <v>45656</v>
      </c>
      <c r="P5" s="56">
        <v>2024</v>
      </c>
      <c r="Q5" s="56"/>
    </row>
    <row r="6" spans="1:17" x14ac:dyDescent="0.25">
      <c r="A6" s="56" t="s">
        <v>25</v>
      </c>
      <c r="B6" s="56" t="s">
        <v>52</v>
      </c>
      <c r="C6" s="56" t="str">
        <f>'ARTESANAL-INDUSTRIAL'!$C$8</f>
        <v>XVI-XIV</v>
      </c>
      <c r="D6" s="56" t="str">
        <f>'ARTESANAL-INDUSTRIAL'!$D$8</f>
        <v>ARTESANAL</v>
      </c>
      <c r="E6" s="56" t="str">
        <f>'ARTESANAL-INDUSTRIAL'!E10</f>
        <v>ARAUCANIA</v>
      </c>
      <c r="F6" s="57">
        <v>45383</v>
      </c>
      <c r="G6" s="57">
        <v>45626</v>
      </c>
      <c r="H6" s="58">
        <f>'ARTESANAL-INDUSTRIAL'!G10</f>
        <v>19.116</v>
      </c>
      <c r="I6" s="58">
        <f>'ARTESANAL-INDUSTRIAL'!H10</f>
        <v>0</v>
      </c>
      <c r="J6" s="58">
        <f>'ARTESANAL-INDUSTRIAL'!I10</f>
        <v>19.116</v>
      </c>
      <c r="K6" s="58">
        <f>'ARTESANAL-INDUSTRIAL'!J10</f>
        <v>18.768000000000001</v>
      </c>
      <c r="L6" s="58">
        <f>'ARTESANAL-INDUSTRIAL'!K10</f>
        <v>0.34799999999999898</v>
      </c>
      <c r="M6" s="59">
        <f>'ARTESANAL-INDUSTRIAL'!L10</f>
        <v>0.98179535467671064</v>
      </c>
      <c r="N6" s="57">
        <f>'ARTESANAL-INDUSTRIAL'!M10</f>
        <v>45398</v>
      </c>
      <c r="O6" s="57">
        <f>RESUMEN!$B$4</f>
        <v>45656</v>
      </c>
      <c r="P6" s="56">
        <v>2024</v>
      </c>
      <c r="Q6" s="56"/>
    </row>
    <row r="7" spans="1:17" x14ac:dyDescent="0.25">
      <c r="A7" s="56" t="s">
        <v>25</v>
      </c>
      <c r="B7" s="56" t="s">
        <v>52</v>
      </c>
      <c r="C7" s="56" t="str">
        <f>'ARTESANAL-INDUSTRIAL'!$C$8</f>
        <v>XVI-XIV</v>
      </c>
      <c r="D7" s="56" t="str">
        <f>'ARTESANAL-INDUSTRIAL'!$D$8</f>
        <v>ARTESANAL</v>
      </c>
      <c r="E7" s="56" t="str">
        <f>'ARTESANAL-INDUSTRIAL'!E11</f>
        <v>LOS RIOS</v>
      </c>
      <c r="F7" s="57">
        <v>45383</v>
      </c>
      <c r="G7" s="57">
        <v>45626</v>
      </c>
      <c r="H7" s="58">
        <f>'ARTESANAL-INDUSTRIAL'!G11</f>
        <v>136.596</v>
      </c>
      <c r="I7" s="58">
        <f>'ARTESANAL-INDUSTRIAL'!H11</f>
        <v>0</v>
      </c>
      <c r="J7" s="58">
        <f>'ARTESANAL-INDUSTRIAL'!I11</f>
        <v>136.596</v>
      </c>
      <c r="K7" s="58">
        <f>'ARTESANAL-INDUSTRIAL'!J11</f>
        <v>80.323999999999998</v>
      </c>
      <c r="L7" s="58">
        <f>'ARTESANAL-INDUSTRIAL'!K11</f>
        <v>56.272000000000006</v>
      </c>
      <c r="M7" s="59">
        <f>'ARTESANAL-INDUSTRIAL'!L11</f>
        <v>0.58804064540689327</v>
      </c>
      <c r="N7" s="57" t="str">
        <f>'ARTESANAL-INDUSTRIAL'!M11</f>
        <v>-</v>
      </c>
      <c r="O7" s="57">
        <f>RESUMEN!$B$4</f>
        <v>45656</v>
      </c>
      <c r="P7" s="56">
        <v>2024</v>
      </c>
      <c r="Q7" s="56"/>
    </row>
    <row r="8" spans="1:17" x14ac:dyDescent="0.25">
      <c r="A8" s="32" t="s">
        <v>25</v>
      </c>
      <c r="B8" s="32" t="s">
        <v>52</v>
      </c>
      <c r="C8" s="32" t="str">
        <f>'ARTESANAL-INDUSTRIAL'!$C$8</f>
        <v>XVI-XIV</v>
      </c>
      <c r="D8" s="32" t="s">
        <v>14</v>
      </c>
      <c r="E8" s="32" t="s">
        <v>54</v>
      </c>
      <c r="F8" s="33">
        <v>45383</v>
      </c>
      <c r="G8" s="33">
        <v>45626</v>
      </c>
      <c r="H8" s="34">
        <f>'ARTESANAL-INDUSTRIAL'!G12</f>
        <v>302.94099999999997</v>
      </c>
      <c r="I8" s="34">
        <f>'ARTESANAL-INDUSTRIAL'!H12</f>
        <v>0</v>
      </c>
      <c r="J8" s="34">
        <f>'ARTESANAL-INDUSTRIAL'!I12</f>
        <v>302.94099999999997</v>
      </c>
      <c r="K8" s="34">
        <f>'ARTESANAL-INDUSTRIAL'!J12</f>
        <v>166.93299999999999</v>
      </c>
      <c r="L8" s="34">
        <f>'ARTESANAL-INDUSTRIAL'!K12</f>
        <v>136.00799999999998</v>
      </c>
      <c r="M8" s="61">
        <f>'ARTESANAL-INDUSTRIAL'!L12</f>
        <v>0.55104129186871376</v>
      </c>
      <c r="N8" s="33" t="str">
        <f>'ARTESANAL-INDUSTRIAL'!M12</f>
        <v>-</v>
      </c>
      <c r="O8" s="33">
        <f>RESUMEN!$B$4</f>
        <v>45656</v>
      </c>
      <c r="P8" s="32">
        <v>2024</v>
      </c>
      <c r="Q8" s="32"/>
    </row>
    <row r="9" spans="1:17" x14ac:dyDescent="0.25">
      <c r="A9" s="56" t="s">
        <v>25</v>
      </c>
      <c r="B9" s="56" t="s">
        <v>52</v>
      </c>
      <c r="C9" s="56" t="str">
        <f>'ARTESANAL-INDUSTRIAL'!$C$13</f>
        <v>X-XII</v>
      </c>
      <c r="D9" s="56" t="str">
        <f>'ARTESANAL-INDUSTRIAL'!$D$13</f>
        <v>ARTESANAL</v>
      </c>
      <c r="E9" s="56" t="str">
        <f>'ARTESANAL-INDUSTRIAL'!$E$13</f>
        <v>LOS LAGOS</v>
      </c>
      <c r="F9" s="57">
        <v>45395</v>
      </c>
      <c r="G9" s="57">
        <v>45425</v>
      </c>
      <c r="H9" s="58">
        <f>'ARTESANAL-INDUSTRIAL'!G13</f>
        <v>262.803</v>
      </c>
      <c r="I9" s="58">
        <f>'ARTESANAL-INDUSTRIAL'!H13</f>
        <v>0</v>
      </c>
      <c r="J9" s="58">
        <f>'ARTESANAL-INDUSTRIAL'!I13</f>
        <v>262.803</v>
      </c>
      <c r="K9" s="58">
        <f>'ARTESANAL-INDUSTRIAL'!J13</f>
        <v>284.40600000000001</v>
      </c>
      <c r="L9" s="58">
        <f>'ARTESANAL-INDUSTRIAL'!K13</f>
        <v>-21.603000000000009</v>
      </c>
      <c r="M9" s="59">
        <f>'ARTESANAL-INDUSTRIAL'!L13</f>
        <v>1.0822022579650918</v>
      </c>
      <c r="N9" s="57">
        <f>'ARTESANAL-INDUSTRIAL'!M13</f>
        <v>45401</v>
      </c>
      <c r="O9" s="57">
        <f>RESUMEN!$B$4</f>
        <v>45656</v>
      </c>
      <c r="P9" s="56">
        <v>2024</v>
      </c>
      <c r="Q9" s="56"/>
    </row>
    <row r="10" spans="1:17" x14ac:dyDescent="0.25">
      <c r="A10" s="56" t="s">
        <v>25</v>
      </c>
      <c r="B10" s="56" t="s">
        <v>52</v>
      </c>
      <c r="C10" s="56" t="str">
        <f>'ARTESANAL-INDUSTRIAL'!$C$13</f>
        <v>X-XII</v>
      </c>
      <c r="D10" s="56" t="str">
        <f>'ARTESANAL-INDUSTRIAL'!$D$13</f>
        <v>ARTESANAL</v>
      </c>
      <c r="E10" s="56" t="str">
        <f>'ARTESANAL-INDUSTRIAL'!$E$13</f>
        <v>LOS LAGOS</v>
      </c>
      <c r="F10" s="57">
        <v>45560</v>
      </c>
      <c r="G10" s="57">
        <v>45626</v>
      </c>
      <c r="H10" s="58">
        <f>'ARTESANAL-INDUSTRIAL'!G14</f>
        <v>0</v>
      </c>
      <c r="I10" s="58">
        <f>'ARTESANAL-INDUSTRIAL'!H14</f>
        <v>0</v>
      </c>
      <c r="J10" s="58">
        <f>'ARTESANAL-INDUSTRIAL'!I14</f>
        <v>-21.603000000000009</v>
      </c>
      <c r="K10" s="58">
        <f>'ARTESANAL-INDUSTRIAL'!J14</f>
        <v>0</v>
      </c>
      <c r="L10" s="58">
        <f>'ARTESANAL-INDUSTRIAL'!K14</f>
        <v>-21.603000000000009</v>
      </c>
      <c r="M10" s="59">
        <f>'ARTESANAL-INDUSTRIAL'!L14</f>
        <v>0</v>
      </c>
      <c r="N10" s="57" t="str">
        <f>'ARTESANAL-INDUSTRIAL'!M14</f>
        <v>-</v>
      </c>
      <c r="O10" s="57">
        <f>RESUMEN!$B$4</f>
        <v>45656</v>
      </c>
      <c r="P10" s="56">
        <v>2024</v>
      </c>
      <c r="Q10" s="56"/>
    </row>
    <row r="11" spans="1:17" x14ac:dyDescent="0.25">
      <c r="A11" s="56" t="s">
        <v>25</v>
      </c>
      <c r="B11" s="56" t="s">
        <v>52</v>
      </c>
      <c r="C11" s="56" t="str">
        <f>'ARTESANAL-INDUSTRIAL'!$C$13</f>
        <v>X-XII</v>
      </c>
      <c r="D11" s="56" t="str">
        <f>'ARTESANAL-INDUSTRIAL'!$D$13</f>
        <v>ARTESANAL</v>
      </c>
      <c r="E11" s="56" t="str">
        <f>'ARTESANAL-INDUSTRIAL'!E15</f>
        <v>AYSEN</v>
      </c>
      <c r="F11" s="57">
        <v>45488</v>
      </c>
      <c r="G11" s="57">
        <v>45550</v>
      </c>
      <c r="H11" s="58">
        <f>'ARTESANAL-INDUSTRIAL'!G15</f>
        <v>68.042000000000002</v>
      </c>
      <c r="I11" s="58">
        <f>'ARTESANAL-INDUSTRIAL'!H15</f>
        <v>0</v>
      </c>
      <c r="J11" s="58">
        <f>'ARTESANAL-INDUSTRIAL'!I15</f>
        <v>68.042000000000002</v>
      </c>
      <c r="K11" s="58">
        <f>'ARTESANAL-INDUSTRIAL'!J15</f>
        <v>67.906999999999996</v>
      </c>
      <c r="L11" s="58">
        <f>'ARTESANAL-INDUSTRIAL'!K15</f>
        <v>0.13500000000000512</v>
      </c>
      <c r="M11" s="59">
        <f>'ARTESANAL-INDUSTRIAL'!L15</f>
        <v>0.99801593133652733</v>
      </c>
      <c r="N11" s="57">
        <f>'ARTESANAL-INDUSTRIAL'!M15</f>
        <v>45538</v>
      </c>
      <c r="O11" s="57">
        <f>RESUMEN!$B$4</f>
        <v>45656</v>
      </c>
      <c r="P11" s="56">
        <v>2024</v>
      </c>
      <c r="Q11" s="56"/>
    </row>
    <row r="12" spans="1:17" x14ac:dyDescent="0.25">
      <c r="A12" s="56" t="s">
        <v>25</v>
      </c>
      <c r="B12" s="56" t="s">
        <v>52</v>
      </c>
      <c r="C12" s="56" t="str">
        <f>'ARTESANAL-INDUSTRIAL'!$C$13</f>
        <v>X-XII</v>
      </c>
      <c r="D12" s="56" t="str">
        <f>'ARTESANAL-INDUSTRIAL'!$D$13</f>
        <v>ARTESANAL</v>
      </c>
      <c r="E12" s="56" t="str">
        <f>'ARTESANAL-INDUSTRIAL'!E16</f>
        <v>MAGALLANES</v>
      </c>
      <c r="F12" s="57">
        <v>45383</v>
      </c>
      <c r="G12" s="57">
        <v>45626</v>
      </c>
      <c r="H12" s="58">
        <f>'ARTESANAL-INDUSTRIAL'!G16</f>
        <v>51.414000000000001</v>
      </c>
      <c r="I12" s="58">
        <f>'ARTESANAL-INDUSTRIAL'!H16</f>
        <v>0</v>
      </c>
      <c r="J12" s="58">
        <f>'ARTESANAL-INDUSTRIAL'!I16</f>
        <v>51.414000000000001</v>
      </c>
      <c r="K12" s="58">
        <f>'ARTESANAL-INDUSTRIAL'!J16</f>
        <v>0</v>
      </c>
      <c r="L12" s="58">
        <f>'ARTESANAL-INDUSTRIAL'!K16</f>
        <v>51.414000000000001</v>
      </c>
      <c r="M12" s="59">
        <f>'ARTESANAL-INDUSTRIAL'!L16</f>
        <v>0</v>
      </c>
      <c r="N12" s="57" t="str">
        <f>'ARTESANAL-INDUSTRIAL'!M16</f>
        <v>-</v>
      </c>
      <c r="O12" s="57">
        <f>RESUMEN!$B$4</f>
        <v>45656</v>
      </c>
      <c r="P12" s="56">
        <v>2024</v>
      </c>
      <c r="Q12" s="56"/>
    </row>
    <row r="13" spans="1:17" x14ac:dyDescent="0.25">
      <c r="A13" s="56" t="s">
        <v>25</v>
      </c>
      <c r="B13" s="56" t="s">
        <v>52</v>
      </c>
      <c r="C13" s="56" t="str">
        <f>'ARTESANAL-INDUSTRIAL'!$C$13</f>
        <v>X-XII</v>
      </c>
      <c r="D13" s="56" t="str">
        <f>'ARTESANAL-INDUSTRIAL'!C18</f>
        <v>ARTESANAL</v>
      </c>
      <c r="E13" s="56" t="str">
        <f>'ARTESANAL-INDUSTRIAL'!E18</f>
        <v>FAUNA ACOMPAÑANTE</v>
      </c>
      <c r="F13" s="57">
        <v>45383</v>
      </c>
      <c r="G13" s="57">
        <v>45626</v>
      </c>
      <c r="H13" s="58">
        <f>'ARTESANAL-INDUSTRIAL'!G18</f>
        <v>7.31</v>
      </c>
      <c r="I13" s="58">
        <f>'ARTESANAL-INDUSTRIAL'!H18</f>
        <v>0</v>
      </c>
      <c r="J13" s="58">
        <f>'ARTESANAL-INDUSTRIAL'!I18</f>
        <v>7.31</v>
      </c>
      <c r="K13" s="58">
        <f>'ARTESANAL-INDUSTRIAL'!J18</f>
        <v>0.64900000000000002</v>
      </c>
      <c r="L13" s="58">
        <f>'ARTESANAL-INDUSTRIAL'!K18</f>
        <v>6.6609999999999996</v>
      </c>
      <c r="M13" s="59">
        <f>'ARTESANAL-INDUSTRIAL'!L18</f>
        <v>8.8782489740082085E-2</v>
      </c>
      <c r="N13" s="57" t="str">
        <f>'ARTESANAL-INDUSTRIAL'!M18</f>
        <v>-</v>
      </c>
      <c r="O13" s="57">
        <f>RESUMEN!$B$4</f>
        <v>45656</v>
      </c>
      <c r="P13" s="56">
        <v>2024</v>
      </c>
      <c r="Q13" s="56"/>
    </row>
    <row r="14" spans="1:17" x14ac:dyDescent="0.25">
      <c r="A14" s="56" t="s">
        <v>25</v>
      </c>
      <c r="B14" s="56" t="s">
        <v>52</v>
      </c>
      <c r="C14" s="56" t="str">
        <f>'ARTESANAL-INDUSTRIAL'!$C$13</f>
        <v>X-XII</v>
      </c>
      <c r="D14" s="56" t="str">
        <f>'ARTESANAL-INDUSTRIAL'!C19</f>
        <v>INDUSTRIAL</v>
      </c>
      <c r="E14" s="56" t="str">
        <f>'ARTESANAL-INDUSTRIAL'!E19</f>
        <v>OBJETIVO</v>
      </c>
      <c r="F14" s="57">
        <v>45383</v>
      </c>
      <c r="G14" s="57">
        <v>45626</v>
      </c>
      <c r="H14" s="58">
        <f>'ARTESANAL-INDUSTRIAL'!G18</f>
        <v>7.31</v>
      </c>
      <c r="I14" s="58">
        <f>'ARTESANAL-INDUSTRIAL'!H18</f>
        <v>0</v>
      </c>
      <c r="J14" s="58">
        <f>'ARTESANAL-INDUSTRIAL'!I18</f>
        <v>7.31</v>
      </c>
      <c r="K14" s="58">
        <f>'ARTESANAL-INDUSTRIAL'!J18</f>
        <v>0.64900000000000002</v>
      </c>
      <c r="L14" s="58">
        <f>'ARTESANAL-INDUSTRIAL'!K18</f>
        <v>6.6609999999999996</v>
      </c>
      <c r="M14" s="59">
        <f>'ARTESANAL-INDUSTRIAL'!L18</f>
        <v>8.8782489740082085E-2</v>
      </c>
      <c r="N14" s="58" t="str">
        <f>'ARTESANAL-INDUSTRIAL'!M18</f>
        <v>-</v>
      </c>
      <c r="O14" s="57">
        <f>RESUMEN!$B$4</f>
        <v>45656</v>
      </c>
      <c r="P14" s="56">
        <v>2024</v>
      </c>
      <c r="Q14" s="56"/>
    </row>
    <row r="15" spans="1:17" x14ac:dyDescent="0.25">
      <c r="A15" s="56" t="s">
        <v>25</v>
      </c>
      <c r="B15" s="56" t="s">
        <v>52</v>
      </c>
      <c r="C15" s="56" t="str">
        <f>'ARTESANAL-INDUSTRIAL'!$C$13</f>
        <v>X-XII</v>
      </c>
      <c r="D15" s="56" t="str">
        <f>'ARTESANAL-INDUSTRIAL'!C19</f>
        <v>INDUSTRIAL</v>
      </c>
      <c r="E15" s="56" t="str">
        <f>'ARTESANAL-INDUSTRIAL'!E20</f>
        <v>FAUNA ACOMPAÑANTE</v>
      </c>
      <c r="F15" s="57">
        <v>45383</v>
      </c>
      <c r="G15" s="57">
        <v>45626</v>
      </c>
      <c r="H15" s="58">
        <f>'ARTESANAL-INDUSTRIAL'!G19</f>
        <v>22.382999999999999</v>
      </c>
      <c r="I15" s="58">
        <f>'ARTESANAL-INDUSTRIAL'!H19</f>
        <v>0</v>
      </c>
      <c r="J15" s="58">
        <f>'ARTESANAL-INDUSTRIAL'!I19</f>
        <v>22.382999999999999</v>
      </c>
      <c r="K15" s="58">
        <f>'ARTESANAL-INDUSTRIAL'!J19</f>
        <v>5.21</v>
      </c>
      <c r="L15" s="58">
        <f>'ARTESANAL-INDUSTRIAL'!K19</f>
        <v>17.172999999999998</v>
      </c>
      <c r="M15" s="59">
        <f>'ARTESANAL-INDUSTRIAL'!L19</f>
        <v>0.23276593843541973</v>
      </c>
      <c r="N15" s="58" t="str">
        <f>'ARTESANAL-INDUSTRIAL'!M19</f>
        <v>-</v>
      </c>
      <c r="O15" s="57">
        <f>RESUMEN!$B$4</f>
        <v>45656</v>
      </c>
      <c r="P15" s="56">
        <v>2024</v>
      </c>
      <c r="Q15" s="56"/>
    </row>
    <row r="16" spans="1:17" x14ac:dyDescent="0.25">
      <c r="A16" s="56" t="s">
        <v>25</v>
      </c>
      <c r="B16" s="56" t="s">
        <v>52</v>
      </c>
      <c r="C16" s="56" t="str">
        <f>'ARTESANAL-INDUSTRIAL'!$C$13</f>
        <v>X-XII</v>
      </c>
      <c r="D16" s="56" t="s">
        <v>55</v>
      </c>
      <c r="E16" s="56" t="str">
        <f>'ARTESANAL-INDUSTRIAL'!C21</f>
        <v>INVESTIGACION</v>
      </c>
      <c r="F16" s="57">
        <v>45383</v>
      </c>
      <c r="G16" s="57">
        <v>45626</v>
      </c>
      <c r="H16" s="58">
        <f>'ARTESANAL-INDUSTRIAL'!G21</f>
        <v>15.38</v>
      </c>
      <c r="I16" s="58">
        <f>'ARTESANAL-INDUSTRIAL'!H21</f>
        <v>0</v>
      </c>
      <c r="J16" s="58">
        <f>'ARTESANAL-INDUSTRIAL'!I21</f>
        <v>15.38</v>
      </c>
      <c r="K16" s="58">
        <f>'ARTESANAL-INDUSTRIAL'!J21</f>
        <v>9.3490000000000002</v>
      </c>
      <c r="L16" s="58">
        <f>'ARTESANAL-INDUSTRIAL'!K21</f>
        <v>6.0310000000000006</v>
      </c>
      <c r="M16" s="59">
        <f>'ARTESANAL-INDUSTRIAL'!L21</f>
        <v>0.60786736020806242</v>
      </c>
      <c r="N16" s="58" t="str">
        <f>'ARTESANAL-INDUSTRIAL'!M21</f>
        <v>-</v>
      </c>
      <c r="O16" s="57">
        <f>RESUMEN!$B$4</f>
        <v>45656</v>
      </c>
      <c r="P16" s="56">
        <v>2024</v>
      </c>
      <c r="Q16" s="56"/>
    </row>
    <row r="17" spans="1:17" x14ac:dyDescent="0.25">
      <c r="A17" s="32" t="s">
        <v>25</v>
      </c>
      <c r="B17" s="32" t="s">
        <v>52</v>
      </c>
      <c r="C17" s="32" t="str">
        <f>'ARTESANAL-INDUSTRIAL'!$C$13</f>
        <v>X-XII</v>
      </c>
      <c r="D17" s="32" t="s">
        <v>14</v>
      </c>
      <c r="E17" s="32" t="s">
        <v>56</v>
      </c>
      <c r="F17" s="33">
        <v>45383</v>
      </c>
      <c r="G17" s="33">
        <v>45626</v>
      </c>
      <c r="H17" s="34">
        <f>'ARTESANAL-INDUSTRIAL'!G17</f>
        <v>382.25900000000001</v>
      </c>
      <c r="I17" s="34">
        <f>'ARTESANAL-INDUSTRIAL'!H17</f>
        <v>0</v>
      </c>
      <c r="J17" s="34">
        <f>'ARTESANAL-INDUSTRIAL'!I17</f>
        <v>382.25900000000001</v>
      </c>
      <c r="K17" s="34">
        <f>'ARTESANAL-INDUSTRIAL'!J17</f>
        <v>352.31299999999999</v>
      </c>
      <c r="L17" s="34">
        <f>'ARTESANAL-INDUSTRIAL'!K17</f>
        <v>29.946000000000026</v>
      </c>
      <c r="M17" s="61">
        <f>'ARTESANAL-INDUSTRIAL'!L17</f>
        <v>0.92166044488161158</v>
      </c>
      <c r="N17" s="34" t="str">
        <f>'ARTESANAL-INDUSTRIAL'!M17</f>
        <v>-</v>
      </c>
      <c r="O17" s="33">
        <f>RESUMEN!$B$4</f>
        <v>45656</v>
      </c>
      <c r="P17" s="32">
        <v>2024</v>
      </c>
      <c r="Q17" s="32"/>
    </row>
    <row r="18" spans="1:17" x14ac:dyDescent="0.25">
      <c r="A18" s="56" t="s">
        <v>34</v>
      </c>
      <c r="B18" s="56" t="s">
        <v>18</v>
      </c>
      <c r="C18" s="56" t="str">
        <f>'ARTESANAL-INDUSTRIAL'!C28</f>
        <v>IV-VII</v>
      </c>
      <c r="D18" s="56" t="s">
        <v>9</v>
      </c>
      <c r="E18" s="56" t="str">
        <f>'ARTESANAL-INDUSTRIAL'!C28</f>
        <v>IV-VII</v>
      </c>
      <c r="F18" s="57">
        <v>45383</v>
      </c>
      <c r="G18" s="57">
        <v>45626</v>
      </c>
      <c r="H18" s="58">
        <f>'ARTESANAL-INDUSTRIAL'!F28</f>
        <v>7.9619999999999997</v>
      </c>
      <c r="I18" s="58">
        <f>'ARTESANAL-INDUSTRIAL'!G28</f>
        <v>0</v>
      </c>
      <c r="J18" s="58">
        <f>'ARTESANAL-INDUSTRIAL'!H28</f>
        <v>7.9619999999999997</v>
      </c>
      <c r="K18" s="58">
        <f>'ARTESANAL-INDUSTRIAL'!I28</f>
        <v>0</v>
      </c>
      <c r="L18" s="58">
        <f>'ARTESANAL-INDUSTRIAL'!J28</f>
        <v>7.9619999999999997</v>
      </c>
      <c r="M18" s="59">
        <f>'ARTESANAL-INDUSTRIAL'!K28</f>
        <v>0</v>
      </c>
      <c r="N18" s="58" t="str">
        <f>'ARTESANAL-INDUSTRIAL'!L28</f>
        <v>-</v>
      </c>
      <c r="O18" s="57">
        <f>RESUMEN!$B$4</f>
        <v>45656</v>
      </c>
      <c r="P18" s="56">
        <v>2024</v>
      </c>
      <c r="Q18" s="56"/>
    </row>
    <row r="19" spans="1:17" x14ac:dyDescent="0.25">
      <c r="A19" s="32" t="s">
        <v>34</v>
      </c>
      <c r="B19" s="32" t="s">
        <v>18</v>
      </c>
      <c r="C19" s="32" t="str">
        <f>'ARTESANAL-INDUSTRIAL'!C28</f>
        <v>IV-VII</v>
      </c>
      <c r="D19" s="32" t="s">
        <v>14</v>
      </c>
      <c r="E19" s="32" t="str">
        <f>'ARTESANAL-INDUSTRIAL'!C28</f>
        <v>IV-VII</v>
      </c>
      <c r="F19" s="33">
        <v>45383</v>
      </c>
      <c r="G19" s="33">
        <v>45626</v>
      </c>
      <c r="H19" s="34">
        <f>'ARTESANAL-INDUSTRIAL'!F29</f>
        <v>7.9619999999999997</v>
      </c>
      <c r="I19" s="34">
        <f>'ARTESANAL-INDUSTRIAL'!G29</f>
        <v>0</v>
      </c>
      <c r="J19" s="34">
        <f>'ARTESANAL-INDUSTRIAL'!H29</f>
        <v>7.9619999999999997</v>
      </c>
      <c r="K19" s="34">
        <f>'ARTESANAL-INDUSTRIAL'!I29</f>
        <v>0</v>
      </c>
      <c r="L19" s="34">
        <f>'ARTESANAL-INDUSTRIAL'!J29</f>
        <v>7.9619999999999997</v>
      </c>
      <c r="M19" s="61">
        <f>'ARTESANAL-INDUSTRIAL'!K29</f>
        <v>0</v>
      </c>
      <c r="N19" s="33" t="str">
        <f>'ARTESANAL-INDUSTRIAL'!L29</f>
        <v>-</v>
      </c>
      <c r="O19" s="33">
        <f>RESUMEN!$B$4</f>
        <v>45656</v>
      </c>
      <c r="P19" s="32">
        <v>2024</v>
      </c>
      <c r="Q19" s="32"/>
    </row>
    <row r="20" spans="1:17" x14ac:dyDescent="0.25">
      <c r="A20" s="56" t="s">
        <v>34</v>
      </c>
      <c r="B20" s="56" t="s">
        <v>18</v>
      </c>
      <c r="C20" s="56" t="str">
        <f>'ARTESANAL-INDUSTRIAL'!C30</f>
        <v>XVI-XIV</v>
      </c>
      <c r="D20" s="56" t="s">
        <v>9</v>
      </c>
      <c r="E20" s="56" t="str">
        <f>'ARTESANAL-INDUSTRIAL'!C30</f>
        <v>XVI-XIV</v>
      </c>
      <c r="F20" s="57">
        <v>45383</v>
      </c>
      <c r="G20" s="57">
        <v>45626</v>
      </c>
      <c r="H20" s="58">
        <f>'ARTESANAL-INDUSTRIAL'!F30</f>
        <v>62.53</v>
      </c>
      <c r="I20" s="58">
        <f>'ARTESANAL-INDUSTRIAL'!G30</f>
        <v>0</v>
      </c>
      <c r="J20" s="58">
        <f>'ARTESANAL-INDUSTRIAL'!H30</f>
        <v>62.53</v>
      </c>
      <c r="K20" s="58">
        <f>'ARTESANAL-INDUSTRIAL'!I30</f>
        <v>38.524999999999999</v>
      </c>
      <c r="L20" s="58">
        <f>'ARTESANAL-INDUSTRIAL'!J30</f>
        <v>24.005000000000003</v>
      </c>
      <c r="M20" s="59">
        <f>'ARTESANAL-INDUSTRIAL'!K30</f>
        <v>0.61610426995042378</v>
      </c>
      <c r="N20" s="58" t="str">
        <f>'ARTESANAL-INDUSTRIAL'!L30</f>
        <v>-</v>
      </c>
      <c r="O20" s="57">
        <f>RESUMEN!$B$4</f>
        <v>45656</v>
      </c>
      <c r="P20" s="56">
        <v>2024</v>
      </c>
      <c r="Q20" s="56"/>
    </row>
    <row r="21" spans="1:17" x14ac:dyDescent="0.25">
      <c r="A21" s="32" t="s">
        <v>34</v>
      </c>
      <c r="B21" s="32" t="s">
        <v>18</v>
      </c>
      <c r="C21" s="32" t="str">
        <f>'ARTESANAL-INDUSTRIAL'!C30</f>
        <v>XVI-XIV</v>
      </c>
      <c r="D21" s="32" t="str">
        <f>'ARTESANAL-INDUSTRIAL'!D31</f>
        <v>TOTAL</v>
      </c>
      <c r="E21" s="32" t="str">
        <f>'ARTESANAL-INDUSTRIAL'!C30</f>
        <v>XVI-XIV</v>
      </c>
      <c r="F21" s="33">
        <v>45383</v>
      </c>
      <c r="G21" s="33">
        <v>45626</v>
      </c>
      <c r="H21" s="34">
        <f>'ARTESANAL-INDUSTRIAL'!F31</f>
        <v>62.53</v>
      </c>
      <c r="I21" s="34">
        <f>'ARTESANAL-INDUSTRIAL'!G31</f>
        <v>0</v>
      </c>
      <c r="J21" s="34">
        <f>'ARTESANAL-INDUSTRIAL'!H31</f>
        <v>62.53</v>
      </c>
      <c r="K21" s="34">
        <f>'ARTESANAL-INDUSTRIAL'!I31</f>
        <v>38.524999999999999</v>
      </c>
      <c r="L21" s="34">
        <f>'ARTESANAL-INDUSTRIAL'!J31</f>
        <v>24.005000000000003</v>
      </c>
      <c r="M21" s="61">
        <f>'ARTESANAL-INDUSTRIAL'!K31</f>
        <v>0.61610426995042378</v>
      </c>
      <c r="N21" s="34" t="str">
        <f>'ARTESANAL-INDUSTRIAL'!L31</f>
        <v>-</v>
      </c>
      <c r="O21" s="33">
        <f>RESUMEN!$B$4</f>
        <v>45656</v>
      </c>
      <c r="P21" s="32">
        <v>2024</v>
      </c>
      <c r="Q21" s="32"/>
    </row>
    <row r="22" spans="1:17" x14ac:dyDescent="0.25">
      <c r="A22" s="26" t="s">
        <v>34</v>
      </c>
      <c r="B22" s="26" t="s">
        <v>18</v>
      </c>
      <c r="C22" s="26" t="str">
        <f>'ARTESANAL-INDUSTRIAL'!$C$32</f>
        <v>X-XII</v>
      </c>
      <c r="D22" s="26" t="s">
        <v>55</v>
      </c>
      <c r="E22" s="26" t="str">
        <f>'ARTESANAL-INDUSTRIAL'!$D$32</f>
        <v>LOS LAGOS</v>
      </c>
      <c r="F22" s="27">
        <v>45395</v>
      </c>
      <c r="G22" s="27">
        <v>45425</v>
      </c>
      <c r="H22" s="28">
        <f>'ARTESANAL-INDUSTRIAL'!$F$32</f>
        <v>78.888000000000005</v>
      </c>
      <c r="I22" s="28">
        <f>SUM('ARTESANAL-INDUSTRIAL'!$G$32:$G$35)</f>
        <v>0</v>
      </c>
      <c r="J22" s="28">
        <f>'ARTESANAL-INDUSTRIAL'!$H$32</f>
        <v>78.888000000000005</v>
      </c>
      <c r="K22" s="28">
        <f>'ARTESANAL-INDUSTRIAL'!I32</f>
        <v>5.0869999999999997</v>
      </c>
      <c r="L22" s="28">
        <f>'ARTESANAL-INDUSTRIAL'!$J$32</f>
        <v>59.749000000000009</v>
      </c>
      <c r="M22" s="29">
        <f>'ARTESANAL-INDUSTRIAL'!$K$32</f>
        <v>0.24260977588479868</v>
      </c>
      <c r="N22" s="38" t="str">
        <f>'ARTESANAL-INDUSTRIAL'!L32</f>
        <v>-</v>
      </c>
      <c r="O22" s="27">
        <f>RESUMEN!$B$4</f>
        <v>45656</v>
      </c>
      <c r="P22" s="26">
        <v>2024</v>
      </c>
      <c r="Q22" s="26"/>
    </row>
    <row r="23" spans="1:17" x14ac:dyDescent="0.25">
      <c r="A23" s="26" t="s">
        <v>34</v>
      </c>
      <c r="B23" s="26" t="s">
        <v>18</v>
      </c>
      <c r="C23" s="26" t="str">
        <f>'ARTESANAL-INDUSTRIAL'!$C$32</f>
        <v>X-XII</v>
      </c>
      <c r="D23" s="26" t="s">
        <v>55</v>
      </c>
      <c r="E23" s="26" t="str">
        <f>'ARTESANAL-INDUSTRIAL'!$D$32</f>
        <v>LOS LAGOS</v>
      </c>
      <c r="F23" s="27">
        <v>45560</v>
      </c>
      <c r="G23" s="27">
        <v>45626</v>
      </c>
      <c r="H23" s="28">
        <f>'ARTESANAL-INDUSTRIAL'!$F$32</f>
        <v>78.888000000000005</v>
      </c>
      <c r="I23" s="28">
        <f>SUM('ARTESANAL-INDUSTRIAL'!$G$32:$G$35)</f>
        <v>0</v>
      </c>
      <c r="J23" s="28">
        <f>'ARTESANAL-INDUSTRIAL'!$H$32</f>
        <v>78.888000000000005</v>
      </c>
      <c r="K23" s="28">
        <f>'ARTESANAL-INDUSTRIAL'!I33</f>
        <v>0</v>
      </c>
      <c r="L23" s="28">
        <f>'ARTESANAL-INDUSTRIAL'!$J$32</f>
        <v>59.749000000000009</v>
      </c>
      <c r="M23" s="29">
        <f>'ARTESANAL-INDUSTRIAL'!$K$32</f>
        <v>0.24260977588479868</v>
      </c>
      <c r="N23" s="38" t="str">
        <f>'ARTESANAL-INDUSTRIAL'!L33</f>
        <v>-</v>
      </c>
      <c r="O23" s="27">
        <f>RESUMEN!$B$4</f>
        <v>45656</v>
      </c>
      <c r="P23" s="26">
        <v>2024</v>
      </c>
      <c r="Q23" s="26"/>
    </row>
    <row r="24" spans="1:17" x14ac:dyDescent="0.25">
      <c r="A24" s="26" t="s">
        <v>34</v>
      </c>
      <c r="B24" s="26" t="s">
        <v>18</v>
      </c>
      <c r="C24" s="26" t="str">
        <f>'ARTESANAL-INDUSTRIAL'!$C$32</f>
        <v>X-XII</v>
      </c>
      <c r="D24" s="26" t="s">
        <v>55</v>
      </c>
      <c r="E24" s="26" t="str">
        <f>'ARTESANAL-INDUSTRIAL'!D34</f>
        <v>AYSEN</v>
      </c>
      <c r="F24" s="27">
        <v>45488</v>
      </c>
      <c r="G24" s="27">
        <v>45550</v>
      </c>
      <c r="H24" s="28">
        <f>'ARTESANAL-INDUSTRIAL'!$F$32</f>
        <v>78.888000000000005</v>
      </c>
      <c r="I24" s="28">
        <f>SUM('ARTESANAL-INDUSTRIAL'!$G$32:$G$35)</f>
        <v>0</v>
      </c>
      <c r="J24" s="28">
        <f>'ARTESANAL-INDUSTRIAL'!$H$32</f>
        <v>78.888000000000005</v>
      </c>
      <c r="K24" s="28">
        <f>'ARTESANAL-INDUSTRIAL'!I34</f>
        <v>14.052</v>
      </c>
      <c r="L24" s="28">
        <f>'ARTESANAL-INDUSTRIAL'!$J$32</f>
        <v>59.749000000000009</v>
      </c>
      <c r="M24" s="29">
        <f>'ARTESANAL-INDUSTRIAL'!$K$32</f>
        <v>0.24260977588479868</v>
      </c>
      <c r="N24" s="38" t="str">
        <f>'ARTESANAL-INDUSTRIAL'!L34</f>
        <v>-</v>
      </c>
      <c r="O24" s="27">
        <f>RESUMEN!$B$4</f>
        <v>45656</v>
      </c>
      <c r="P24" s="26">
        <v>2024</v>
      </c>
      <c r="Q24" s="26"/>
    </row>
    <row r="25" spans="1:17" x14ac:dyDescent="0.25">
      <c r="A25" s="26" t="s">
        <v>34</v>
      </c>
      <c r="B25" s="26" t="s">
        <v>18</v>
      </c>
      <c r="C25" s="26" t="str">
        <f>'ARTESANAL-INDUSTRIAL'!$C$32</f>
        <v>X-XII</v>
      </c>
      <c r="D25" s="26" t="s">
        <v>55</v>
      </c>
      <c r="E25" s="26" t="str">
        <f>'ARTESANAL-INDUSTRIAL'!D35</f>
        <v>MAGALLANES</v>
      </c>
      <c r="F25" s="27">
        <v>45383</v>
      </c>
      <c r="G25" s="27">
        <v>45626</v>
      </c>
      <c r="H25" s="28">
        <f>'ARTESANAL-INDUSTRIAL'!$F$32</f>
        <v>78.888000000000005</v>
      </c>
      <c r="I25" s="28">
        <f>SUM('ARTESANAL-INDUSTRIAL'!$G$32:$G$35)</f>
        <v>0</v>
      </c>
      <c r="J25" s="28">
        <f>'ARTESANAL-INDUSTRIAL'!$H$32</f>
        <v>78.888000000000005</v>
      </c>
      <c r="K25" s="28">
        <f>'ARTESANAL-INDUSTRIAL'!I35</f>
        <v>0</v>
      </c>
      <c r="L25" s="28">
        <f>'ARTESANAL-INDUSTRIAL'!$J$32</f>
        <v>59.749000000000009</v>
      </c>
      <c r="M25" s="29">
        <f>'ARTESANAL-INDUSTRIAL'!$K$32</f>
        <v>0.24260977588479868</v>
      </c>
      <c r="N25" s="38" t="str">
        <f>'ARTESANAL-INDUSTRIAL'!L35</f>
        <v>-</v>
      </c>
      <c r="O25" s="27">
        <f>RESUMEN!$B$4</f>
        <v>45656</v>
      </c>
      <c r="P25" s="26">
        <v>2024</v>
      </c>
      <c r="Q25" s="26"/>
    </row>
    <row r="26" spans="1:17" x14ac:dyDescent="0.25">
      <c r="A26" s="26" t="s">
        <v>34</v>
      </c>
      <c r="B26" s="26" t="s">
        <v>18</v>
      </c>
      <c r="C26" s="26" t="s">
        <v>57</v>
      </c>
      <c r="D26" s="26" t="s">
        <v>55</v>
      </c>
      <c r="E26" s="26" t="str">
        <f>'ARTESANAL-INDUSTRIAL'!C37</f>
        <v>FAUNA ACOMPAÑANTE</v>
      </c>
      <c r="F26" s="27">
        <v>45383</v>
      </c>
      <c r="G26" s="27">
        <v>45626</v>
      </c>
      <c r="H26" s="28">
        <f>'ARTESANAL-INDUSTRIAL'!F37</f>
        <v>1.54</v>
      </c>
      <c r="I26" s="28">
        <f>'ARTESANAL-INDUSTRIAL'!G37</f>
        <v>0</v>
      </c>
      <c r="J26" s="28">
        <f>'ARTESANAL-INDUSTRIAL'!H37</f>
        <v>1.54</v>
      </c>
      <c r="K26" s="28">
        <f>'ARTESANAL-INDUSTRIAL'!I37</f>
        <v>0.44400000000000001</v>
      </c>
      <c r="L26" s="28">
        <f>'ARTESANAL-INDUSTRIAL'!J37</f>
        <v>1.0960000000000001</v>
      </c>
      <c r="M26" s="29">
        <f>'ARTESANAL-INDUSTRIAL'!K37</f>
        <v>0.2883116883116883</v>
      </c>
      <c r="N26" s="28" t="str">
        <f>'ARTESANAL-INDUSTRIAL'!L37</f>
        <v>-</v>
      </c>
      <c r="O26" s="27">
        <f>RESUMEN!$B$4</f>
        <v>45656</v>
      </c>
      <c r="P26" s="26">
        <v>2024</v>
      </c>
      <c r="Q26" s="26"/>
    </row>
    <row r="27" spans="1:17" x14ac:dyDescent="0.25">
      <c r="A27" s="26" t="s">
        <v>34</v>
      </c>
      <c r="B27" s="26" t="s">
        <v>18</v>
      </c>
      <c r="C27" s="26" t="s">
        <v>57</v>
      </c>
      <c r="D27" s="26" t="s">
        <v>55</v>
      </c>
      <c r="E27" s="26" t="str">
        <f>'ARTESANAL-INDUSTRIAL'!C38</f>
        <v>INVESTIGACION</v>
      </c>
      <c r="F27" s="27">
        <v>45383</v>
      </c>
      <c r="G27" s="27">
        <v>45626</v>
      </c>
      <c r="H27" s="28">
        <f>'ARTESANAL-INDUSTRIAL'!F38</f>
        <v>3.08</v>
      </c>
      <c r="I27" s="28">
        <f>'ARTESANAL-INDUSTRIAL'!G38</f>
        <v>0</v>
      </c>
      <c r="J27" s="28">
        <f>'ARTESANAL-INDUSTRIAL'!H38</f>
        <v>3.08</v>
      </c>
      <c r="K27" s="28">
        <f>'ARTESANAL-INDUSTRIAL'!I38</f>
        <v>0.13900000000000001</v>
      </c>
      <c r="L27" s="28">
        <f>'ARTESANAL-INDUSTRIAL'!J38</f>
        <v>2.9409999999999998</v>
      </c>
      <c r="M27" s="29">
        <f>'ARTESANAL-INDUSTRIAL'!K38</f>
        <v>4.5129870129870131E-2</v>
      </c>
      <c r="N27" s="28" t="str">
        <f>'ARTESANAL-INDUSTRIAL'!L38</f>
        <v>-</v>
      </c>
      <c r="O27" s="27">
        <f>RESUMEN!$B$4</f>
        <v>45656</v>
      </c>
      <c r="P27" s="26">
        <v>2024</v>
      </c>
      <c r="Q27" s="26"/>
    </row>
    <row r="28" spans="1:17" x14ac:dyDescent="0.25">
      <c r="A28" s="32" t="s">
        <v>34</v>
      </c>
      <c r="B28" s="32" t="s">
        <v>18</v>
      </c>
      <c r="C28" s="32" t="str">
        <f>'ARTESANAL-INDUSTRIAL'!$C$32</f>
        <v>X-XII</v>
      </c>
      <c r="D28" s="32" t="s">
        <v>55</v>
      </c>
      <c r="E28" s="32" t="s">
        <v>14</v>
      </c>
      <c r="F28" s="33">
        <v>45383</v>
      </c>
      <c r="G28" s="33">
        <v>45626</v>
      </c>
      <c r="H28" s="34">
        <f>'ARTESANAL-INDUSTRIAL'!F36</f>
        <v>78.888000000000005</v>
      </c>
      <c r="I28" s="34">
        <f>'ARTESANAL-INDUSTRIAL'!G36</f>
        <v>0</v>
      </c>
      <c r="J28" s="34">
        <f>'ARTESANAL-INDUSTRIAL'!H36</f>
        <v>78.888000000000005</v>
      </c>
      <c r="K28" s="34">
        <f>'ARTESANAL-INDUSTRIAL'!I36</f>
        <v>19.138999999999999</v>
      </c>
      <c r="L28" s="34">
        <f>'ARTESANAL-INDUSTRIAL'!J36</f>
        <v>59.749000000000009</v>
      </c>
      <c r="M28" s="61">
        <f>'ARTESANAL-INDUSTRIAL'!K36</f>
        <v>0.24260977588479868</v>
      </c>
      <c r="N28" s="34" t="str">
        <f>'ARTESANAL-INDUSTRIAL'!L36</f>
        <v>-</v>
      </c>
      <c r="O28" s="33">
        <f>RESUMEN!$B$4</f>
        <v>45656</v>
      </c>
      <c r="P28" s="32">
        <v>2024</v>
      </c>
      <c r="Q28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ARTESANAL-INDUSTRIAL</vt:lpstr>
      <vt:lpstr>INVESTIGACIÓN</vt:lpstr>
      <vt:lpstr>Publicación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CEA TELLO, MARIO ANDRES</dc:creator>
  <cp:lastModifiedBy>ZULETA ESPINOZA, GERALDINE</cp:lastModifiedBy>
  <dcterms:created xsi:type="dcterms:W3CDTF">2023-04-10T20:32:23Z</dcterms:created>
  <dcterms:modified xsi:type="dcterms:W3CDTF">2024-12-30T20:23:34Z</dcterms:modified>
</cp:coreProperties>
</file>