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2" documentId="8_{27B056B7-F4F6-46EC-896A-01F3CD677ACE}" xr6:coauthVersionLast="47" xr6:coauthVersionMax="47" xr10:uidLastSave="{E8BAF404-DE89-4034-94D1-3D091F126AC4}"/>
  <bookViews>
    <workbookView xWindow="-23205" yWindow="3195" windowWidth="21600" windowHeight="11295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H9" i="1"/>
  <c r="J13" i="1" l="1"/>
  <c r="J15" i="1"/>
  <c r="I15" i="1"/>
  <c r="I13" i="1"/>
  <c r="H10" i="1"/>
  <c r="K4" i="3"/>
  <c r="H4" i="3"/>
  <c r="H17" i="1" l="1"/>
  <c r="J10" i="1" l="1"/>
  <c r="H11" i="1" l="1"/>
  <c r="G11" i="1" l="1"/>
  <c r="G17" i="1" s="1"/>
  <c r="J17" i="1" l="1"/>
  <c r="I17" i="1"/>
  <c r="I16" i="1"/>
  <c r="L4" i="3"/>
  <c r="K5" i="3" l="1"/>
  <c r="H5" i="3"/>
  <c r="J5" i="3" s="1"/>
  <c r="J4" i="3"/>
  <c r="M4" i="3"/>
  <c r="M5" i="3" l="1"/>
  <c r="L5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5" i="3" l="1"/>
  <c r="N5" i="3"/>
  <c r="O4" i="3"/>
  <c r="O3" i="3"/>
  <c r="J3" i="3"/>
  <c r="E7" i="2"/>
  <c r="J8" i="2"/>
  <c r="D8" i="2"/>
  <c r="C6" i="2"/>
  <c r="E6" i="2" s="1"/>
  <c r="E8" i="2" l="1"/>
  <c r="M3" i="3"/>
  <c r="L3" i="3"/>
  <c r="C8" i="2"/>
  <c r="J16" i="1" l="1"/>
  <c r="I11" i="1" l="1"/>
  <c r="J2" i="3"/>
  <c r="L2" i="3" s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<sst xmlns="http://schemas.openxmlformats.org/spreadsheetml/2006/main" count="88" uniqueCount="58">
  <si>
    <t>RESUMEN ANUAL CONSUMO DE CUOTA ERIZO X - XI REGION, AÑO 2025</t>
  </si>
  <si>
    <t>INFORMACION PRELIMINAR</t>
  </si>
  <si>
    <t>RECURSO</t>
  </si>
  <si>
    <t>REGIÓN</t>
  </si>
  <si>
    <t>ZONA CONTIGUA</t>
  </si>
  <si>
    <t>PERIODO</t>
  </si>
  <si>
    <t>CUOTA ASIGNADA</t>
  </si>
  <si>
    <t>CAPTURA</t>
  </si>
  <si>
    <t>SALDO</t>
  </si>
  <si>
    <t>CONSUMO %</t>
  </si>
  <si>
    <t>CIERRE</t>
  </si>
  <si>
    <t>ERIZO X-XI</t>
  </si>
  <si>
    <t xml:space="preserve">Cuota estival erizo Región de los Lagos </t>
  </si>
  <si>
    <t>Los Lagos</t>
  </si>
  <si>
    <t>16 Ene-01 Mar</t>
  </si>
  <si>
    <t>-</t>
  </si>
  <si>
    <t xml:space="preserve">Cuota estival erizo Región Aysen </t>
  </si>
  <si>
    <t>Aysén</t>
  </si>
  <si>
    <t xml:space="preserve">Total Cuota Estival Global </t>
  </si>
  <si>
    <t xml:space="preserve">Cuota Región de Los Lagos </t>
  </si>
  <si>
    <t>Mar-Oct</t>
  </si>
  <si>
    <t xml:space="preserve">Zona Contigua </t>
  </si>
  <si>
    <t xml:space="preserve">Cuota  Región Aysén </t>
  </si>
  <si>
    <t xml:space="preserve">Cuota investigacion (ton) </t>
  </si>
  <si>
    <t xml:space="preserve">Total Cuota Global </t>
  </si>
  <si>
    <t xml:space="preserve"> </t>
  </si>
  <si>
    <t>1 KILO</t>
  </si>
  <si>
    <t>Estival toneladas</t>
  </si>
  <si>
    <t>Marzo-Dic en toneladas</t>
  </si>
  <si>
    <t>Region Captura</t>
  </si>
  <si>
    <t>Region Inscripcion buzo</t>
  </si>
  <si>
    <t>Total general</t>
  </si>
  <si>
    <t>unidad</t>
  </si>
  <si>
    <t>recurso</t>
  </si>
  <si>
    <t>zonacontrol</t>
  </si>
  <si>
    <t>tipo_asignatario</t>
  </si>
  <si>
    <t>nm_asignatariocc_organizacion_titular_area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</si>
  <si>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</si>
  <si>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</si>
  <si>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</si>
  <si>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</si>
  <si>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</si>
  <si>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</si>
  <si>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</si>
  <si>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</si>
  <si>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</si>
  <si>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</si>
  <si>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</si>
  <si>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</si>
  <si>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ERIZO</t>
  </si>
  <si>
    <t>X</t>
  </si>
  <si>
    <t xml:space="preserve">REGION </t>
  </si>
  <si>
    <t>BUZOS-RECOLECTORES  X REGION ESTIVAL</t>
  </si>
  <si>
    <t>29-02-2025</t>
  </si>
  <si>
    <t>XI</t>
  </si>
  <si>
    <t>BUZOS-RECOLECTORES XI REGION ESTIVAL</t>
  </si>
  <si>
    <t xml:space="preserve">BUZOS-RECOLECTORES X  REGION  Y ZONA CONTIGUA </t>
  </si>
  <si>
    <t xml:space="preserve">BUZOS-RECOLECTORES XI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</si>
</sst>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yyyy/mm/dd;@"/>
    <numFmt numFmtId="166" formatCode="0.0%"/>
    <numFmt numFmtId="167" formatCode="_-* #,##0.00\ _p_t_a_-;\-* #,##0.00\ _p_t_a_-;_-* \-??\ _p_t_a_-;_-@_-"/>
    <numFmt numFmtId="168" formatCode="[$-F800]dddd\,\ mmmm\ dd\,\ yyyy"/>
    <numFmt numFmtId="169" formatCode="#\ ##0"/>
    <numFmt numFmtId="170" formatCode="0.000"/>
    <numFmt numFmtId="171" formatCode="###0.000"/>
    <numFmt numFmtId="172" formatCode="##.\ ##0"/>
    <numFmt numFmtId="173" formatCode="0.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9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0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9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5" fontId="27" fillId="0" borderId="7" xfId="1" applyNumberFormat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0" fontId="27" fillId="0" borderId="7" xfId="0" applyNumberFormat="1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0" fontId="28" fillId="32" borderId="7" xfId="0" applyNumberFormat="1" applyFont="1" applyFill="1" applyBorder="1" applyAlignment="1">
      <alignment horizontal="center" vertical="center" wrapText="1"/>
    </xf>
    <xf numFmtId="169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2" fontId="27" fillId="0" borderId="7" xfId="0" applyNumberFormat="1" applyFont="1" applyBorder="1" applyAlignment="1">
      <alignment horizontal="center" vertical="center"/>
    </xf>
    <xf numFmtId="9" fontId="27" fillId="29" borderId="0" xfId="0" applyNumberFormat="1" applyFont="1" applyFill="1"/>
    <xf numFmtId="0" fontId="28" fillId="0" borderId="8" xfId="0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/>
    </xf>
    <xf numFmtId="0" fontId="28" fillId="32" borderId="18" xfId="0" applyFont="1" applyFill="1" applyBorder="1" applyAlignment="1">
      <alignment horizontal="center" vertical="center" wrapText="1"/>
    </xf>
    <xf numFmtId="170" fontId="28" fillId="32" borderId="18" xfId="0" applyNumberFormat="1" applyFont="1" applyFill="1" applyBorder="1" applyAlignment="1">
      <alignment horizontal="center" vertical="center" wrapText="1"/>
    </xf>
    <xf numFmtId="169" fontId="28" fillId="32" borderId="18" xfId="0" applyNumberFormat="1" applyFont="1" applyFill="1" applyBorder="1" applyAlignment="1">
      <alignment horizontal="center" vertical="center" wrapText="1"/>
    </xf>
    <xf numFmtId="10" fontId="28" fillId="32" borderId="18" xfId="1" applyNumberFormat="1" applyFont="1" applyFill="1" applyBorder="1" applyAlignment="1">
      <alignment horizontal="center" vertical="center" wrapText="1"/>
    </xf>
    <xf numFmtId="173" fontId="27" fillId="0" borderId="7" xfId="1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171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71" fontId="27" fillId="0" borderId="18" xfId="0" applyNumberFormat="1" applyFont="1" applyBorder="1" applyAlignment="1">
      <alignment horizontal="center" vertical="center"/>
    </xf>
    <xf numFmtId="171" fontId="27" fillId="0" borderId="21" xfId="0" applyNumberFormat="1" applyFont="1" applyBorder="1" applyAlignment="1">
      <alignment horizontal="center" vertical="center"/>
    </xf>
    <xf numFmtId="10" fontId="27" fillId="0" borderId="18" xfId="1" applyNumberFormat="1" applyFont="1" applyFill="1" applyBorder="1" applyAlignment="1">
      <alignment horizontal="center" vertical="center"/>
    </xf>
    <xf numFmtId="10" fontId="27" fillId="0" borderId="21" xfId="1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8" fontId="33" fillId="31" borderId="5" xfId="0" applyNumberFormat="1" applyFont="1" applyFill="1" applyBorder="1" applyAlignment="1">
      <alignment horizontal="center" vertical="center"/>
    </xf>
    <xf numFmtId="168" fontId="33" fillId="31" borderId="20" xfId="0" applyNumberFormat="1" applyFont="1" applyFill="1" applyBorder="1" applyAlignment="1">
      <alignment horizontal="center" vertical="center"/>
    </xf>
    <xf numFmtId="168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0" fontId="28" fillId="0" borderId="18" xfId="0" applyNumberFormat="1" applyFont="1" applyBorder="1" applyAlignment="1">
      <alignment horizontal="center" vertical="center"/>
    </xf>
    <xf numFmtId="170" fontId="28" fillId="0" borderId="21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24"/>
  <sheetViews>
    <sheetView tabSelected="1" topLeftCell="B1" zoomScale="85" zoomScaleNormal="85" workbookViewId="0">
      <selection activeCell="I16" sqref="I16"/>
    </sheetView>
  </sheetViews>
  <sheetFormatPr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67" t="s">
        <v>0</v>
      </c>
      <c r="D3" s="68"/>
      <c r="E3" s="68"/>
      <c r="F3" s="68"/>
      <c r="G3" s="68"/>
      <c r="H3" s="68"/>
      <c r="I3" s="68"/>
      <c r="J3" s="68"/>
      <c r="K3" s="69"/>
    </row>
    <row r="4" spans="2:11" s="25" customFormat="1" ht="11.45" customHeight="1">
      <c r="C4" s="70"/>
      <c r="D4" s="71"/>
      <c r="E4" s="71"/>
      <c r="F4" s="71"/>
      <c r="G4" s="71"/>
      <c r="H4" s="71"/>
      <c r="I4" s="71"/>
      <c r="J4" s="71"/>
      <c r="K4" s="72"/>
    </row>
    <row r="5" spans="2:11" ht="15.6" customHeight="1">
      <c r="C5" s="70" t="s">
        <v>1</v>
      </c>
      <c r="D5" s="71"/>
      <c r="E5" s="71"/>
      <c r="F5" s="71"/>
      <c r="G5" s="71"/>
      <c r="H5" s="71"/>
      <c r="I5" s="71"/>
      <c r="J5" s="71"/>
      <c r="K5" s="72"/>
    </row>
    <row r="6" spans="2:11" ht="27" customHeight="1" thickBot="1">
      <c r="C6" s="73">
        <v>45768</v>
      </c>
      <c r="D6" s="74"/>
      <c r="E6" s="74"/>
      <c r="F6" s="74"/>
      <c r="G6" s="74"/>
      <c r="H6" s="74"/>
      <c r="I6" s="74"/>
      <c r="J6" s="74"/>
      <c r="K6" s="75"/>
    </row>
    <row r="7" spans="2:11" ht="8.4499999999999993" customHeight="1">
      <c r="J7" s="26"/>
    </row>
    <row r="8" spans="2:11" ht="25.5">
      <c r="C8" s="43" t="s">
        <v>2</v>
      </c>
      <c r="D8" s="43" t="s">
        <v>3</v>
      </c>
      <c r="E8" s="43" t="s">
        <v>4</v>
      </c>
      <c r="F8" s="43" t="s">
        <v>5</v>
      </c>
      <c r="G8" s="43" t="s">
        <v>6</v>
      </c>
      <c r="H8" s="43" t="s">
        <v>7</v>
      </c>
      <c r="I8" s="43" t="s">
        <v>8</v>
      </c>
      <c r="J8" s="44" t="s">
        <v>9</v>
      </c>
      <c r="K8" s="45" t="s">
        <v>10</v>
      </c>
    </row>
    <row r="9" spans="2:11" ht="40.15" customHeight="1">
      <c r="C9" s="76" t="s">
        <v>11</v>
      </c>
      <c r="D9" s="27" t="s">
        <v>12</v>
      </c>
      <c r="E9" s="28" t="s">
        <v>13</v>
      </c>
      <c r="F9" s="28" t="s">
        <v>14</v>
      </c>
      <c r="G9" s="42">
        <v>19.37</v>
      </c>
      <c r="H9" s="30">
        <f>9.135+0.004</f>
        <v>9.1389999999999993</v>
      </c>
      <c r="I9" s="31">
        <f>G9-H9</f>
        <v>10.231000000000002</v>
      </c>
      <c r="J9" s="57">
        <f>H9/G9</f>
        <v>0.4718120805369127</v>
      </c>
      <c r="K9" s="33" t="s">
        <v>15</v>
      </c>
    </row>
    <row r="10" spans="2:11" ht="40.15" customHeight="1">
      <c r="C10" s="76"/>
      <c r="D10" s="27" t="s">
        <v>16</v>
      </c>
      <c r="E10" s="28" t="s">
        <v>17</v>
      </c>
      <c r="F10" s="28" t="s">
        <v>14</v>
      </c>
      <c r="G10" s="42">
        <v>9.58</v>
      </c>
      <c r="H10" s="52">
        <f>0.566+0.005</f>
        <v>0.57099999999999995</v>
      </c>
      <c r="I10" s="49">
        <f>G10-H10</f>
        <v>9.0090000000000003</v>
      </c>
      <c r="J10" s="57">
        <f>H10/G10</f>
        <v>5.960334029227557E-2</v>
      </c>
      <c r="K10" s="34" t="s">
        <v>15</v>
      </c>
    </row>
    <row r="11" spans="2:11" ht="40.15" customHeight="1">
      <c r="C11" s="76"/>
      <c r="D11" s="77" t="s">
        <v>18</v>
      </c>
      <c r="E11" s="77"/>
      <c r="F11" s="43" t="s">
        <v>14</v>
      </c>
      <c r="G11" s="46">
        <f>G9+G10</f>
        <v>28.950000000000003</v>
      </c>
      <c r="H11" s="43">
        <f>SUM(H9:H10)</f>
        <v>9.7099999999999991</v>
      </c>
      <c r="I11" s="47">
        <f>+G11-H11</f>
        <v>19.240000000000002</v>
      </c>
      <c r="J11" s="48">
        <f>+H11/G11</f>
        <v>0.33540587219343687</v>
      </c>
      <c r="K11" s="45" t="s">
        <v>15</v>
      </c>
    </row>
    <row r="12" spans="2:11" ht="40.15" hidden="1" customHeight="1">
      <c r="C12" s="76"/>
      <c r="D12" s="43"/>
      <c r="E12" s="43"/>
      <c r="F12" s="53"/>
      <c r="G12" s="54"/>
      <c r="H12" s="43"/>
      <c r="I12" s="55"/>
      <c r="J12" s="56">
        <v>1</v>
      </c>
      <c r="K12" s="45"/>
    </row>
    <row r="13" spans="2:11" ht="44.25" customHeight="1">
      <c r="B13" s="35"/>
      <c r="C13" s="76"/>
      <c r="D13" s="78" t="s">
        <v>19</v>
      </c>
      <c r="E13" s="28" t="s">
        <v>13</v>
      </c>
      <c r="F13" s="79" t="s">
        <v>20</v>
      </c>
      <c r="G13" s="82">
        <v>8102.63</v>
      </c>
      <c r="H13" s="84">
        <f>410.012+0.374</f>
        <v>410.38600000000002</v>
      </c>
      <c r="I13" s="61">
        <f>G13-H13</f>
        <v>7692.2439999999997</v>
      </c>
      <c r="J13" s="63">
        <f>H13/G13</f>
        <v>5.0648493143584244E-2</v>
      </c>
      <c r="K13" s="65" t="s">
        <v>15</v>
      </c>
    </row>
    <row r="14" spans="2:11" ht="44.25" customHeight="1">
      <c r="B14" s="35"/>
      <c r="C14" s="76"/>
      <c r="D14" s="78"/>
      <c r="E14" s="51" t="s">
        <v>21</v>
      </c>
      <c r="F14" s="80"/>
      <c r="G14" s="83"/>
      <c r="H14" s="85"/>
      <c r="I14" s="62"/>
      <c r="J14" s="64"/>
      <c r="K14" s="66"/>
    </row>
    <row r="15" spans="2:11" ht="40.15" customHeight="1">
      <c r="B15" s="35"/>
      <c r="C15" s="76"/>
      <c r="D15" s="27" t="s">
        <v>22</v>
      </c>
      <c r="E15" s="28" t="s">
        <v>17</v>
      </c>
      <c r="F15" s="81"/>
      <c r="G15" s="29">
        <v>5867.42</v>
      </c>
      <c r="H15" s="30">
        <f>183.077+0.738</f>
        <v>183.815</v>
      </c>
      <c r="I15" s="59">
        <f>G15-H15</f>
        <v>5683.6050000000005</v>
      </c>
      <c r="J15" s="60">
        <f>H15/G15</f>
        <v>3.1328079462523563E-2</v>
      </c>
      <c r="K15" s="58"/>
    </row>
    <row r="16" spans="2:11" ht="40.15" customHeight="1">
      <c r="B16" s="36"/>
      <c r="C16" s="76"/>
      <c r="D16" s="78" t="s">
        <v>23</v>
      </c>
      <c r="E16" s="78"/>
      <c r="F16" s="28" t="s">
        <v>20</v>
      </c>
      <c r="G16" s="29">
        <v>1</v>
      </c>
      <c r="H16" s="30"/>
      <c r="I16" s="37">
        <f>G16-H16</f>
        <v>1</v>
      </c>
      <c r="J16" s="32">
        <f t="shared" ref="J16" si="0">H16/G16</f>
        <v>0</v>
      </c>
      <c r="K16" s="33" t="s">
        <v>15</v>
      </c>
    </row>
    <row r="17" spans="2:11" ht="40.15" customHeight="1">
      <c r="B17" s="35"/>
      <c r="C17" s="76"/>
      <c r="D17" s="77" t="s">
        <v>24</v>
      </c>
      <c r="E17" s="77"/>
      <c r="F17" s="77"/>
      <c r="G17" s="46">
        <f>SUM(G13:G16)+G11</f>
        <v>14000</v>
      </c>
      <c r="H17" s="43">
        <f>SUM(H13:H16)</f>
        <v>594.20100000000002</v>
      </c>
      <c r="I17" s="46">
        <f>+G17-H17</f>
        <v>13405.798999999999</v>
      </c>
      <c r="J17" s="48">
        <f>+H17/G17</f>
        <v>4.2442928571428576E-2</v>
      </c>
      <c r="K17" s="45" t="s">
        <v>15</v>
      </c>
    </row>
    <row r="18" spans="2:11" hidden="1">
      <c r="B18" s="35"/>
      <c r="J18" s="50">
        <v>1</v>
      </c>
    </row>
    <row r="19" spans="2:11">
      <c r="B19" s="35"/>
      <c r="C19" s="38"/>
    </row>
    <row r="20" spans="2:11">
      <c r="C20" s="38" t="s">
        <v>25</v>
      </c>
    </row>
    <row r="21" spans="2:11">
      <c r="C21" s="38" t="s">
        <v>25</v>
      </c>
    </row>
    <row r="22" spans="2:11" ht="20.45" customHeight="1">
      <c r="C22" s="39" t="s">
        <v>25</v>
      </c>
    </row>
    <row r="23" spans="2:11" ht="19.5" customHeight="1"/>
    <row r="24" spans="2:11" ht="22.5" hidden="1" customHeight="1">
      <c r="C24" s="40" t="s">
        <v>26</v>
      </c>
      <c r="J24" s="41"/>
    </row>
  </sheetData>
  <mergeCells count="14">
    <mergeCell ref="I13:I14"/>
    <mergeCell ref="J13:J14"/>
    <mergeCell ref="K13:K14"/>
    <mergeCell ref="C3:K4"/>
    <mergeCell ref="C5:K5"/>
    <mergeCell ref="C6:K6"/>
    <mergeCell ref="C9:C17"/>
    <mergeCell ref="D11:E11"/>
    <mergeCell ref="D16:E16"/>
    <mergeCell ref="D13:D14"/>
    <mergeCell ref="D17:F17"/>
    <mergeCell ref="F13:F15"/>
    <mergeCell ref="G13:G14"/>
    <mergeCell ref="H13:H14"/>
  </mergeCells>
  <conditionalFormatting sqref="J9:J10">
    <cfRule type="dataBar" priority="4">
      <dataBar>
        <cfvo type="min"/>
        <cfvo type="max"/>
        <color rgb="FF63C384"/>
      </dataBar>
    </cfRule>
  </conditionalFormatting>
  <conditionalFormatting sqref="J9:J13 J16:J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{A10691E0-0EBE-47D1-A2FA-2310CDE02DF8}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3 J16:J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conditionalFormatting sqref="J13 J16">
    <cfRule type="dataBar" priority="12">
      <dataBar>
        <cfvo type="min"/>
        <cfvo type="max"/>
        <color rgb="FFFF555A"/>
      </dataBar>
    </cfRule>
  </conditionalFormatting>
  <conditionalFormatting sqref="J16">
    <cfRule type="dataBar" priority="6">
      <dataBar>
        <cfvo type="min"/>
        <cfvo type="max"/>
        <color theme="0"/>
      </dataBar>
    </cfRule>
    <cfRule type="dataBar" priority="10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0691E0-0EBE-47D1-A2FA-2310CDE02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J9:J13 J16:J17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J9:J13 J16:J18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defaultColWidth="11.42578125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93" t="s">
        <v>27</v>
      </c>
      <c r="C1" s="93"/>
      <c r="D1" s="93"/>
      <c r="E1" s="93"/>
      <c r="H1" s="86" t="s">
        <v>28</v>
      </c>
      <c r="I1" s="86"/>
      <c r="J1" s="86"/>
      <c r="K1" s="86"/>
    </row>
    <row r="2" spans="2:11">
      <c r="B2" s="93"/>
      <c r="C2" s="93"/>
      <c r="D2" s="93"/>
      <c r="E2" s="93"/>
      <c r="H2" s="86"/>
      <c r="I2" s="86"/>
      <c r="J2" s="86"/>
      <c r="K2" s="86"/>
    </row>
    <row r="3" spans="2:11" ht="8.25" customHeight="1"/>
    <row r="4" spans="2:11" s="6" customFormat="1" ht="14.45" customHeight="1">
      <c r="B4" s="87" t="s">
        <v>29</v>
      </c>
      <c r="C4" s="89" t="s">
        <v>30</v>
      </c>
      <c r="D4" s="89"/>
      <c r="E4" s="91" t="s">
        <v>31</v>
      </c>
      <c r="H4" s="87" t="s">
        <v>29</v>
      </c>
      <c r="I4" s="89" t="s">
        <v>30</v>
      </c>
      <c r="J4" s="89"/>
      <c r="K4" s="90" t="s">
        <v>31</v>
      </c>
    </row>
    <row r="5" spans="2:11" s="6" customFormat="1">
      <c r="B5" s="88"/>
      <c r="C5" s="5">
        <v>10</v>
      </c>
      <c r="D5" s="5">
        <v>11</v>
      </c>
      <c r="E5" s="92"/>
      <c r="H5" s="88"/>
      <c r="I5" s="5">
        <v>10</v>
      </c>
      <c r="J5" s="5">
        <v>11</v>
      </c>
      <c r="K5" s="90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31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31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showGridLines="0" zoomScale="90" zoomScaleNormal="90" workbookViewId="0">
      <selection activeCell="E9" sqref="E9"/>
    </sheetView>
  </sheetViews>
  <sheetFormatPr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32</v>
      </c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21" t="s">
        <v>39</v>
      </c>
      <c r="I1" s="21" t="s">
        <v>40</v>
      </c>
      <c r="J1" s="21" t="s">
        <v>41</v>
      </c>
      <c r="K1" s="21" t="s">
        <v>42</v>
      </c>
      <c r="L1" s="21" t="s">
        <v>43</v>
      </c>
      <c r="M1" s="21" t="s">
        <v>44</v>
      </c>
      <c r="N1" s="21" t="s">
        <v>45</v>
      </c>
      <c r="O1" s="21" t="s">
        <v>46</v>
      </c>
      <c r="P1" s="21" t="s">
        <v>47</v>
      </c>
      <c r="Q1" s="21" t="s">
        <v>48</v>
      </c>
    </row>
    <row r="2" spans="1:17" ht="12" customHeight="1">
      <c r="A2" s="14" t="s">
        <v>11</v>
      </c>
      <c r="B2" s="14" t="s">
        <v>49</v>
      </c>
      <c r="C2" s="22" t="s">
        <v>50</v>
      </c>
      <c r="D2" s="23" t="s">
        <v>51</v>
      </c>
      <c r="E2" s="23" t="s">
        <v>52</v>
      </c>
      <c r="F2" s="17">
        <v>45673</v>
      </c>
      <c r="G2" s="17" t="s">
        <v>53</v>
      </c>
      <c r="H2" s="15">
        <f>+'ERIZO X-XI'!G9</f>
        <v>19.37</v>
      </c>
      <c r="I2" s="14"/>
      <c r="J2" s="15">
        <f>+H2+I2</f>
        <v>19.37</v>
      </c>
      <c r="K2" s="15">
        <f>+'ERIZO X-XI'!$H$9</f>
        <v>9.1389999999999993</v>
      </c>
      <c r="L2" s="15">
        <f>+J2-K2</f>
        <v>10.231000000000002</v>
      </c>
      <c r="M2" s="16">
        <f>+K2/J2</f>
        <v>0.4718120805369127</v>
      </c>
      <c r="N2" s="17" t="str">
        <f>+'ERIZO X-XI'!K9</f>
        <v>-</v>
      </c>
      <c r="O2" s="18">
        <f>+'ERIZO X-XI'!C6</f>
        <v>45768</v>
      </c>
      <c r="P2" s="14">
        <v>2025</v>
      </c>
      <c r="Q2" s="14"/>
    </row>
    <row r="3" spans="1:17" ht="12" customHeight="1">
      <c r="A3" s="14" t="s">
        <v>11</v>
      </c>
      <c r="B3" s="14" t="s">
        <v>49</v>
      </c>
      <c r="C3" s="22" t="s">
        <v>54</v>
      </c>
      <c r="D3" s="23" t="s">
        <v>51</v>
      </c>
      <c r="E3" s="23" t="s">
        <v>55</v>
      </c>
      <c r="F3" s="17">
        <v>45673</v>
      </c>
      <c r="G3" s="17" t="s">
        <v>53</v>
      </c>
      <c r="H3" s="15">
        <f>+'ERIZO X-XI'!G10</f>
        <v>9.58</v>
      </c>
      <c r="I3" s="14"/>
      <c r="J3" s="15">
        <f>+H3+I3</f>
        <v>9.58</v>
      </c>
      <c r="K3" s="15">
        <f>+'ERIZO X-XI'!H10</f>
        <v>0.57099999999999995</v>
      </c>
      <c r="L3" s="15">
        <f>+J3-K3</f>
        <v>9.0090000000000003</v>
      </c>
      <c r="M3" s="16">
        <f>+K3/J3</f>
        <v>5.960334029227557E-2</v>
      </c>
      <c r="N3" s="17" t="str">
        <f>+'ERIZO X-XI'!K10</f>
        <v>-</v>
      </c>
      <c r="O3" s="18">
        <f>+'ERIZO X-XI'!$C$6</f>
        <v>45768</v>
      </c>
      <c r="P3" s="14">
        <v>2025</v>
      </c>
      <c r="Q3" s="14"/>
    </row>
    <row r="4" spans="1:17" ht="12" customHeight="1">
      <c r="A4" s="14" t="s">
        <v>11</v>
      </c>
      <c r="B4" s="14" t="s">
        <v>49</v>
      </c>
      <c r="C4" s="22" t="s">
        <v>50</v>
      </c>
      <c r="D4" s="23" t="s">
        <v>51</v>
      </c>
      <c r="E4" s="23" t="s">
        <v>56</v>
      </c>
      <c r="F4" s="17">
        <v>45717</v>
      </c>
      <c r="G4" s="17">
        <v>45961</v>
      </c>
      <c r="H4" s="15">
        <f>'ERIZO X-XI'!G13</f>
        <v>8102.63</v>
      </c>
      <c r="I4" s="14"/>
      <c r="J4" s="15">
        <f>+H4+I4</f>
        <v>8102.63</v>
      </c>
      <c r="K4" s="15">
        <f>'ERIZO X-XI'!H13+'ERIZO X-XI'!H14</f>
        <v>410.38600000000002</v>
      </c>
      <c r="L4" s="15">
        <f>+'ERIZO X-XI'!I13</f>
        <v>7692.2439999999997</v>
      </c>
      <c r="M4" s="16">
        <f>+'ERIZO X-XI'!J13</f>
        <v>5.0648493143584244E-2</v>
      </c>
      <c r="N4" s="17" t="str">
        <f>+'ERIZO X-XI'!K13</f>
        <v>-</v>
      </c>
      <c r="O4" s="18">
        <f>+'ERIZO X-XI'!$C$6</f>
        <v>45768</v>
      </c>
      <c r="P4" s="14">
        <v>2025</v>
      </c>
      <c r="Q4" s="14"/>
    </row>
    <row r="5" spans="1:17" ht="12" customHeight="1">
      <c r="A5" s="14" t="s">
        <v>11</v>
      </c>
      <c r="B5" s="14" t="s">
        <v>49</v>
      </c>
      <c r="C5" s="22" t="s">
        <v>54</v>
      </c>
      <c r="D5" s="23" t="s">
        <v>51</v>
      </c>
      <c r="E5" s="23" t="s">
        <v>57</v>
      </c>
      <c r="F5" s="17">
        <v>45717</v>
      </c>
      <c r="G5" s="17">
        <v>45961</v>
      </c>
      <c r="H5" s="15">
        <f>+'ERIZO X-XI'!G13</f>
        <v>8102.63</v>
      </c>
      <c r="I5" s="14"/>
      <c r="J5" s="15">
        <f>+H5+I5</f>
        <v>8102.63</v>
      </c>
      <c r="K5" s="15">
        <f>+'ERIZO X-XI'!H15</f>
        <v>183.815</v>
      </c>
      <c r="L5" s="15">
        <f t="shared" ref="L5" si="0">+J5-K5</f>
        <v>7918.8150000000005</v>
      </c>
      <c r="M5" s="16">
        <f>+K5/J5</f>
        <v>2.2685843979053714E-2</v>
      </c>
      <c r="N5" s="17">
        <f>+'ERIZO X-XI'!K15</f>
        <v>0</v>
      </c>
      <c r="O5" s="18">
        <f>+'ERIZO X-XI'!$C$6</f>
        <v>45768</v>
      </c>
      <c r="P5" s="14">
        <v>2025</v>
      </c>
      <c r="Q5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rgarcia</dc:creator>
  <cp:keywords/>
  <dc:description/>
  <cp:lastModifiedBy>ZULETA ESPINOZA, GERALDINE</cp:lastModifiedBy>
  <cp:revision/>
  <dcterms:created xsi:type="dcterms:W3CDTF">2019-01-09T13:24:47Z</dcterms:created>
  <dcterms:modified xsi:type="dcterms:W3CDTF">2025-04-21T16:27:59Z</dcterms:modified>
  <cp:category/>
  <cp:contentStatus/>
</cp:coreProperties>
</file>