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sernapesca-my.sharepoint.com/personal/gzuleta_sernapesca_cl/Documents/Planilla Cuota/20-03-2025/"/>
    </mc:Choice>
  </mc:AlternateContent>
  <xr:revisionPtr revIDLastSave="2" documentId="8_{43A9F6A9-3413-4C5A-8A92-2CF8F4366E9E}" xr6:coauthVersionLast="47" xr6:coauthVersionMax="47" xr10:uidLastSave="{A4EE91A0-894E-4792-8B1F-4AC731D713E0}"/>
  <bookViews>
    <workbookView xWindow="-120" yWindow="-120" windowWidth="29040" windowHeight="15720" xr2:uid="{00000000-000D-0000-FFFF-FFFF00000000}"/>
  </bookViews>
  <sheets>
    <sheet name="RESUMEN" sheetId="1" r:id="rId1"/>
    <sheet name="ARTESANAL-INDUSTRIAL" sheetId="2" r:id="rId2"/>
    <sheet name="INVESTIGACIÓN" sheetId="4" r:id="rId3"/>
    <sheet name="Publicación Web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J14" i="1"/>
  <c r="J15" i="1"/>
  <c r="J16" i="1"/>
  <c r="J17" i="1"/>
  <c r="J13" i="1"/>
  <c r="I18" i="1"/>
  <c r="I14" i="1"/>
  <c r="I15" i="1"/>
  <c r="I16" i="1"/>
  <c r="I17" i="1"/>
  <c r="I13" i="1"/>
  <c r="H14" i="1"/>
  <c r="H15" i="1"/>
  <c r="H16" i="1"/>
  <c r="H17" i="1"/>
  <c r="H13" i="1"/>
  <c r="G18" i="1"/>
  <c r="G14" i="1"/>
  <c r="G15" i="1"/>
  <c r="G16" i="1"/>
  <c r="G17" i="1"/>
  <c r="G13" i="1"/>
  <c r="F18" i="1"/>
  <c r="F14" i="1"/>
  <c r="F15" i="1"/>
  <c r="F16" i="1"/>
  <c r="F17" i="1"/>
  <c r="F13" i="1"/>
  <c r="E14" i="1"/>
  <c r="E15" i="1"/>
  <c r="E16" i="1"/>
  <c r="E17" i="1"/>
  <c r="E13" i="1"/>
  <c r="J12" i="1"/>
  <c r="J8" i="1"/>
  <c r="J9" i="1"/>
  <c r="J10" i="1"/>
  <c r="J11" i="1"/>
  <c r="I12" i="1"/>
  <c r="I8" i="1"/>
  <c r="I9" i="1"/>
  <c r="I10" i="1"/>
  <c r="I11" i="1"/>
  <c r="H12" i="1"/>
  <c r="H8" i="1"/>
  <c r="H9" i="1"/>
  <c r="H10" i="1"/>
  <c r="H11" i="1"/>
  <c r="G12" i="1"/>
  <c r="G8" i="1"/>
  <c r="G9" i="1"/>
  <c r="G10" i="1"/>
  <c r="G11" i="1"/>
  <c r="F12" i="1"/>
  <c r="F8" i="1"/>
  <c r="F9" i="1"/>
  <c r="F10" i="1"/>
  <c r="F11" i="1"/>
  <c r="E10" i="1"/>
  <c r="E11" i="1"/>
  <c r="E9" i="1"/>
  <c r="M13" i="3"/>
  <c r="M9" i="3"/>
  <c r="M10" i="3"/>
  <c r="M11" i="3"/>
  <c r="M12" i="3"/>
  <c r="L13" i="3"/>
  <c r="L9" i="3"/>
  <c r="L10" i="3"/>
  <c r="L11" i="3"/>
  <c r="L12" i="3"/>
  <c r="K13" i="3"/>
  <c r="K9" i="3"/>
  <c r="K10" i="3"/>
  <c r="K11" i="3"/>
  <c r="K12" i="3"/>
  <c r="J13" i="3"/>
  <c r="I13" i="3"/>
  <c r="I9" i="3"/>
  <c r="I10" i="3"/>
  <c r="I11" i="3"/>
  <c r="I12" i="3"/>
  <c r="H13" i="3"/>
  <c r="H9" i="3"/>
  <c r="H10" i="3"/>
  <c r="H11" i="3"/>
  <c r="H12" i="3"/>
  <c r="H8" i="3"/>
  <c r="E10" i="3"/>
  <c r="E9" i="3"/>
  <c r="E8" i="3"/>
  <c r="C8" i="3"/>
  <c r="I8" i="3"/>
  <c r="J8" i="3"/>
  <c r="K8" i="3"/>
  <c r="L8" i="3"/>
  <c r="M8" i="3"/>
  <c r="N8" i="3"/>
  <c r="O8" i="3"/>
  <c r="N3" i="3"/>
  <c r="N4" i="3"/>
  <c r="N5" i="3"/>
  <c r="N6" i="3"/>
  <c r="N7" i="3"/>
  <c r="M3" i="3"/>
  <c r="M4" i="3"/>
  <c r="M5" i="3"/>
  <c r="M6" i="3"/>
  <c r="L3" i="3"/>
  <c r="L4" i="3"/>
  <c r="L5" i="3"/>
  <c r="L6" i="3"/>
  <c r="K3" i="3"/>
  <c r="K4" i="3"/>
  <c r="K5" i="3"/>
  <c r="K6" i="3"/>
  <c r="J3" i="3"/>
  <c r="J4" i="3"/>
  <c r="J5" i="3"/>
  <c r="J6" i="3"/>
  <c r="I3" i="3"/>
  <c r="I4" i="3"/>
  <c r="I5" i="3"/>
  <c r="I6" i="3"/>
  <c r="H3" i="3"/>
  <c r="H4" i="3"/>
  <c r="H5" i="3"/>
  <c r="H6" i="3"/>
  <c r="E3" i="3"/>
  <c r="E4" i="3"/>
  <c r="E2" i="3"/>
  <c r="C3" i="3"/>
  <c r="C4" i="3"/>
  <c r="E5" i="3"/>
  <c r="E6" i="3"/>
  <c r="E7" i="3"/>
  <c r="J19" i="2"/>
  <c r="K19" i="2"/>
  <c r="I22" i="2"/>
  <c r="H19" i="2"/>
  <c r="G22" i="2"/>
  <c r="F22" i="2"/>
  <c r="I11" i="2"/>
  <c r="G11" i="2"/>
  <c r="H10" i="2"/>
  <c r="H9" i="2"/>
  <c r="H8" i="2"/>
  <c r="H7" i="2"/>
  <c r="H6" i="2"/>
  <c r="F11" i="2"/>
  <c r="B3" i="2" l="1"/>
  <c r="J6" i="2" l="1"/>
  <c r="J7" i="2"/>
  <c r="J8" i="2"/>
  <c r="K9" i="2"/>
  <c r="J10" i="2"/>
  <c r="J9" i="2" l="1"/>
  <c r="K6" i="2"/>
  <c r="K8" i="2"/>
  <c r="K10" i="2"/>
  <c r="K7" i="2"/>
  <c r="H11" i="2" l="1"/>
  <c r="K11" i="2" s="1"/>
  <c r="N12" i="3"/>
  <c r="N11" i="3"/>
  <c r="N9" i="3"/>
  <c r="J11" i="2" l="1"/>
  <c r="N18" i="2"/>
  <c r="H20" i="2"/>
  <c r="J20" i="2" s="1"/>
  <c r="H21" i="2"/>
  <c r="J12" i="3" s="1"/>
  <c r="H18" i="2"/>
  <c r="H17" i="2"/>
  <c r="E8" i="1"/>
  <c r="J9" i="3" l="1"/>
  <c r="K18" i="2"/>
  <c r="J21" i="2"/>
  <c r="K21" i="2"/>
  <c r="K20" i="2"/>
  <c r="J11" i="3"/>
  <c r="J18" i="2"/>
  <c r="K17" i="2"/>
  <c r="J17" i="2"/>
  <c r="H18" i="1"/>
  <c r="O9" i="3" l="1"/>
  <c r="O10" i="3"/>
  <c r="O11" i="3"/>
  <c r="O12" i="3"/>
  <c r="O13" i="3"/>
  <c r="N10" i="3"/>
  <c r="J10" i="3"/>
  <c r="E12" i="3"/>
  <c r="E11" i="3"/>
  <c r="C13" i="3"/>
  <c r="C10" i="3"/>
  <c r="C9" i="3"/>
  <c r="O7" i="3"/>
  <c r="O3" i="3"/>
  <c r="O4" i="3"/>
  <c r="O5" i="3"/>
  <c r="O6" i="3"/>
  <c r="O2" i="3"/>
  <c r="I2" i="3"/>
  <c r="I7" i="3" s="1"/>
  <c r="K2" i="3"/>
  <c r="K7" i="3" s="1"/>
  <c r="N2" i="3"/>
  <c r="H2" i="3"/>
  <c r="H7" i="3" s="1"/>
  <c r="C2" i="3"/>
  <c r="J7" i="3" l="1"/>
  <c r="L7" i="3" s="1"/>
  <c r="M7" i="3" l="1"/>
  <c r="H22" i="2"/>
  <c r="F7" i="1"/>
  <c r="H7" i="1"/>
  <c r="E7" i="1"/>
  <c r="E12" i="1" s="1"/>
  <c r="E18" i="1" l="1"/>
  <c r="J22" i="2"/>
  <c r="K22" i="2"/>
  <c r="G7" i="1" l="1"/>
  <c r="J2" i="3"/>
  <c r="J7" i="1" l="1"/>
  <c r="M2" i="3"/>
  <c r="I7" i="1"/>
  <c r="L2" i="3"/>
</calcChain>
</file>

<file path=xl/sharedStrings.xml><?xml version="1.0" encoding="utf-8"?>
<sst xmlns="http://schemas.openxmlformats.org/spreadsheetml/2006/main" count="170" uniqueCount="68">
  <si>
    <t>RESUMEN ANUAL CONSUMO GLOBAL DE CUOTA RAYA VOLANTÍN Y ESPINOSA 2025</t>
  </si>
  <si>
    <t>RECURSO</t>
  </si>
  <si>
    <t>REGIÓN/AREA</t>
  </si>
  <si>
    <t>UNIDAD DE PESQUERIA</t>
  </si>
  <si>
    <t>CUOTA ASIGNADA (TON)</t>
  </si>
  <si>
    <t>MOVIMIENTOS (TON)</t>
  </si>
  <si>
    <t>CUOTA EFECTIVA (TON)</t>
  </si>
  <si>
    <t>CAPTURA (TON)</t>
  </si>
  <si>
    <t>SALDO (TON)</t>
  </si>
  <si>
    <t>CONSUMO %</t>
  </si>
  <si>
    <t>RAYA VOLANTÍN IV-XII</t>
  </si>
  <si>
    <t>ARTESANAL-INDUSTRIAL</t>
  </si>
  <si>
    <t>IV-VII</t>
  </si>
  <si>
    <t>XVI-XIV</t>
  </si>
  <si>
    <t>,</t>
  </si>
  <si>
    <t>X-XII</t>
  </si>
  <si>
    <t xml:space="preserve">FAUNA ACOMPAÑANTE </t>
  </si>
  <si>
    <t>IV-XII</t>
  </si>
  <si>
    <t xml:space="preserve">INVESTIGACIÓN </t>
  </si>
  <si>
    <t>TOTAL</t>
  </si>
  <si>
    <t>RAYA ESPINOSA IV-XII</t>
  </si>
  <si>
    <t>FAUNA ACOMPAÑANTE</t>
  </si>
  <si>
    <t xml:space="preserve">INVESTIGACION </t>
  </si>
  <si>
    <t xml:space="preserve">CONTROL CUOTA ARTESANAL RAYA VOLANTIN Y RAYA ESPINOSA IV-XII. AÑO 2025. 
</t>
  </si>
  <si>
    <t>PESQUERÍA</t>
  </si>
  <si>
    <t>FRACIONAMIENTO</t>
  </si>
  <si>
    <t>PERIODO</t>
  </si>
  <si>
    <t>FECHA CIERRE</t>
  </si>
  <si>
    <t>RAYA VOLANTIN IV-XII</t>
  </si>
  <si>
    <t xml:space="preserve">Norte de la unidad de pesquería  (NUP)  OBJETIVO </t>
  </si>
  <si>
    <t>01-04-2025 al 30-11-2025</t>
  </si>
  <si>
    <t>-</t>
  </si>
  <si>
    <t>Uunidad de pesquería (UP) OBJETIVO</t>
  </si>
  <si>
    <t>Sur de la unidad de pesquería (SUP) OBJETIVO</t>
  </si>
  <si>
    <t>01-07-2025 al 30-11-2025</t>
  </si>
  <si>
    <t>01-04-2024 al 30-11-2024</t>
  </si>
  <si>
    <t>INVESTIGACIÓN</t>
  </si>
  <si>
    <t>Norte de la unidad de pesquería (NUP) OBJETIVO</t>
  </si>
  <si>
    <t>Unidad de pesquería (UP) OBJETIVO</t>
  </si>
  <si>
    <t>01-07-2025-30-11-2025</t>
  </si>
  <si>
    <t>INVESTIGACION</t>
  </si>
  <si>
    <t xml:space="preserve">PESCA DE INVESTIGACIÓN </t>
  </si>
  <si>
    <t xml:space="preserve">N° RESOLUCIÓN </t>
  </si>
  <si>
    <t xml:space="preserve">ESPECIE </t>
  </si>
  <si>
    <t>RPA</t>
  </si>
  <si>
    <t>EMBARCACIÓN</t>
  </si>
  <si>
    <t>CUOTA  (TON)</t>
  </si>
  <si>
    <t xml:space="preserve">DELFIN </t>
  </si>
  <si>
    <t>unidad</t>
  </si>
  <si>
    <t>recurso</t>
  </si>
  <si>
    <t>zona</t>
  </si>
  <si>
    <t>tipo_asignatario</t>
  </si>
  <si>
    <t>organizacion_titular_area</t>
  </si>
  <si>
    <t>periodo_inicio</t>
  </si>
  <si>
    <t>periodo_final</t>
  </si>
  <si>
    <t>cuota</t>
  </si>
  <si>
    <t>cesiones_descuentos</t>
  </si>
  <si>
    <t>cuota_efectiva</t>
  </si>
  <si>
    <t>desembarque</t>
  </si>
  <si>
    <t>saldo</t>
  </si>
  <si>
    <t>consumo_porcentaje</t>
  </si>
  <si>
    <t>cierre</t>
  </si>
  <si>
    <t>preliminar</t>
  </si>
  <si>
    <t>año</t>
  </si>
  <si>
    <t>mensaje</t>
  </si>
  <si>
    <t>RAYA VOLANTIN</t>
  </si>
  <si>
    <t>RAYA ESPINOSA</t>
  </si>
  <si>
    <t>31-11-2025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</si>
</sst>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0.000"/>
    <numFmt numFmtId="166" formatCode="[$-F800]dddd\,\ mmmm\ dd\,\ yyyy"/>
    <numFmt numFmtId="167" formatCode="0.000%"/>
    <numFmt numFmtId="168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17">
    <xf numFmtId="0" fontId="0" fillId="0" borderId="0" xfId="0"/>
    <xf numFmtId="0" fontId="6" fillId="0" borderId="0" xfId="0" applyFont="1"/>
    <xf numFmtId="0" fontId="0" fillId="2" borderId="0" xfId="0" applyFill="1"/>
    <xf numFmtId="164" fontId="0" fillId="2" borderId="0" xfId="0" applyNumberFormat="1" applyFill="1"/>
    <xf numFmtId="9" fontId="3" fillId="0" borderId="0" xfId="0" applyNumberFormat="1" applyFont="1"/>
    <xf numFmtId="165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9" fontId="7" fillId="0" borderId="2" xfId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9" fontId="9" fillId="0" borderId="0" xfId="1" applyFont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14" fontId="9" fillId="5" borderId="2" xfId="0" applyNumberFormat="1" applyFont="1" applyFill="1" applyBorder="1" applyAlignment="1">
      <alignment horizontal="center" vertical="center"/>
    </xf>
    <xf numFmtId="165" fontId="9" fillId="5" borderId="2" xfId="0" applyNumberFormat="1" applyFont="1" applyFill="1" applyBorder="1" applyAlignment="1">
      <alignment horizontal="center" vertical="center"/>
    </xf>
    <xf numFmtId="14" fontId="9" fillId="0" borderId="2" xfId="1" applyNumberFormat="1" applyFont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165" fontId="3" fillId="0" borderId="4" xfId="1" applyNumberFormat="1" applyFont="1" applyFill="1" applyBorder="1" applyAlignment="1">
      <alignment horizontal="center" vertical="center"/>
    </xf>
    <xf numFmtId="9" fontId="3" fillId="0" borderId="4" xfId="1" applyFont="1" applyFill="1" applyBorder="1" applyAlignment="1">
      <alignment horizontal="center" vertical="center"/>
    </xf>
    <xf numFmtId="14" fontId="2" fillId="4" borderId="2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14" fontId="9" fillId="6" borderId="2" xfId="0" applyNumberFormat="1" applyFont="1" applyFill="1" applyBorder="1" applyAlignment="1">
      <alignment horizontal="center" vertical="center"/>
    </xf>
    <xf numFmtId="165" fontId="9" fillId="6" borderId="2" xfId="0" applyNumberFormat="1" applyFont="1" applyFill="1" applyBorder="1" applyAlignment="1">
      <alignment horizontal="center" vertical="center"/>
    </xf>
    <xf numFmtId="167" fontId="9" fillId="6" borderId="2" xfId="1" applyNumberFormat="1" applyFont="1" applyFill="1" applyBorder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67" fontId="9" fillId="5" borderId="2" xfId="1" applyNumberFormat="1" applyFont="1" applyFill="1" applyBorder="1" applyAlignment="1">
      <alignment horizontal="center" vertical="center"/>
    </xf>
    <xf numFmtId="9" fontId="3" fillId="0" borderId="2" xfId="1" applyFont="1" applyFill="1" applyBorder="1" applyAlignment="1">
      <alignment horizontal="center" vertical="center"/>
    </xf>
    <xf numFmtId="10" fontId="0" fillId="0" borderId="2" xfId="1" applyNumberFormat="1" applyFont="1" applyFill="1" applyBorder="1" applyAlignment="1">
      <alignment horizontal="center" vertical="center"/>
    </xf>
    <xf numFmtId="10" fontId="0" fillId="0" borderId="2" xfId="1" applyNumberFormat="1" applyFont="1" applyFill="1" applyBorder="1" applyAlignment="1">
      <alignment horizontal="center" vertical="center" wrapText="1"/>
    </xf>
    <xf numFmtId="10" fontId="2" fillId="3" borderId="2" xfId="1" applyNumberFormat="1" applyFont="1" applyFill="1" applyBorder="1" applyAlignment="1">
      <alignment horizontal="center" wrapText="1"/>
    </xf>
    <xf numFmtId="10" fontId="2" fillId="3" borderId="2" xfId="1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vertical="center"/>
    </xf>
    <xf numFmtId="165" fontId="0" fillId="0" borderId="0" xfId="0" applyNumberFormat="1"/>
    <xf numFmtId="9" fontId="12" fillId="0" borderId="0" xfId="0" applyNumberFormat="1" applyFont="1"/>
    <xf numFmtId="0" fontId="2" fillId="8" borderId="20" xfId="0" applyFont="1" applyFill="1" applyBorder="1"/>
    <xf numFmtId="0" fontId="2" fillId="8" borderId="21" xfId="0" applyFont="1" applyFill="1" applyBorder="1"/>
    <xf numFmtId="0" fontId="2" fillId="8" borderId="22" xfId="0" applyFont="1" applyFill="1" applyBorder="1"/>
    <xf numFmtId="165" fontId="11" fillId="0" borderId="0" xfId="0" applyNumberFormat="1" applyFont="1"/>
    <xf numFmtId="0" fontId="0" fillId="0" borderId="2" xfId="0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center" vertical="center" wrapText="1"/>
    </xf>
    <xf numFmtId="165" fontId="3" fillId="4" borderId="4" xfId="0" applyNumberFormat="1" applyFont="1" applyFill="1" applyBorder="1" applyAlignment="1">
      <alignment horizontal="center" vertical="center"/>
    </xf>
    <xf numFmtId="165" fontId="3" fillId="4" borderId="2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5" fontId="4" fillId="7" borderId="2" xfId="0" applyNumberFormat="1" applyFont="1" applyFill="1" applyBorder="1" applyAlignment="1">
      <alignment horizontal="center" vertical="center"/>
    </xf>
    <xf numFmtId="165" fontId="3" fillId="7" borderId="2" xfId="0" applyNumberFormat="1" applyFont="1" applyFill="1" applyBorder="1" applyAlignment="1">
      <alignment horizontal="center" vertical="center"/>
    </xf>
    <xf numFmtId="165" fontId="3" fillId="7" borderId="2" xfId="1" applyNumberFormat="1" applyFont="1" applyFill="1" applyBorder="1" applyAlignment="1">
      <alignment horizontal="center" vertical="center"/>
    </xf>
    <xf numFmtId="9" fontId="3" fillId="7" borderId="2" xfId="1" applyFont="1" applyFill="1" applyBorder="1" applyAlignment="1">
      <alignment horizontal="center" vertical="center"/>
    </xf>
    <xf numFmtId="14" fontId="3" fillId="7" borderId="2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vertical="center" wrapText="1"/>
    </xf>
    <xf numFmtId="14" fontId="4" fillId="4" borderId="2" xfId="0" applyNumberFormat="1" applyFont="1" applyFill="1" applyBorder="1" applyAlignment="1">
      <alignment horizontal="center" vertical="center"/>
    </xf>
    <xf numFmtId="9" fontId="3" fillId="4" borderId="4" xfId="1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2" fontId="3" fillId="4" borderId="4" xfId="1" applyNumberFormat="1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/>
    </xf>
    <xf numFmtId="14" fontId="9" fillId="9" borderId="2" xfId="0" applyNumberFormat="1" applyFont="1" applyFill="1" applyBorder="1" applyAlignment="1">
      <alignment horizontal="center" vertical="center"/>
    </xf>
    <xf numFmtId="165" fontId="9" fillId="9" borderId="2" xfId="0" applyNumberFormat="1" applyFont="1" applyFill="1" applyBorder="1" applyAlignment="1">
      <alignment horizontal="center" vertical="center"/>
    </xf>
    <xf numFmtId="167" fontId="9" fillId="9" borderId="2" xfId="1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168" fontId="2" fillId="4" borderId="1" xfId="0" applyNumberFormat="1" applyFont="1" applyFill="1" applyBorder="1" applyAlignment="1">
      <alignment horizontal="center" vertical="center" wrapText="1"/>
    </xf>
    <xf numFmtId="168" fontId="2" fillId="4" borderId="3" xfId="0" applyNumberFormat="1" applyFont="1" applyFill="1" applyBorder="1" applyAlignment="1">
      <alignment horizontal="center" vertical="center" wrapText="1"/>
    </xf>
    <xf numFmtId="168" fontId="2" fillId="4" borderId="4" xfId="0" applyNumberFormat="1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166" fontId="10" fillId="5" borderId="8" xfId="0" applyNumberFormat="1" applyFont="1" applyFill="1" applyBorder="1" applyAlignment="1">
      <alignment horizontal="center" vertical="center"/>
    </xf>
    <xf numFmtId="166" fontId="10" fillId="5" borderId="9" xfId="0" applyNumberFormat="1" applyFont="1" applyFill="1" applyBorder="1" applyAlignment="1">
      <alignment horizontal="center" vertical="center"/>
    </xf>
    <xf numFmtId="166" fontId="10" fillId="5" borderId="10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4" fillId="7" borderId="12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top" wrapText="1"/>
    </xf>
    <xf numFmtId="0" fontId="10" fillId="5" borderId="6" xfId="0" applyFont="1" applyFill="1" applyBorder="1" applyAlignment="1">
      <alignment horizontal="center" vertical="top" wrapText="1"/>
    </xf>
    <xf numFmtId="0" fontId="10" fillId="5" borderId="7" xfId="0" applyFont="1" applyFill="1" applyBorder="1" applyAlignment="1">
      <alignment horizontal="center" vertical="top" wrapText="1"/>
    </xf>
    <xf numFmtId="0" fontId="4" fillId="7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/>
    </xf>
    <xf numFmtId="0" fontId="10" fillId="8" borderId="17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8" borderId="19" xfId="0" applyFont="1" applyFill="1" applyBorder="1" applyAlignment="1">
      <alignment horizontal="center" vertical="center"/>
    </xf>
  </cellXfs>
  <cellStyles count="3">
    <cellStyle name="Normal" xfId="0" builtinId="0"/>
    <cellStyle name="Porcentaje" xfId="1" builtinId="5"/>
    <cellStyle name="Porcentual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3"/>
  <sheetViews>
    <sheetView showGridLines="0" tabSelected="1" zoomScaleNormal="100" workbookViewId="0">
      <selection activeCell="J24" sqref="J24"/>
    </sheetView>
  </sheetViews>
  <sheetFormatPr baseColWidth="10" defaultColWidth="11.42578125" defaultRowHeight="15" x14ac:dyDescent="0.25"/>
  <cols>
    <col min="2" max="2" width="21.28515625" customWidth="1"/>
    <col min="3" max="3" width="33.42578125" bestFit="1" customWidth="1"/>
    <col min="4" max="4" width="25.140625" customWidth="1"/>
    <col min="5" max="5" width="23.28515625" bestFit="1" customWidth="1"/>
    <col min="6" max="6" width="20.28515625" bestFit="1" customWidth="1"/>
    <col min="7" max="7" width="22" bestFit="1" customWidth="1"/>
    <col min="8" max="8" width="15.140625" bestFit="1" customWidth="1"/>
    <col min="9" max="9" width="12.5703125" bestFit="1" customWidth="1"/>
    <col min="10" max="10" width="12.7109375" bestFit="1" customWidth="1"/>
  </cols>
  <sheetData>
    <row r="2" spans="1:12" ht="15.75" thickBot="1" x14ac:dyDescent="0.3"/>
    <row r="3" spans="1:12" ht="15.75" x14ac:dyDescent="0.25">
      <c r="A3" s="2"/>
      <c r="B3" s="90" t="s">
        <v>0</v>
      </c>
      <c r="C3" s="91"/>
      <c r="D3" s="91"/>
      <c r="E3" s="91"/>
      <c r="F3" s="91"/>
      <c r="G3" s="91"/>
      <c r="H3" s="91"/>
      <c r="I3" s="91"/>
      <c r="J3" s="92"/>
    </row>
    <row r="4" spans="1:12" ht="16.5" thickBot="1" x14ac:dyDescent="0.3">
      <c r="A4" s="2"/>
      <c r="B4" s="93">
        <v>45763</v>
      </c>
      <c r="C4" s="94"/>
      <c r="D4" s="94"/>
      <c r="E4" s="94"/>
      <c r="F4" s="94"/>
      <c r="G4" s="94"/>
      <c r="H4" s="94"/>
      <c r="I4" s="94"/>
      <c r="J4" s="95"/>
    </row>
    <row r="5" spans="1:12" x14ac:dyDescent="0.25">
      <c r="B5" s="96"/>
      <c r="C5" s="96"/>
      <c r="D5" s="96"/>
      <c r="E5" s="96"/>
      <c r="F5" s="96"/>
      <c r="G5" s="96"/>
      <c r="H5" s="96"/>
      <c r="I5" s="96"/>
      <c r="J5" s="96"/>
    </row>
    <row r="6" spans="1:12" x14ac:dyDescent="0.25">
      <c r="A6" s="2"/>
      <c r="B6" s="24" t="s">
        <v>1</v>
      </c>
      <c r="C6" s="24" t="s">
        <v>2</v>
      </c>
      <c r="D6" s="24" t="s">
        <v>3</v>
      </c>
      <c r="E6" s="24" t="s">
        <v>4</v>
      </c>
      <c r="F6" s="24" t="s">
        <v>5</v>
      </c>
      <c r="G6" s="24" t="s">
        <v>6</v>
      </c>
      <c r="H6" s="24" t="s">
        <v>7</v>
      </c>
      <c r="I6" s="24" t="s">
        <v>8</v>
      </c>
      <c r="J6" s="24" t="s">
        <v>9</v>
      </c>
    </row>
    <row r="7" spans="1:12" ht="14.1" customHeight="1" x14ac:dyDescent="0.25">
      <c r="A7" s="2"/>
      <c r="B7" s="87" t="s">
        <v>10</v>
      </c>
      <c r="C7" s="81" t="s">
        <v>11</v>
      </c>
      <c r="D7" s="34" t="s">
        <v>12</v>
      </c>
      <c r="E7" s="10">
        <f>'ARTESANAL-INDUSTRIAL'!F6</f>
        <v>27.391999999999999</v>
      </c>
      <c r="F7" s="10">
        <f>'ARTESANAL-INDUSTRIAL'!G6</f>
        <v>0</v>
      </c>
      <c r="G7" s="10">
        <f>'ARTESANAL-INDUSTRIAL'!H6</f>
        <v>27.391999999999999</v>
      </c>
      <c r="H7" s="10">
        <f>'ARTESANAL-INDUSTRIAL'!I6</f>
        <v>0</v>
      </c>
      <c r="I7" s="10">
        <f>'ARTESANAL-INDUSTRIAL'!J6</f>
        <v>27.391999999999999</v>
      </c>
      <c r="J7" s="42">
        <f>'ARTESANAL-INDUSTRIAL'!K6</f>
        <v>0</v>
      </c>
    </row>
    <row r="8" spans="1:12" ht="14.1" customHeight="1" x14ac:dyDescent="0.25">
      <c r="A8" s="3"/>
      <c r="B8" s="88"/>
      <c r="C8" s="81" t="s">
        <v>11</v>
      </c>
      <c r="D8" s="81" t="s">
        <v>13</v>
      </c>
      <c r="E8" s="10">
        <f>SUM('ARTESANAL-INDUSTRIAL'!F7:F7)</f>
        <v>215.52799999999999</v>
      </c>
      <c r="F8" s="10">
        <f>'ARTESANAL-INDUSTRIAL'!G7</f>
        <v>0</v>
      </c>
      <c r="G8" s="10">
        <f>'ARTESANAL-INDUSTRIAL'!H7</f>
        <v>215.52799999999999</v>
      </c>
      <c r="H8" s="10">
        <f>'ARTESANAL-INDUSTRIAL'!I7</f>
        <v>0</v>
      </c>
      <c r="I8" s="10">
        <f>'ARTESANAL-INDUSTRIAL'!J7</f>
        <v>215.52799999999999</v>
      </c>
      <c r="J8" s="42">
        <f>'ARTESANAL-INDUSTRIAL'!K7</f>
        <v>0</v>
      </c>
      <c r="L8" t="s">
        <v>14</v>
      </c>
    </row>
    <row r="9" spans="1:12" ht="14.1" customHeight="1" x14ac:dyDescent="0.25">
      <c r="A9" s="2"/>
      <c r="B9" s="88"/>
      <c r="C9" s="81" t="s">
        <v>11</v>
      </c>
      <c r="D9" s="34" t="s">
        <v>15</v>
      </c>
      <c r="E9" s="11">
        <f>'ARTESANAL-INDUSTRIAL'!F8</f>
        <v>271.959</v>
      </c>
      <c r="F9" s="10">
        <f>'ARTESANAL-INDUSTRIAL'!G8</f>
        <v>0</v>
      </c>
      <c r="G9" s="10">
        <f>'ARTESANAL-INDUSTRIAL'!H8</f>
        <v>271.959</v>
      </c>
      <c r="H9" s="10">
        <f>'ARTESANAL-INDUSTRIAL'!I8</f>
        <v>0</v>
      </c>
      <c r="I9" s="10">
        <f>'ARTESANAL-INDUSTRIAL'!J8</f>
        <v>271.959</v>
      </c>
      <c r="J9" s="42">
        <f>'ARTESANAL-INDUSTRIAL'!K8</f>
        <v>0</v>
      </c>
    </row>
    <row r="10" spans="1:12" ht="14.1" customHeight="1" x14ac:dyDescent="0.25">
      <c r="A10" s="2"/>
      <c r="B10" s="88"/>
      <c r="C10" s="81" t="s">
        <v>16</v>
      </c>
      <c r="D10" s="34" t="s">
        <v>17</v>
      </c>
      <c r="E10" s="11">
        <f>'ARTESANAL-INDUSTRIAL'!F9</f>
        <v>7.4619999999999997</v>
      </c>
      <c r="F10" s="10">
        <f>'ARTESANAL-INDUSTRIAL'!G9</f>
        <v>0</v>
      </c>
      <c r="G10" s="10">
        <f>'ARTESANAL-INDUSTRIAL'!H9</f>
        <v>7.4619999999999997</v>
      </c>
      <c r="H10" s="10">
        <f>'ARTESANAL-INDUSTRIAL'!I9</f>
        <v>0</v>
      </c>
      <c r="I10" s="10">
        <f>'ARTESANAL-INDUSTRIAL'!J9</f>
        <v>7.4619999999999997</v>
      </c>
      <c r="J10" s="42">
        <f>'ARTESANAL-INDUSTRIAL'!K9</f>
        <v>0</v>
      </c>
    </row>
    <row r="11" spans="1:12" ht="14.1" customHeight="1" x14ac:dyDescent="0.25">
      <c r="A11" s="2"/>
      <c r="B11" s="88"/>
      <c r="C11" s="81" t="s">
        <v>18</v>
      </c>
      <c r="D11" s="34" t="s">
        <v>17</v>
      </c>
      <c r="E11" s="11">
        <f>'ARTESANAL-INDUSTRIAL'!F10</f>
        <v>10.66</v>
      </c>
      <c r="F11" s="10">
        <f>'ARTESANAL-INDUSTRIAL'!G10</f>
        <v>0</v>
      </c>
      <c r="G11" s="10">
        <f>'ARTESANAL-INDUSTRIAL'!H10</f>
        <v>10.66</v>
      </c>
      <c r="H11" s="10">
        <f>'ARTESANAL-INDUSTRIAL'!I10</f>
        <v>0</v>
      </c>
      <c r="I11" s="10">
        <f>'ARTESANAL-INDUSTRIAL'!J10</f>
        <v>10.66</v>
      </c>
      <c r="J11" s="42">
        <f>'ARTESANAL-INDUSTRIAL'!K10</f>
        <v>0</v>
      </c>
    </row>
    <row r="12" spans="1:12" ht="14.1" customHeight="1" x14ac:dyDescent="0.25">
      <c r="A12" s="2"/>
      <c r="B12" s="89"/>
      <c r="C12" s="97" t="s">
        <v>19</v>
      </c>
      <c r="D12" s="97"/>
      <c r="E12" s="12">
        <f>SUM(E7:E11)</f>
        <v>533.00099999999998</v>
      </c>
      <c r="F12" s="12">
        <f>SUM(F7:F11)</f>
        <v>0</v>
      </c>
      <c r="G12" s="13">
        <f>E12+F12</f>
        <v>533.00099999999998</v>
      </c>
      <c r="H12" s="13">
        <f>SUM(H7:H11)</f>
        <v>0</v>
      </c>
      <c r="I12" s="13">
        <f>G12-H12</f>
        <v>533.00099999999998</v>
      </c>
      <c r="J12" s="44">
        <f>H12/G12</f>
        <v>0</v>
      </c>
    </row>
    <row r="13" spans="1:12" ht="14.1" customHeight="1" x14ac:dyDescent="0.25">
      <c r="A13" s="2"/>
      <c r="B13" s="87" t="s">
        <v>20</v>
      </c>
      <c r="C13" s="83" t="s">
        <v>11</v>
      </c>
      <c r="D13" s="29" t="s">
        <v>12</v>
      </c>
      <c r="E13" s="11">
        <f>'ARTESANAL-INDUSTRIAL'!F17</f>
        <v>5.532</v>
      </c>
      <c r="F13" s="11">
        <f>'ARTESANAL-INDUSTRIAL'!G17</f>
        <v>0</v>
      </c>
      <c r="G13" s="11">
        <f>E13+F13</f>
        <v>5.532</v>
      </c>
      <c r="H13" s="11">
        <f>'ARTESANAL-INDUSTRIAL'!I17</f>
        <v>0</v>
      </c>
      <c r="I13" s="11">
        <f>G13-H13</f>
        <v>5.532</v>
      </c>
      <c r="J13" s="43">
        <f>H13/G13</f>
        <v>0</v>
      </c>
    </row>
    <row r="14" spans="1:12" ht="14.1" customHeight="1" x14ac:dyDescent="0.25">
      <c r="A14" s="2"/>
      <c r="B14" s="88"/>
      <c r="C14" s="83" t="s">
        <v>11</v>
      </c>
      <c r="D14" s="29" t="s">
        <v>13</v>
      </c>
      <c r="E14" s="11">
        <f>'ARTESANAL-INDUSTRIAL'!F18</f>
        <v>43.445999999999998</v>
      </c>
      <c r="F14" s="11">
        <f>'ARTESANAL-INDUSTRIAL'!G18</f>
        <v>0</v>
      </c>
      <c r="G14" s="11">
        <f t="shared" ref="G14:G17" si="0">E14+F14</f>
        <v>43.445999999999998</v>
      </c>
      <c r="H14" s="11">
        <f>'ARTESANAL-INDUSTRIAL'!I18</f>
        <v>0</v>
      </c>
      <c r="I14" s="11">
        <f t="shared" ref="I14:I17" si="1">G14-H14</f>
        <v>43.445999999999998</v>
      </c>
      <c r="J14" s="43">
        <f t="shared" ref="J14:J17" si="2">H14/G14</f>
        <v>0</v>
      </c>
    </row>
    <row r="15" spans="1:12" ht="14.1" customHeight="1" x14ac:dyDescent="0.25">
      <c r="A15" s="2"/>
      <c r="B15" s="88"/>
      <c r="C15" s="83" t="s">
        <v>11</v>
      </c>
      <c r="D15" s="34" t="s">
        <v>15</v>
      </c>
      <c r="E15" s="11">
        <f>'ARTESANAL-INDUSTRIAL'!F19</f>
        <v>54.811</v>
      </c>
      <c r="F15" s="11">
        <f>'ARTESANAL-INDUSTRIAL'!G19</f>
        <v>0</v>
      </c>
      <c r="G15" s="11">
        <f t="shared" si="0"/>
        <v>54.811</v>
      </c>
      <c r="H15" s="11">
        <f>'ARTESANAL-INDUSTRIAL'!I19</f>
        <v>0</v>
      </c>
      <c r="I15" s="11">
        <f t="shared" si="1"/>
        <v>54.811</v>
      </c>
      <c r="J15" s="43">
        <f t="shared" si="2"/>
        <v>0</v>
      </c>
    </row>
    <row r="16" spans="1:12" ht="14.1" customHeight="1" x14ac:dyDescent="0.25">
      <c r="A16" s="2"/>
      <c r="B16" s="88"/>
      <c r="C16" s="82" t="s">
        <v>21</v>
      </c>
      <c r="D16" s="29" t="s">
        <v>17</v>
      </c>
      <c r="E16" s="11">
        <f>'ARTESANAL-INDUSTRIAL'!F20</f>
        <v>1.07</v>
      </c>
      <c r="F16" s="11">
        <f>'ARTESANAL-INDUSTRIAL'!G20</f>
        <v>0</v>
      </c>
      <c r="G16" s="11">
        <f t="shared" si="0"/>
        <v>1.07</v>
      </c>
      <c r="H16" s="11">
        <f>'ARTESANAL-INDUSTRIAL'!I20</f>
        <v>0</v>
      </c>
      <c r="I16" s="11">
        <f t="shared" si="1"/>
        <v>1.07</v>
      </c>
      <c r="J16" s="43">
        <f t="shared" si="2"/>
        <v>0</v>
      </c>
    </row>
    <row r="17" spans="1:10" ht="14.1" customHeight="1" x14ac:dyDescent="0.25">
      <c r="A17" s="2"/>
      <c r="B17" s="88"/>
      <c r="C17" s="83" t="s">
        <v>22</v>
      </c>
      <c r="D17" s="29" t="s">
        <v>17</v>
      </c>
      <c r="E17" s="11">
        <f>'ARTESANAL-INDUSTRIAL'!F21</f>
        <v>2.14</v>
      </c>
      <c r="F17" s="11">
        <f>'ARTESANAL-INDUSTRIAL'!G21</f>
        <v>0</v>
      </c>
      <c r="G17" s="11">
        <f t="shared" si="0"/>
        <v>2.14</v>
      </c>
      <c r="H17" s="11">
        <f>'ARTESANAL-INDUSTRIAL'!I21</f>
        <v>0</v>
      </c>
      <c r="I17" s="11">
        <f t="shared" si="1"/>
        <v>2.14</v>
      </c>
      <c r="J17" s="43">
        <f t="shared" si="2"/>
        <v>0</v>
      </c>
    </row>
    <row r="18" spans="1:10" ht="14.1" customHeight="1" x14ac:dyDescent="0.25">
      <c r="A18" s="2"/>
      <c r="B18" s="89"/>
      <c r="C18" s="86" t="s">
        <v>19</v>
      </c>
      <c r="D18" s="86"/>
      <c r="E18" s="84">
        <f>SUM(E13:E17)</f>
        <v>106.99899999999998</v>
      </c>
      <c r="F18" s="12">
        <f>SUM(F13:F17)</f>
        <v>0</v>
      </c>
      <c r="G18" s="85">
        <f>E18+F18</f>
        <v>106.99899999999998</v>
      </c>
      <c r="H18" s="13">
        <f>SUM(H13:H17)</f>
        <v>0</v>
      </c>
      <c r="I18" s="13">
        <f>G18-H18</f>
        <v>106.99899999999998</v>
      </c>
      <c r="J18" s="45">
        <f>H18/G18</f>
        <v>0</v>
      </c>
    </row>
    <row r="19" spans="1:10" hidden="1" x14ac:dyDescent="0.25">
      <c r="J19" s="50">
        <v>1</v>
      </c>
    </row>
    <row r="21" spans="1:10" x14ac:dyDescent="0.25">
      <c r="B21" s="1"/>
    </row>
    <row r="22" spans="1:10" x14ac:dyDescent="0.25">
      <c r="B22" s="1"/>
    </row>
    <row r="23" spans="1:10" x14ac:dyDescent="0.25">
      <c r="B23" s="1"/>
    </row>
  </sheetData>
  <mergeCells count="7">
    <mergeCell ref="C18:D18"/>
    <mergeCell ref="B13:B18"/>
    <mergeCell ref="B3:J3"/>
    <mergeCell ref="B4:J4"/>
    <mergeCell ref="B5:J5"/>
    <mergeCell ref="B7:B12"/>
    <mergeCell ref="C12:D12"/>
  </mergeCells>
  <conditionalFormatting sqref="J7:J19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{0F9453F0-7A05-4F70-BD39-E01DDC754CD3}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9453F0-7A05-4F70-BD39-E01DDC754CD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J7:J19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2"/>
  <sheetViews>
    <sheetView showGridLines="0" zoomScaleNormal="100" workbookViewId="0">
      <selection activeCell="B3" sqref="B3:M3"/>
    </sheetView>
  </sheetViews>
  <sheetFormatPr baseColWidth="10" defaultColWidth="11.42578125" defaultRowHeight="15" x14ac:dyDescent="0.25"/>
  <cols>
    <col min="2" max="2" width="18.5703125" bestFit="1" customWidth="1"/>
    <col min="3" max="3" width="13.140625" bestFit="1" customWidth="1"/>
    <col min="4" max="4" width="43.7109375" customWidth="1"/>
    <col min="5" max="5" width="28.42578125" customWidth="1"/>
    <col min="6" max="6" width="22.42578125" bestFit="1" customWidth="1"/>
    <col min="7" max="7" width="20.28515625" bestFit="1" customWidth="1"/>
    <col min="8" max="9" width="19.140625" bestFit="1" customWidth="1"/>
    <col min="10" max="10" width="13.28515625" bestFit="1" customWidth="1"/>
    <col min="11" max="11" width="11.28515625" bestFit="1" customWidth="1"/>
    <col min="12" max="13" width="11.5703125" bestFit="1" customWidth="1"/>
  </cols>
  <sheetData>
    <row r="1" spans="2:14" ht="19.5" customHeight="1" thickBot="1" x14ac:dyDescent="0.3"/>
    <row r="2" spans="2:14" ht="13.5" customHeight="1" x14ac:dyDescent="0.25">
      <c r="B2" s="100" t="s">
        <v>23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2:14" ht="16.5" thickBot="1" x14ac:dyDescent="0.3">
      <c r="B3" s="93">
        <f>RESUMEN!B4</f>
        <v>45763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5"/>
    </row>
    <row r="5" spans="2:14" x14ac:dyDescent="0.25">
      <c r="B5" s="47" t="s">
        <v>24</v>
      </c>
      <c r="C5" s="98" t="s">
        <v>25</v>
      </c>
      <c r="D5" s="99"/>
      <c r="E5" s="47" t="s">
        <v>26</v>
      </c>
      <c r="F5" s="47" t="s">
        <v>4</v>
      </c>
      <c r="G5" s="47" t="s">
        <v>5</v>
      </c>
      <c r="H5" s="47" t="s">
        <v>6</v>
      </c>
      <c r="I5" s="47" t="s">
        <v>7</v>
      </c>
      <c r="J5" s="47" t="s">
        <v>8</v>
      </c>
      <c r="K5" s="47" t="s">
        <v>9</v>
      </c>
      <c r="L5" s="47" t="s">
        <v>27</v>
      </c>
    </row>
    <row r="6" spans="2:14" x14ac:dyDescent="0.25">
      <c r="B6" s="103" t="s">
        <v>28</v>
      </c>
      <c r="C6" s="64" t="s">
        <v>12</v>
      </c>
      <c r="D6" s="72" t="s">
        <v>29</v>
      </c>
      <c r="E6" s="63" t="s">
        <v>30</v>
      </c>
      <c r="F6" s="62">
        <v>27.391999999999999</v>
      </c>
      <c r="G6" s="5"/>
      <c r="H6" s="5">
        <f t="shared" ref="H6:H11" si="0">F6+G6</f>
        <v>27.391999999999999</v>
      </c>
      <c r="I6" s="5"/>
      <c r="J6" s="8">
        <f>H6-I6</f>
        <v>27.391999999999999</v>
      </c>
      <c r="K6" s="41">
        <f>I6/H6</f>
        <v>0</v>
      </c>
      <c r="L6" s="6" t="s">
        <v>31</v>
      </c>
    </row>
    <row r="7" spans="2:14" x14ac:dyDescent="0.25">
      <c r="B7" s="103"/>
      <c r="C7" s="64" t="s">
        <v>13</v>
      </c>
      <c r="D7" s="72" t="s">
        <v>32</v>
      </c>
      <c r="E7" s="63" t="s">
        <v>30</v>
      </c>
      <c r="F7" s="62">
        <v>215.52799999999999</v>
      </c>
      <c r="G7" s="5"/>
      <c r="H7" s="5">
        <f t="shared" si="0"/>
        <v>215.52799999999999</v>
      </c>
      <c r="I7" s="5"/>
      <c r="J7" s="8">
        <f t="shared" ref="J7" si="1">H7-I7</f>
        <v>215.52799999999999</v>
      </c>
      <c r="K7" s="41">
        <f t="shared" ref="K7" si="2">I7/H7</f>
        <v>0</v>
      </c>
      <c r="L7" s="6" t="s">
        <v>31</v>
      </c>
    </row>
    <row r="8" spans="2:14" x14ac:dyDescent="0.25">
      <c r="B8" s="103"/>
      <c r="C8" s="64" t="s">
        <v>15</v>
      </c>
      <c r="D8" s="72" t="s">
        <v>33</v>
      </c>
      <c r="E8" s="70" t="s">
        <v>34</v>
      </c>
      <c r="F8" s="62">
        <v>271.959</v>
      </c>
      <c r="G8" s="5"/>
      <c r="H8" s="5">
        <f t="shared" si="0"/>
        <v>271.959</v>
      </c>
      <c r="I8" s="5"/>
      <c r="J8" s="8">
        <f t="shared" ref="J8" si="3">H8-I8</f>
        <v>271.959</v>
      </c>
      <c r="K8" s="41">
        <f t="shared" ref="K8" si="4">I8/H8</f>
        <v>0</v>
      </c>
      <c r="L8" s="6" t="s">
        <v>31</v>
      </c>
      <c r="M8" s="49"/>
    </row>
    <row r="9" spans="2:14" ht="17.25" customHeight="1" x14ac:dyDescent="0.25">
      <c r="B9" s="103"/>
      <c r="C9" s="108" t="s">
        <v>21</v>
      </c>
      <c r="D9" s="109"/>
      <c r="E9" s="71" t="s">
        <v>35</v>
      </c>
      <c r="F9" s="5">
        <v>7.4619999999999997</v>
      </c>
      <c r="G9" s="5"/>
      <c r="H9" s="5">
        <f t="shared" si="0"/>
        <v>7.4619999999999997</v>
      </c>
      <c r="I9" s="5"/>
      <c r="J9" s="8">
        <f>H9-I9</f>
        <v>7.4619999999999997</v>
      </c>
      <c r="K9" s="41">
        <f>I9/H9</f>
        <v>0</v>
      </c>
      <c r="L9" s="6" t="s">
        <v>31</v>
      </c>
    </row>
    <row r="10" spans="2:14" x14ac:dyDescent="0.25">
      <c r="B10" s="103"/>
      <c r="C10" s="108" t="s">
        <v>36</v>
      </c>
      <c r="D10" s="109"/>
      <c r="E10" s="70" t="s">
        <v>35</v>
      </c>
      <c r="F10" s="5">
        <v>10.66</v>
      </c>
      <c r="G10" s="5"/>
      <c r="H10" s="5">
        <f t="shared" si="0"/>
        <v>10.66</v>
      </c>
      <c r="I10" s="5"/>
      <c r="J10" s="8">
        <f>H10-I10</f>
        <v>10.66</v>
      </c>
      <c r="K10" s="41">
        <f>I10/H10</f>
        <v>0</v>
      </c>
      <c r="L10" s="6" t="s">
        <v>31</v>
      </c>
    </row>
    <row r="11" spans="2:14" x14ac:dyDescent="0.25">
      <c r="B11" s="103"/>
      <c r="C11" s="98" t="s">
        <v>19</v>
      </c>
      <c r="D11" s="113"/>
      <c r="E11" s="99"/>
      <c r="F11" s="65">
        <f>SUM(F6:F10)</f>
        <v>533.00099999999998</v>
      </c>
      <c r="G11" s="65">
        <f>SUM(G6:G10)</f>
        <v>0</v>
      </c>
      <c r="H11" s="66">
        <f t="shared" si="0"/>
        <v>533.00099999999998</v>
      </c>
      <c r="I11" s="65">
        <f>SUM(I6:I10)</f>
        <v>0</v>
      </c>
      <c r="J11" s="67">
        <f>H11-I11</f>
        <v>533.00099999999998</v>
      </c>
      <c r="K11" s="68">
        <f>I11/H11</f>
        <v>0</v>
      </c>
      <c r="L11" s="69" t="s">
        <v>31</v>
      </c>
    </row>
    <row r="12" spans="2:14" x14ac:dyDescent="0.25">
      <c r="M12" s="4"/>
    </row>
    <row r="13" spans="2:14" x14ac:dyDescent="0.25">
      <c r="M13" s="4"/>
    </row>
    <row r="14" spans="2:14" x14ac:dyDescent="0.25">
      <c r="J14" s="7"/>
    </row>
    <row r="15" spans="2:14" x14ac:dyDescent="0.25">
      <c r="N15" s="49"/>
    </row>
    <row r="16" spans="2:14" x14ac:dyDescent="0.25">
      <c r="B16" s="46" t="s">
        <v>24</v>
      </c>
      <c r="C16" s="105" t="s">
        <v>25</v>
      </c>
      <c r="D16" s="106"/>
      <c r="E16" s="46" t="s">
        <v>26</v>
      </c>
      <c r="F16" s="46" t="s">
        <v>4</v>
      </c>
      <c r="G16" s="46" t="s">
        <v>5</v>
      </c>
      <c r="H16" s="46" t="s">
        <v>6</v>
      </c>
      <c r="I16" s="46" t="s">
        <v>7</v>
      </c>
      <c r="J16" s="46" t="s">
        <v>8</v>
      </c>
      <c r="K16" s="46" t="s">
        <v>9</v>
      </c>
      <c r="L16" s="46" t="s">
        <v>27</v>
      </c>
    </row>
    <row r="17" spans="2:14" x14ac:dyDescent="0.25">
      <c r="B17" s="104" t="s">
        <v>20</v>
      </c>
      <c r="C17" s="56" t="s">
        <v>12</v>
      </c>
      <c r="D17" s="48" t="s">
        <v>37</v>
      </c>
      <c r="E17" s="73" t="s">
        <v>30</v>
      </c>
      <c r="F17" s="30">
        <v>5.532</v>
      </c>
      <c r="G17" s="5"/>
      <c r="H17" s="5">
        <f>F17+G17</f>
        <v>5.532</v>
      </c>
      <c r="I17" s="5">
        <v>0</v>
      </c>
      <c r="J17" s="8">
        <f>H17-I17</f>
        <v>5.532</v>
      </c>
      <c r="K17" s="9">
        <f>I17/H17</f>
        <v>0</v>
      </c>
      <c r="L17" s="6" t="s">
        <v>31</v>
      </c>
    </row>
    <row r="18" spans="2:14" x14ac:dyDescent="0.25">
      <c r="B18" s="104"/>
      <c r="C18" s="56" t="s">
        <v>13</v>
      </c>
      <c r="D18" s="48" t="s">
        <v>38</v>
      </c>
      <c r="E18" s="73" t="s">
        <v>30</v>
      </c>
      <c r="F18" s="5">
        <v>43.445999999999998</v>
      </c>
      <c r="G18" s="5"/>
      <c r="H18" s="5">
        <f>F18+G18</f>
        <v>43.445999999999998</v>
      </c>
      <c r="I18" s="5"/>
      <c r="J18" s="8">
        <f>H18-I18</f>
        <v>43.445999999999998</v>
      </c>
      <c r="K18" s="9">
        <f>I18/H18</f>
        <v>0</v>
      </c>
      <c r="L18" s="6" t="s">
        <v>31</v>
      </c>
      <c r="N18" s="49" t="e">
        <f>#REF!+#REF!+I21</f>
        <v>#REF!</v>
      </c>
    </row>
    <row r="19" spans="2:14" x14ac:dyDescent="0.25">
      <c r="B19" s="104"/>
      <c r="C19" s="58" t="s">
        <v>15</v>
      </c>
      <c r="D19" s="57" t="s">
        <v>33</v>
      </c>
      <c r="E19" s="73" t="s">
        <v>39</v>
      </c>
      <c r="F19" s="30">
        <v>54.811</v>
      </c>
      <c r="G19" s="5"/>
      <c r="H19" s="5">
        <f>F19+G19</f>
        <v>54.811</v>
      </c>
      <c r="I19" s="5"/>
      <c r="J19" s="8">
        <f>H19-I19</f>
        <v>54.811</v>
      </c>
      <c r="K19" s="9">
        <f>I19/H19</f>
        <v>0</v>
      </c>
      <c r="L19" s="6" t="s">
        <v>31</v>
      </c>
      <c r="N19" s="54"/>
    </row>
    <row r="20" spans="2:14" x14ac:dyDescent="0.25">
      <c r="B20" s="104"/>
      <c r="C20" s="110" t="s">
        <v>21</v>
      </c>
      <c r="D20" s="110"/>
      <c r="E20" s="73" t="s">
        <v>30</v>
      </c>
      <c r="F20" s="5">
        <v>1.07</v>
      </c>
      <c r="G20" s="5"/>
      <c r="H20" s="5">
        <f t="shared" ref="H20:H22" si="5">F20+G20</f>
        <v>1.07</v>
      </c>
      <c r="I20" s="5"/>
      <c r="J20" s="32">
        <f t="shared" ref="J20:J21" si="6">H20-I20</f>
        <v>1.07</v>
      </c>
      <c r="K20" s="33">
        <f t="shared" ref="K20:K22" si="7">I20/H20</f>
        <v>0</v>
      </c>
      <c r="L20" s="6" t="s">
        <v>31</v>
      </c>
    </row>
    <row r="21" spans="2:14" x14ac:dyDescent="0.25">
      <c r="B21" s="104"/>
      <c r="C21" s="111" t="s">
        <v>40</v>
      </c>
      <c r="D21" s="112"/>
      <c r="E21" s="73" t="s">
        <v>30</v>
      </c>
      <c r="F21" s="5">
        <v>2.14</v>
      </c>
      <c r="G21" s="5"/>
      <c r="H21" s="31">
        <f t="shared" si="5"/>
        <v>2.14</v>
      </c>
      <c r="I21" s="5"/>
      <c r="J21" s="32">
        <f t="shared" si="6"/>
        <v>2.14</v>
      </c>
      <c r="K21" s="33">
        <f t="shared" si="7"/>
        <v>0</v>
      </c>
      <c r="L21" s="6" t="s">
        <v>31</v>
      </c>
    </row>
    <row r="22" spans="2:14" x14ac:dyDescent="0.25">
      <c r="B22" s="104"/>
      <c r="C22" s="105" t="s">
        <v>19</v>
      </c>
      <c r="D22" s="107"/>
      <c r="E22" s="107"/>
      <c r="F22" s="75">
        <f>SUM(F17:F21)</f>
        <v>106.99899999999998</v>
      </c>
      <c r="G22" s="60">
        <f>SUM(G17:G21)</f>
        <v>0</v>
      </c>
      <c r="H22" s="59">
        <f t="shared" si="5"/>
        <v>106.99899999999998</v>
      </c>
      <c r="I22" s="60">
        <f>SUM(I17:I21)</f>
        <v>0</v>
      </c>
      <c r="J22" s="76">
        <f>H22-I22</f>
        <v>106.99899999999998</v>
      </c>
      <c r="K22" s="74">
        <f t="shared" si="7"/>
        <v>0</v>
      </c>
      <c r="L22" s="61" t="s">
        <v>31</v>
      </c>
    </row>
  </sheetData>
  <mergeCells count="12">
    <mergeCell ref="C5:D5"/>
    <mergeCell ref="B2:M2"/>
    <mergeCell ref="B3:M3"/>
    <mergeCell ref="B6:B11"/>
    <mergeCell ref="B17:B22"/>
    <mergeCell ref="C16:D16"/>
    <mergeCell ref="C22:E22"/>
    <mergeCell ref="C9:D9"/>
    <mergeCell ref="C20:D20"/>
    <mergeCell ref="C21:D21"/>
    <mergeCell ref="C11:E11"/>
    <mergeCell ref="C10:D10"/>
  </mergeCells>
  <conditionalFormatting sqref="K6:K11">
    <cfRule type="cellIs" dxfId="0" priority="1" operator="greaterThan">
      <formula>0.9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F1:N18"/>
  <sheetViews>
    <sheetView workbookViewId="0">
      <selection activeCell="P15" sqref="P15"/>
    </sheetView>
  </sheetViews>
  <sheetFormatPr baseColWidth="10" defaultColWidth="11.42578125" defaultRowHeight="15" x14ac:dyDescent="0.25"/>
  <cols>
    <col min="1" max="5" width="11.42578125" style="2"/>
    <col min="6" max="6" width="15.28515625" style="2" bestFit="1" customWidth="1"/>
    <col min="7" max="7" width="15.85546875" style="2" bestFit="1" customWidth="1"/>
    <col min="8" max="8" width="11.42578125" style="2"/>
    <col min="9" max="9" width="14.42578125" style="2" bestFit="1" customWidth="1"/>
    <col min="10" max="10" width="13.28515625" style="2" bestFit="1" customWidth="1"/>
    <col min="11" max="11" width="15" style="2" bestFit="1" customWidth="1"/>
    <col min="12" max="12" width="12.5703125" style="2" bestFit="1" customWidth="1"/>
    <col min="13" max="13" width="12.42578125" style="2" bestFit="1" customWidth="1"/>
    <col min="14" max="14" width="13.140625" style="2" bestFit="1" customWidth="1"/>
    <col min="15" max="16384" width="11.42578125" style="2"/>
  </cols>
  <sheetData>
    <row r="1" spans="6:14" ht="15.75" thickBot="1" x14ac:dyDescent="0.3"/>
    <row r="2" spans="6:14" ht="16.5" thickBot="1" x14ac:dyDescent="0.3">
      <c r="F2" s="114" t="s">
        <v>41</v>
      </c>
      <c r="G2" s="115"/>
      <c r="H2" s="115"/>
      <c r="I2" s="115"/>
      <c r="J2" s="115"/>
      <c r="K2" s="115"/>
      <c r="L2" s="115"/>
      <c r="M2" s="115"/>
      <c r="N2" s="116"/>
    </row>
    <row r="5" spans="6:14" ht="15.75" thickBot="1" x14ac:dyDescent="0.3"/>
    <row r="6" spans="6:14" x14ac:dyDescent="0.25">
      <c r="F6" s="51" t="s">
        <v>42</v>
      </c>
      <c r="G6" s="52" t="s">
        <v>43</v>
      </c>
      <c r="H6" s="52" t="s">
        <v>44</v>
      </c>
      <c r="I6" s="52" t="s">
        <v>45</v>
      </c>
      <c r="J6" s="52" t="s">
        <v>46</v>
      </c>
      <c r="K6" s="52" t="s">
        <v>7</v>
      </c>
      <c r="L6" s="52" t="s">
        <v>8</v>
      </c>
      <c r="M6" s="52" t="s">
        <v>9</v>
      </c>
      <c r="N6" s="53" t="s">
        <v>27</v>
      </c>
    </row>
    <row r="7" spans="6:14" x14ac:dyDescent="0.25">
      <c r="F7" s="55"/>
      <c r="G7" s="55"/>
      <c r="H7" s="55"/>
      <c r="I7" s="55" t="s">
        <v>47</v>
      </c>
      <c r="J7" s="55">
        <v>1.998</v>
      </c>
      <c r="K7" s="55"/>
      <c r="L7" s="55"/>
      <c r="M7" s="55"/>
      <c r="N7" s="55"/>
    </row>
    <row r="8" spans="6:14" x14ac:dyDescent="0.25">
      <c r="F8" s="55"/>
      <c r="G8" s="55"/>
      <c r="H8" s="55"/>
      <c r="I8" s="55"/>
      <c r="J8" s="55"/>
      <c r="K8" s="55"/>
      <c r="L8" s="55"/>
      <c r="M8" s="55"/>
      <c r="N8" s="55"/>
    </row>
    <row r="9" spans="6:14" x14ac:dyDescent="0.25">
      <c r="F9" s="55"/>
      <c r="G9" s="55"/>
      <c r="H9" s="55"/>
      <c r="I9" s="55"/>
      <c r="J9" s="55"/>
      <c r="K9" s="55"/>
      <c r="L9" s="55"/>
      <c r="M9" s="55"/>
      <c r="N9" s="55"/>
    </row>
    <row r="10" spans="6:14" x14ac:dyDescent="0.25">
      <c r="F10" s="55"/>
      <c r="G10" s="55"/>
      <c r="H10" s="55"/>
      <c r="I10" s="55"/>
      <c r="J10" s="55"/>
      <c r="K10" s="55"/>
      <c r="L10" s="55"/>
      <c r="M10" s="55"/>
      <c r="N10" s="55"/>
    </row>
    <row r="11" spans="6:14" x14ac:dyDescent="0.25">
      <c r="F11" s="55"/>
      <c r="G11" s="55"/>
      <c r="H11" s="55"/>
      <c r="I11" s="55"/>
      <c r="J11" s="55"/>
      <c r="K11" s="55"/>
      <c r="L11" s="55"/>
      <c r="M11" s="55"/>
      <c r="N11" s="55"/>
    </row>
    <row r="12" spans="6:14" x14ac:dyDescent="0.25">
      <c r="F12" s="55"/>
      <c r="G12" s="55"/>
      <c r="H12" s="55"/>
      <c r="I12" s="55"/>
      <c r="J12" s="55"/>
      <c r="K12" s="55"/>
      <c r="L12" s="55"/>
      <c r="M12" s="55"/>
      <c r="N12" s="55"/>
    </row>
    <row r="13" spans="6:14" x14ac:dyDescent="0.25">
      <c r="F13" s="55"/>
      <c r="G13" s="55"/>
      <c r="H13" s="55"/>
      <c r="I13" s="55"/>
      <c r="J13" s="55"/>
      <c r="K13" s="55"/>
      <c r="L13" s="55"/>
      <c r="M13" s="55"/>
      <c r="N13" s="55"/>
    </row>
    <row r="14" spans="6:14" x14ac:dyDescent="0.25">
      <c r="F14" s="55"/>
      <c r="G14" s="55"/>
      <c r="H14" s="55"/>
      <c r="I14" s="55"/>
      <c r="J14" s="55"/>
      <c r="K14" s="55"/>
      <c r="L14" s="55"/>
      <c r="M14" s="55"/>
      <c r="N14" s="55"/>
    </row>
    <row r="15" spans="6:14" x14ac:dyDescent="0.25">
      <c r="F15" s="55"/>
      <c r="G15" s="55"/>
      <c r="H15" s="55"/>
      <c r="I15" s="55"/>
      <c r="J15" s="55"/>
      <c r="K15" s="55"/>
      <c r="L15" s="55"/>
      <c r="M15" s="55"/>
      <c r="N15" s="55"/>
    </row>
    <row r="16" spans="6:14" x14ac:dyDescent="0.25">
      <c r="F16" s="55"/>
      <c r="G16" s="55"/>
      <c r="H16" s="55"/>
      <c r="I16" s="55"/>
      <c r="J16" s="55"/>
      <c r="K16" s="55"/>
      <c r="L16" s="55"/>
      <c r="M16" s="55"/>
      <c r="N16" s="55"/>
    </row>
    <row r="17" spans="6:14" x14ac:dyDescent="0.25">
      <c r="F17" s="55"/>
      <c r="G17" s="55"/>
      <c r="H17" s="55"/>
      <c r="I17" s="55"/>
      <c r="J17" s="55"/>
      <c r="K17" s="55"/>
      <c r="L17" s="55"/>
      <c r="M17" s="55"/>
      <c r="N17" s="55"/>
    </row>
    <row r="18" spans="6:14" x14ac:dyDescent="0.25">
      <c r="F18" s="55"/>
      <c r="G18" s="55"/>
      <c r="H18" s="55"/>
      <c r="I18" s="55"/>
      <c r="J18" s="55"/>
      <c r="K18" s="55"/>
      <c r="L18" s="55"/>
      <c r="M18" s="55"/>
      <c r="N18" s="55"/>
    </row>
  </sheetData>
  <mergeCells count="1">
    <mergeCell ref="F2:N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3"/>
  <sheetViews>
    <sheetView workbookViewId="0">
      <selection activeCell="J31" sqref="J31"/>
    </sheetView>
  </sheetViews>
  <sheetFormatPr baseColWidth="10" defaultColWidth="11.42578125" defaultRowHeight="12" x14ac:dyDescent="0.25"/>
  <cols>
    <col min="1" max="1" width="17.85546875" style="19" bestFit="1" customWidth="1"/>
    <col min="2" max="2" width="13" style="19" bestFit="1" customWidth="1"/>
    <col min="3" max="3" width="9.42578125" style="19" bestFit="1" customWidth="1"/>
    <col min="4" max="4" width="27.28515625" style="19" customWidth="1"/>
    <col min="5" max="5" width="22.140625" style="19" bestFit="1" customWidth="1"/>
    <col min="6" max="6" width="12" style="19" bestFit="1" customWidth="1"/>
    <col min="7" max="7" width="11.42578125" style="19"/>
    <col min="8" max="8" width="11.5703125" style="19" bestFit="1" customWidth="1"/>
    <col min="9" max="9" width="17.5703125" style="19" bestFit="1" customWidth="1"/>
    <col min="10" max="10" width="12.42578125" style="19" bestFit="1" customWidth="1"/>
    <col min="11" max="11" width="12" style="19" bestFit="1" customWidth="1"/>
    <col min="12" max="12" width="7.85546875" style="19" bestFit="1" customWidth="1"/>
    <col min="13" max="13" width="17.42578125" style="23" bestFit="1" customWidth="1"/>
    <col min="14" max="14" width="9" style="39" bestFit="1" customWidth="1"/>
    <col min="15" max="15" width="10.42578125" style="19" bestFit="1" customWidth="1"/>
    <col min="16" max="16" width="5" style="19" bestFit="1" customWidth="1"/>
    <col min="17" max="17" width="8.7109375" style="19" bestFit="1" customWidth="1"/>
    <col min="18" max="16384" width="11.42578125" style="19"/>
  </cols>
  <sheetData>
    <row r="1" spans="1:17" x14ac:dyDescent="0.25">
      <c r="A1" s="14" t="s">
        <v>48</v>
      </c>
      <c r="B1" s="14" t="s">
        <v>49</v>
      </c>
      <c r="C1" s="14" t="s">
        <v>50</v>
      </c>
      <c r="D1" s="15" t="s">
        <v>51</v>
      </c>
      <c r="E1" s="14" t="s">
        <v>52</v>
      </c>
      <c r="F1" s="14" t="s">
        <v>53</v>
      </c>
      <c r="G1" s="14" t="s">
        <v>54</v>
      </c>
      <c r="H1" s="14" t="s">
        <v>55</v>
      </c>
      <c r="I1" s="14" t="s">
        <v>56</v>
      </c>
      <c r="J1" s="14" t="s">
        <v>57</v>
      </c>
      <c r="K1" s="14" t="s">
        <v>58</v>
      </c>
      <c r="L1" s="14" t="s">
        <v>59</v>
      </c>
      <c r="M1" s="16" t="s">
        <v>60</v>
      </c>
      <c r="N1" s="17" t="s">
        <v>61</v>
      </c>
      <c r="O1" s="18" t="s">
        <v>62</v>
      </c>
      <c r="P1" s="18" t="s">
        <v>63</v>
      </c>
      <c r="Q1" s="18" t="s">
        <v>64</v>
      </c>
    </row>
    <row r="2" spans="1:17" x14ac:dyDescent="0.25">
      <c r="A2" s="35" t="s">
        <v>28</v>
      </c>
      <c r="B2" s="35" t="s">
        <v>65</v>
      </c>
      <c r="C2" s="35" t="str">
        <f>'ARTESANAL-INDUSTRIAL'!C6</f>
        <v>IV-VII</v>
      </c>
      <c r="D2" s="35" t="s">
        <v>11</v>
      </c>
      <c r="E2" s="35" t="str">
        <f>'ARTESANAL-INDUSTRIAL'!D6</f>
        <v xml:space="preserve">Norte de la unidad de pesquería  (NUP)  OBJETIVO </v>
      </c>
      <c r="F2" s="36">
        <v>45748</v>
      </c>
      <c r="G2" s="36">
        <v>45991</v>
      </c>
      <c r="H2" s="37">
        <f>'ARTESANAL-INDUSTRIAL'!F6</f>
        <v>27.391999999999999</v>
      </c>
      <c r="I2" s="37">
        <f>'ARTESANAL-INDUSTRIAL'!G6</f>
        <v>0</v>
      </c>
      <c r="J2" s="37">
        <f>'ARTESANAL-INDUSTRIAL'!H6</f>
        <v>27.391999999999999</v>
      </c>
      <c r="K2" s="37">
        <f>'ARTESANAL-INDUSTRIAL'!I6</f>
        <v>0</v>
      </c>
      <c r="L2" s="37">
        <f>'ARTESANAL-INDUSTRIAL'!J6</f>
        <v>27.391999999999999</v>
      </c>
      <c r="M2" s="38">
        <f>'ARTESANAL-INDUSTRIAL'!K6</f>
        <v>0</v>
      </c>
      <c r="N2" s="36" t="str">
        <f>'ARTESANAL-INDUSTRIAL'!L6</f>
        <v>-</v>
      </c>
      <c r="O2" s="36">
        <f>RESUMEN!$B$4</f>
        <v>45763</v>
      </c>
      <c r="P2" s="35">
        <v>2025</v>
      </c>
      <c r="Q2" s="35"/>
    </row>
    <row r="3" spans="1:17" x14ac:dyDescent="0.25">
      <c r="A3" s="35" t="s">
        <v>28</v>
      </c>
      <c r="B3" s="35" t="s">
        <v>65</v>
      </c>
      <c r="C3" s="35" t="str">
        <f>'ARTESANAL-INDUSTRIAL'!C7</f>
        <v>XVI-XIV</v>
      </c>
      <c r="D3" s="35" t="s">
        <v>11</v>
      </c>
      <c r="E3" s="35" t="str">
        <f>'ARTESANAL-INDUSTRIAL'!D7</f>
        <v>Uunidad de pesquería (UP) OBJETIVO</v>
      </c>
      <c r="F3" s="36">
        <v>45748</v>
      </c>
      <c r="G3" s="36">
        <v>45991</v>
      </c>
      <c r="H3" s="37">
        <f>'ARTESANAL-INDUSTRIAL'!F7</f>
        <v>215.52799999999999</v>
      </c>
      <c r="I3" s="37">
        <f>'ARTESANAL-INDUSTRIAL'!G7</f>
        <v>0</v>
      </c>
      <c r="J3" s="37">
        <f>'ARTESANAL-INDUSTRIAL'!H7</f>
        <v>215.52799999999999</v>
      </c>
      <c r="K3" s="37">
        <f>'ARTESANAL-INDUSTRIAL'!I7</f>
        <v>0</v>
      </c>
      <c r="L3" s="37">
        <f>'ARTESANAL-INDUSTRIAL'!J7</f>
        <v>215.52799999999999</v>
      </c>
      <c r="M3" s="38">
        <f>'ARTESANAL-INDUSTRIAL'!K7</f>
        <v>0</v>
      </c>
      <c r="N3" s="36" t="str">
        <f>'ARTESANAL-INDUSTRIAL'!L7</f>
        <v>-</v>
      </c>
      <c r="O3" s="36">
        <f>RESUMEN!$B$4</f>
        <v>45763</v>
      </c>
      <c r="P3" s="35">
        <v>2025</v>
      </c>
      <c r="Q3" s="35"/>
    </row>
    <row r="4" spans="1:17" x14ac:dyDescent="0.25">
      <c r="A4" s="35" t="s">
        <v>28</v>
      </c>
      <c r="B4" s="35" t="s">
        <v>65</v>
      </c>
      <c r="C4" s="35" t="str">
        <f>'ARTESANAL-INDUSTRIAL'!C8</f>
        <v>X-XII</v>
      </c>
      <c r="D4" s="35" t="s">
        <v>11</v>
      </c>
      <c r="E4" s="35" t="str">
        <f>'ARTESANAL-INDUSTRIAL'!D8</f>
        <v>Sur de la unidad de pesquería (SUP) OBJETIVO</v>
      </c>
      <c r="F4" s="36">
        <v>45839</v>
      </c>
      <c r="G4" s="36">
        <v>45991</v>
      </c>
      <c r="H4" s="37">
        <f>'ARTESANAL-INDUSTRIAL'!F8</f>
        <v>271.959</v>
      </c>
      <c r="I4" s="37">
        <f>'ARTESANAL-INDUSTRIAL'!G8</f>
        <v>0</v>
      </c>
      <c r="J4" s="37">
        <f>'ARTESANAL-INDUSTRIAL'!H8</f>
        <v>271.959</v>
      </c>
      <c r="K4" s="37">
        <f>'ARTESANAL-INDUSTRIAL'!I8</f>
        <v>0</v>
      </c>
      <c r="L4" s="37">
        <f>'ARTESANAL-INDUSTRIAL'!J8</f>
        <v>271.959</v>
      </c>
      <c r="M4" s="38">
        <f>'ARTESANAL-INDUSTRIAL'!K8</f>
        <v>0</v>
      </c>
      <c r="N4" s="36" t="str">
        <f>'ARTESANAL-INDUSTRIAL'!L8</f>
        <v>-</v>
      </c>
      <c r="O4" s="36">
        <f>RESUMEN!$B$4</f>
        <v>45763</v>
      </c>
      <c r="P4" s="35">
        <v>2025</v>
      </c>
      <c r="Q4" s="35"/>
    </row>
    <row r="5" spans="1:17" x14ac:dyDescent="0.25">
      <c r="A5" s="35" t="s">
        <v>28</v>
      </c>
      <c r="B5" s="35" t="s">
        <v>65</v>
      </c>
      <c r="C5" s="35" t="s">
        <v>17</v>
      </c>
      <c r="D5" s="35" t="s">
        <v>11</v>
      </c>
      <c r="E5" s="35" t="str">
        <f>'ARTESANAL-INDUSTRIAL'!C9</f>
        <v>FAUNA ACOMPAÑANTE</v>
      </c>
      <c r="F5" s="36">
        <v>45748</v>
      </c>
      <c r="G5" s="36">
        <v>45991</v>
      </c>
      <c r="H5" s="37">
        <f>'ARTESANAL-INDUSTRIAL'!F9</f>
        <v>7.4619999999999997</v>
      </c>
      <c r="I5" s="37">
        <f>'ARTESANAL-INDUSTRIAL'!G9</f>
        <v>0</v>
      </c>
      <c r="J5" s="37">
        <f>'ARTESANAL-INDUSTRIAL'!H9</f>
        <v>7.4619999999999997</v>
      </c>
      <c r="K5" s="37">
        <f>'ARTESANAL-INDUSTRIAL'!I9</f>
        <v>0</v>
      </c>
      <c r="L5" s="37">
        <f>'ARTESANAL-INDUSTRIAL'!J9</f>
        <v>7.4619999999999997</v>
      </c>
      <c r="M5" s="38">
        <f>'ARTESANAL-INDUSTRIAL'!K9</f>
        <v>0</v>
      </c>
      <c r="N5" s="36" t="str">
        <f>'ARTESANAL-INDUSTRIAL'!L9</f>
        <v>-</v>
      </c>
      <c r="O5" s="36">
        <f>RESUMEN!$B$4</f>
        <v>45763</v>
      </c>
      <c r="P5" s="35">
        <v>2025</v>
      </c>
      <c r="Q5" s="35"/>
    </row>
    <row r="6" spans="1:17" x14ac:dyDescent="0.25">
      <c r="A6" s="35" t="s">
        <v>28</v>
      </c>
      <c r="B6" s="35" t="s">
        <v>65</v>
      </c>
      <c r="C6" s="35" t="s">
        <v>17</v>
      </c>
      <c r="D6" s="35" t="s">
        <v>11</v>
      </c>
      <c r="E6" s="35" t="str">
        <f>'ARTESANAL-INDUSTRIAL'!C10</f>
        <v>INVESTIGACIÓN</v>
      </c>
      <c r="F6" s="36">
        <v>45748</v>
      </c>
      <c r="G6" s="36">
        <v>45991</v>
      </c>
      <c r="H6" s="37">
        <f>'ARTESANAL-INDUSTRIAL'!F10</f>
        <v>10.66</v>
      </c>
      <c r="I6" s="37">
        <f>'ARTESANAL-INDUSTRIAL'!G10</f>
        <v>0</v>
      </c>
      <c r="J6" s="37">
        <f>'ARTESANAL-INDUSTRIAL'!H10</f>
        <v>10.66</v>
      </c>
      <c r="K6" s="37">
        <f>'ARTESANAL-INDUSTRIAL'!I10</f>
        <v>0</v>
      </c>
      <c r="L6" s="37">
        <f>'ARTESANAL-INDUSTRIAL'!J10</f>
        <v>10.66</v>
      </c>
      <c r="M6" s="38">
        <f>'ARTESANAL-INDUSTRIAL'!K10</f>
        <v>0</v>
      </c>
      <c r="N6" s="36" t="str">
        <f>'ARTESANAL-INDUSTRIAL'!L10</f>
        <v>-</v>
      </c>
      <c r="O6" s="36">
        <f>RESUMEN!$B$4</f>
        <v>45763</v>
      </c>
      <c r="P6" s="35">
        <v>2025</v>
      </c>
      <c r="Q6" s="35"/>
    </row>
    <row r="7" spans="1:17" x14ac:dyDescent="0.25">
      <c r="A7" s="77" t="s">
        <v>28</v>
      </c>
      <c r="B7" s="77" t="s">
        <v>65</v>
      </c>
      <c r="C7" s="77" t="s">
        <v>17</v>
      </c>
      <c r="D7" s="77" t="s">
        <v>19</v>
      </c>
      <c r="E7" s="77" t="str">
        <f>'ARTESANAL-INDUSTRIAL'!C11</f>
        <v>TOTAL</v>
      </c>
      <c r="F7" s="78">
        <v>45748</v>
      </c>
      <c r="G7" s="78">
        <v>45991</v>
      </c>
      <c r="H7" s="79">
        <f>SUM(H2:H6)</f>
        <v>533.00099999999998</v>
      </c>
      <c r="I7" s="79">
        <f>SUM(I2:I6)</f>
        <v>0</v>
      </c>
      <c r="J7" s="79">
        <f>H7+I7</f>
        <v>533.00099999999998</v>
      </c>
      <c r="K7" s="79">
        <f>SUM(K2:K6)</f>
        <v>0</v>
      </c>
      <c r="L7" s="79">
        <f>J7-K7</f>
        <v>533.00099999999998</v>
      </c>
      <c r="M7" s="80">
        <f>K7/J7</f>
        <v>0</v>
      </c>
      <c r="N7" s="78" t="str">
        <f>'ARTESANAL-INDUSTRIAL'!L11</f>
        <v>-</v>
      </c>
      <c r="O7" s="78">
        <f>RESUMEN!$B$4</f>
        <v>45763</v>
      </c>
      <c r="P7" s="77">
        <v>2025</v>
      </c>
      <c r="Q7" s="77"/>
    </row>
    <row r="8" spans="1:17" x14ac:dyDescent="0.25">
      <c r="A8" s="35" t="s">
        <v>20</v>
      </c>
      <c r="B8" s="35" t="s">
        <v>66</v>
      </c>
      <c r="C8" s="35" t="str">
        <f>'ARTESANAL-INDUSTRIAL'!C17</f>
        <v>IV-VII</v>
      </c>
      <c r="D8" s="35" t="s">
        <v>11</v>
      </c>
      <c r="E8" s="35" t="str">
        <f>'ARTESANAL-INDUSTRIAL'!D17</f>
        <v>Norte de la unidad de pesquería (NUP) OBJETIVO</v>
      </c>
      <c r="F8" s="36">
        <v>45748</v>
      </c>
      <c r="G8" s="36">
        <v>45991</v>
      </c>
      <c r="H8" s="37">
        <f>'ARTESANAL-INDUSTRIAL'!F17</f>
        <v>5.532</v>
      </c>
      <c r="I8" s="37">
        <f>'ARTESANAL-INDUSTRIAL'!G17</f>
        <v>0</v>
      </c>
      <c r="J8" s="37">
        <f>'ARTESANAL-INDUSTRIAL'!H17</f>
        <v>5.532</v>
      </c>
      <c r="K8" s="37">
        <f>'ARTESANAL-INDUSTRIAL'!I17</f>
        <v>0</v>
      </c>
      <c r="L8" s="37">
        <f>'ARTESANAL-INDUSTRIAL'!J17</f>
        <v>5.532</v>
      </c>
      <c r="M8" s="38">
        <f>'ARTESANAL-INDUSTRIAL'!K17</f>
        <v>0</v>
      </c>
      <c r="N8" s="37" t="str">
        <f>'ARTESANAL-INDUSTRIAL'!L17</f>
        <v>-</v>
      </c>
      <c r="O8" s="36">
        <f>RESUMEN!$B$4</f>
        <v>45763</v>
      </c>
      <c r="P8" s="35">
        <v>2025</v>
      </c>
      <c r="Q8" s="35"/>
    </row>
    <row r="9" spans="1:17" x14ac:dyDescent="0.25">
      <c r="A9" s="35" t="s">
        <v>20</v>
      </c>
      <c r="B9" s="35" t="s">
        <v>66</v>
      </c>
      <c r="C9" s="35" t="str">
        <f>'ARTESANAL-INDUSTRIAL'!C18</f>
        <v>XVI-XIV</v>
      </c>
      <c r="D9" s="35" t="s">
        <v>11</v>
      </c>
      <c r="E9" s="35" t="str">
        <f>'ARTESANAL-INDUSTRIAL'!D18</f>
        <v>Unidad de pesquería (UP) OBJETIVO</v>
      </c>
      <c r="F9" s="36">
        <v>45383</v>
      </c>
      <c r="G9" s="36">
        <v>45991</v>
      </c>
      <c r="H9" s="37">
        <f>'ARTESANAL-INDUSTRIAL'!F18</f>
        <v>43.445999999999998</v>
      </c>
      <c r="I9" s="37">
        <f>'ARTESANAL-INDUSTRIAL'!G18</f>
        <v>0</v>
      </c>
      <c r="J9" s="37">
        <f>'ARTESANAL-INDUSTRIAL'!H18</f>
        <v>43.445999999999998</v>
      </c>
      <c r="K9" s="37">
        <f>'ARTESANAL-INDUSTRIAL'!I18</f>
        <v>0</v>
      </c>
      <c r="L9" s="37">
        <f>'ARTESANAL-INDUSTRIAL'!J18</f>
        <v>43.445999999999998</v>
      </c>
      <c r="M9" s="38">
        <f>'ARTESANAL-INDUSTRIAL'!K18</f>
        <v>0</v>
      </c>
      <c r="N9" s="37" t="str">
        <f>'ARTESANAL-INDUSTRIAL'!L18</f>
        <v>-</v>
      </c>
      <c r="O9" s="36">
        <f>RESUMEN!$B$4</f>
        <v>45763</v>
      </c>
      <c r="P9" s="35">
        <v>2025</v>
      </c>
      <c r="Q9" s="35"/>
    </row>
    <row r="10" spans="1:17" x14ac:dyDescent="0.25">
      <c r="A10" s="35" t="s">
        <v>20</v>
      </c>
      <c r="B10" s="20" t="s">
        <v>66</v>
      </c>
      <c r="C10" s="20" t="str">
        <f>'ARTESANAL-INDUSTRIAL'!$C$19</f>
        <v>X-XII</v>
      </c>
      <c r="D10" s="20" t="s">
        <v>11</v>
      </c>
      <c r="E10" s="35" t="str">
        <f>'ARTESANAL-INDUSTRIAL'!D19</f>
        <v>Sur de la unidad de pesquería (SUP) OBJETIVO</v>
      </c>
      <c r="F10" s="21">
        <v>45839</v>
      </c>
      <c r="G10" s="21" t="s">
        <v>67</v>
      </c>
      <c r="H10" s="37">
        <f>'ARTESANAL-INDUSTRIAL'!F19</f>
        <v>54.811</v>
      </c>
      <c r="I10" s="37">
        <f>'ARTESANAL-INDUSTRIAL'!G19</f>
        <v>0</v>
      </c>
      <c r="J10" s="22">
        <f>'ARTESANAL-INDUSTRIAL'!$H$19</f>
        <v>54.811</v>
      </c>
      <c r="K10" s="37">
        <f>'ARTESANAL-INDUSTRIAL'!I19</f>
        <v>0</v>
      </c>
      <c r="L10" s="37">
        <f>'ARTESANAL-INDUSTRIAL'!J19</f>
        <v>54.811</v>
      </c>
      <c r="M10" s="38">
        <f>'ARTESANAL-INDUSTRIAL'!K19</f>
        <v>0</v>
      </c>
      <c r="N10" s="28" t="str">
        <f>'ARTESANAL-INDUSTRIAL'!L19</f>
        <v>-</v>
      </c>
      <c r="O10" s="21">
        <f>RESUMEN!$B$4</f>
        <v>45763</v>
      </c>
      <c r="P10" s="20">
        <v>2025</v>
      </c>
      <c r="Q10" s="20"/>
    </row>
    <row r="11" spans="1:17" x14ac:dyDescent="0.25">
      <c r="A11" s="35" t="s">
        <v>20</v>
      </c>
      <c r="B11" s="20" t="s">
        <v>66</v>
      </c>
      <c r="C11" s="20" t="s">
        <v>17</v>
      </c>
      <c r="D11" s="20" t="s">
        <v>11</v>
      </c>
      <c r="E11" s="20" t="str">
        <f>'ARTESANAL-INDUSTRIAL'!C20</f>
        <v>FAUNA ACOMPAÑANTE</v>
      </c>
      <c r="F11" s="21">
        <v>45748</v>
      </c>
      <c r="G11" s="21">
        <v>45991</v>
      </c>
      <c r="H11" s="37">
        <f>'ARTESANAL-INDUSTRIAL'!F20</f>
        <v>1.07</v>
      </c>
      <c r="I11" s="37">
        <f>'ARTESANAL-INDUSTRIAL'!G20</f>
        <v>0</v>
      </c>
      <c r="J11" s="22">
        <f>'ARTESANAL-INDUSTRIAL'!H20</f>
        <v>1.07</v>
      </c>
      <c r="K11" s="37">
        <f>'ARTESANAL-INDUSTRIAL'!I20</f>
        <v>0</v>
      </c>
      <c r="L11" s="37">
        <f>'ARTESANAL-INDUSTRIAL'!J20</f>
        <v>1.07</v>
      </c>
      <c r="M11" s="38">
        <f>'ARTESANAL-INDUSTRIAL'!K20</f>
        <v>0</v>
      </c>
      <c r="N11" s="22" t="str">
        <f>'ARTESANAL-INDUSTRIAL'!L20</f>
        <v>-</v>
      </c>
      <c r="O11" s="21">
        <f>RESUMEN!$B$4</f>
        <v>45763</v>
      </c>
      <c r="P11" s="20">
        <v>2025</v>
      </c>
      <c r="Q11" s="20"/>
    </row>
    <row r="12" spans="1:17" x14ac:dyDescent="0.25">
      <c r="A12" s="35" t="s">
        <v>20</v>
      </c>
      <c r="B12" s="20" t="s">
        <v>66</v>
      </c>
      <c r="C12" s="20" t="s">
        <v>17</v>
      </c>
      <c r="D12" s="20" t="s">
        <v>11</v>
      </c>
      <c r="E12" s="20" t="str">
        <f>'ARTESANAL-INDUSTRIAL'!C21</f>
        <v>INVESTIGACION</v>
      </c>
      <c r="F12" s="21">
        <v>45748</v>
      </c>
      <c r="G12" s="21">
        <v>45991</v>
      </c>
      <c r="H12" s="37">
        <f>'ARTESANAL-INDUSTRIAL'!F21</f>
        <v>2.14</v>
      </c>
      <c r="I12" s="37">
        <f>'ARTESANAL-INDUSTRIAL'!G21</f>
        <v>0</v>
      </c>
      <c r="J12" s="22">
        <f>'ARTESANAL-INDUSTRIAL'!H21</f>
        <v>2.14</v>
      </c>
      <c r="K12" s="37">
        <f>'ARTESANAL-INDUSTRIAL'!I21</f>
        <v>0</v>
      </c>
      <c r="L12" s="37">
        <f>'ARTESANAL-INDUSTRIAL'!J21</f>
        <v>2.14</v>
      </c>
      <c r="M12" s="38">
        <f>'ARTESANAL-INDUSTRIAL'!K21</f>
        <v>0</v>
      </c>
      <c r="N12" s="22" t="str">
        <f>'ARTESANAL-INDUSTRIAL'!L21</f>
        <v>-</v>
      </c>
      <c r="O12" s="21">
        <f>RESUMEN!$B$4</f>
        <v>45763</v>
      </c>
      <c r="P12" s="20">
        <v>2025</v>
      </c>
      <c r="Q12" s="20"/>
    </row>
    <row r="13" spans="1:17" x14ac:dyDescent="0.25">
      <c r="A13" s="25" t="s">
        <v>20</v>
      </c>
      <c r="B13" s="25" t="s">
        <v>66</v>
      </c>
      <c r="C13" s="25" t="str">
        <f>'ARTESANAL-INDUSTRIAL'!$C$19</f>
        <v>X-XII</v>
      </c>
      <c r="D13" s="25" t="s">
        <v>11</v>
      </c>
      <c r="E13" s="25" t="s">
        <v>19</v>
      </c>
      <c r="F13" s="26">
        <v>45748</v>
      </c>
      <c r="G13" s="26">
        <v>45991</v>
      </c>
      <c r="H13" s="27">
        <f>SUM(H8:H12)</f>
        <v>106.99899999999998</v>
      </c>
      <c r="I13" s="27">
        <f>SUM(I8:I12)</f>
        <v>0</v>
      </c>
      <c r="J13" s="27">
        <f>H13+I13</f>
        <v>106.99899999999998</v>
      </c>
      <c r="K13" s="27">
        <f>SUM(K8:K12)</f>
        <v>0</v>
      </c>
      <c r="L13" s="27">
        <f>J13-K13</f>
        <v>106.99899999999998</v>
      </c>
      <c r="M13" s="40">
        <f>K13/J13</f>
        <v>0</v>
      </c>
      <c r="N13" s="27" t="s">
        <v>31</v>
      </c>
      <c r="O13" s="26">
        <f>RESUMEN!$B$4</f>
        <v>45763</v>
      </c>
      <c r="P13" s="25">
        <v>2025</v>
      </c>
      <c r="Q13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ARTESANAL-INDUSTRIAL</vt:lpstr>
      <vt:lpstr>INVESTIGACIÓN</vt:lpstr>
      <vt:lpstr>Publicación Web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CEA TELLO, MARIO ANDRES</dc:creator>
  <cp:keywords/>
  <dc:description/>
  <cp:lastModifiedBy>ZULETA ESPINOZA, GERALDINE</cp:lastModifiedBy>
  <cp:revision/>
  <dcterms:created xsi:type="dcterms:W3CDTF">2023-04-10T20:32:23Z</dcterms:created>
  <dcterms:modified xsi:type="dcterms:W3CDTF">2025-04-16T20:41:30Z</dcterms:modified>
  <cp:category/>
  <cp:contentStatus/>
</cp:coreProperties>
</file>