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0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8_cuota_Reineta_XV-XII_2026/"/>
    </mc:Choice>
  </mc:AlternateContent>
  <xr:revisionPtr revIDLastSave="195" documentId="13_ncr:1_{827F411C-7A01-432F-8DCF-7126B446A7FA}" xr6:coauthVersionLast="47" xr6:coauthVersionMax="47" xr10:uidLastSave="{A1A1E1E9-A942-4B2B-84AD-1AA2E36BEF32}"/>
  <bookViews>
    <workbookView xWindow="-120" yWindow="-120" windowWidth="29040" windowHeight="15720" tabRatio="822" firstSheet="1" xr2:uid="{00000000-000D-0000-FFFF-FFFF00000000}"/>
  </bookViews>
  <sheets>
    <sheet name="Resumen_Cuota Global_Reineta " sheetId="8" r:id="rId1"/>
    <sheet name="Artesanal" sheetId="5" r:id="rId2"/>
    <sheet name="Industrial" sheetId="3" r:id="rId3"/>
    <sheet name="Página web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H3" i="6"/>
  <c r="J3" i="6"/>
  <c r="K3" i="6"/>
  <c r="L3" i="6"/>
  <c r="M3" i="6"/>
  <c r="N3" i="6"/>
  <c r="O3" i="6"/>
  <c r="H4" i="6"/>
  <c r="J4" i="6"/>
  <c r="N4" i="6"/>
  <c r="O4" i="6"/>
  <c r="D42" i="5"/>
  <c r="P33" i="5"/>
  <c r="G9" i="8" l="1"/>
  <c r="P20" i="3"/>
  <c r="G10" i="8"/>
  <c r="O42" i="5" l="1"/>
  <c r="P26" i="3"/>
  <c r="L29" i="3"/>
  <c r="P25" i="3"/>
  <c r="P27" i="3"/>
  <c r="P24" i="3"/>
  <c r="P22" i="3"/>
  <c r="F42" i="5"/>
  <c r="P23" i="3"/>
  <c r="P28" i="3"/>
  <c r="P21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4" i="5"/>
  <c r="P35" i="5"/>
  <c r="P36" i="5"/>
  <c r="P37" i="5"/>
  <c r="P38" i="5"/>
  <c r="P39" i="5"/>
  <c r="P40" i="5"/>
  <c r="P41" i="5"/>
  <c r="P6" i="5"/>
  <c r="P42" i="5" l="1"/>
  <c r="H9" i="8"/>
  <c r="H8" i="8"/>
  <c r="P29" i="3"/>
  <c r="I29" i="3"/>
  <c r="J9" i="8" l="1"/>
  <c r="I9" i="8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P83" i="5" l="1"/>
  <c r="G8" i="8"/>
  <c r="G11" i="8"/>
  <c r="G12" i="8"/>
  <c r="I12" i="8" s="1"/>
  <c r="F13" i="8"/>
  <c r="J12" i="8" l="1"/>
  <c r="G13" i="8"/>
  <c r="E29" i="3" l="1"/>
  <c r="H29" i="3" l="1"/>
  <c r="H11" i="8" l="1"/>
  <c r="F29" i="3"/>
  <c r="G29" i="3"/>
  <c r="J29" i="3"/>
  <c r="K29" i="3"/>
  <c r="M29" i="3"/>
  <c r="N29" i="3"/>
  <c r="O29" i="3"/>
  <c r="D29" i="3"/>
  <c r="J11" i="8" l="1"/>
  <c r="I11" i="8"/>
  <c r="P10" i="3"/>
  <c r="P5" i="3" l="1"/>
  <c r="P6" i="3"/>
  <c r="P7" i="3"/>
  <c r="P8" i="3"/>
  <c r="P9" i="3"/>
  <c r="P12" i="3"/>
  <c r="P13" i="3"/>
  <c r="P11" i="3"/>
  <c r="N14" i="3"/>
  <c r="O14" i="3"/>
  <c r="P14" i="3" l="1"/>
  <c r="H10" i="8" s="1"/>
  <c r="K4" i="6" s="1"/>
  <c r="M14" i="3"/>
  <c r="L14" i="3"/>
  <c r="K14" i="3"/>
  <c r="J14" i="3"/>
  <c r="I14" i="3"/>
  <c r="H14" i="3"/>
  <c r="G14" i="3"/>
  <c r="F14" i="3"/>
  <c r="E14" i="3"/>
  <c r="D14" i="3"/>
  <c r="I10" i="8" l="1"/>
  <c r="L4" i="6" s="1"/>
  <c r="J10" i="8"/>
  <c r="M4" i="6" s="1"/>
  <c r="J8" i="8"/>
  <c r="I8" i="8"/>
  <c r="H13" i="8"/>
  <c r="N2" i="6"/>
  <c r="H2" i="6"/>
  <c r="J13" i="8" l="1"/>
  <c r="I13" i="8"/>
  <c r="O2" i="6"/>
  <c r="K2" i="6" l="1"/>
  <c r="L2" i="6" l="1"/>
  <c r="M2" i="6"/>
  <c r="J2" i="6"/>
</calcChain>
</file>

<file path=xl/sharedStrings.xml><?xml version="1.0" encoding="utf-8"?>
<sst xmlns="http://schemas.openxmlformats.org/spreadsheetml/2006/main" count="218" uniqueCount="78">
  <si>
    <t xml:space="preserve">Control Cuota Anual de Captura para la pesquería
Reineta Arica y Parinacota a Magallanes (XV-XII), AÑO 2026.                            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</si>
  <si>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</si>
  <si>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</si>
  <si>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</si>
  <si>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</si>
  <si>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</si>
  <si>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</si>
  <si>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</si>
  <si>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</si>
  <si>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</si>
  <si>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FECHA CIERRE</t>
  </si>
  <si>
    <t>REINETA ARICA Y PARINACOTA - MAGALLANES (XV-XII)</t>
  </si>
  <si>
    <t>ARTESANAL ARICA Y PARINACOTA - MAGALLANES (XV-XII)</t>
  </si>
  <si>
    <t>Ene-Jul</t>
  </si>
  <si>
    <t>-</t>
  </si>
  <si>
    <t>Ago-Dic</t>
  </si>
  <si>
    <t>INDUSTRIAL AYSÉN - MAGALLANES (XI-XII)</t>
  </si>
  <si>
    <t>Ene-Dic</t>
  </si>
  <si>
    <t xml:space="preserve">FAUNA ACOMPAÑANTE </t>
  </si>
  <si>
    <t>INVESTIGACIÓN</t>
  </si>
  <si>
    <t>TOTAL</t>
  </si>
  <si>
    <t>Captura Reineta Artesanal Autorizada Arica y Parinacota - Magallanes (XV-XII)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</si>
  <si>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</si>
  <si>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</si>
  <si>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</si>
  <si>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</si>
  <si>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</si>
  <si>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</si>
  <si>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</si>
  <si>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</si>
  <si>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</si>
  <si>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</si>
  <si>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</si>
  <si>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</si>
  <si>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</si>
  <si>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</si>
  <si>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</si>
  <si>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</si>
  <si>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</si>
  <si>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</si>
  <si>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</si>
  <si>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</si>
  <si>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</si>
  <si>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</si>
  <si>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</si>
  <si>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</si>
  <si>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</si>
  <si>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</si>
  <si>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</si>
  <si>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</si>
  <si>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</si>
  <si>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</si>
  <si>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</si>
  <si>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Reineta Artesanal Autorizada Arica y Parinacota - Magallanes (XV-XII) mensual Fauna acompañante (toneladas)</t>
  </si>
  <si>
    <t>Captura Reineta Industrial Aysén - Magallanes (XI-XII) mensual Autorizada  (toneladas)</t>
  </si>
  <si>
    <t>Región Operación</t>
  </si>
  <si>
    <t>Captura Reineta Industrial Aysén - Magallanes (XI-XII) mensual Fauna acompañante (toneladas)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</si>
  <si>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</si>
  <si>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</si>
  <si>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</si>
  <si>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</si>
  <si>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</si>
  <si>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</si>
  <si>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</si>
  <si>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</si>
  <si>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</si>
  <si>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</si>
  <si>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</si>
  <si>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</si>
  <si>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</si>
  <si>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</si>
  <si>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</si>
  <si>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</si>
  <si>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</si>
  <si>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REINETA</t>
  </si>
  <si>
    <t>ARICA Y PARINACOTA - MAGALLANES (XV-XII)</t>
  </si>
  <si>
    <t>OBJETIVO</t>
  </si>
  <si>
    <t>AYSÉN - MAGALLANES (XI-XII)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</si>
</sst>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.00\ _p_t_a_-;\-* #,##0.00\ _p_t_a_-;_-* \-??\ _p_t_a_-;_-@_-"/>
    <numFmt numFmtId="166" formatCode="0.000"/>
    <numFmt numFmtId="167" formatCode="yyyy/mm/dd;@"/>
    <numFmt numFmtId="168" formatCode="dd/mm/yyyy;@"/>
    <numFmt numFmtId="169" formatCode="0.000%"/>
    <numFmt numFmtId="170" formatCode="[$-F800]dddd\,\ mmmm\ dd\,\ yyyy"/>
    <numFmt numFmtId="171" formatCode="0.0000"/>
    <numFmt numFmtId="172" formatCode="#,##0.0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i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11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48" fillId="0" borderId="0"/>
  </cellStyleXfs>
  <cellXfs count="87">
    <xf numFmtId="0" fontId="0" fillId="0" borderId="0" xfId="0"/>
    <xf numFmtId="0" fontId="0" fillId="55" borderId="0" xfId="0" applyFill="1"/>
    <xf numFmtId="14" fontId="16" fillId="0" borderId="10" xfId="0" applyNumberFormat="1" applyFont="1" applyBorder="1" applyAlignment="1">
      <alignment horizontal="center"/>
    </xf>
    <xf numFmtId="0" fontId="16" fillId="0" borderId="10" xfId="0" applyFont="1" applyBorder="1"/>
    <xf numFmtId="0" fontId="0" fillId="0" borderId="0" xfId="0" applyAlignment="1">
      <alignment horizontal="left"/>
    </xf>
    <xf numFmtId="0" fontId="16" fillId="56" borderId="10" xfId="0" applyFont="1" applyFill="1" applyBorder="1" applyAlignment="1">
      <alignment horizontal="center" vertical="center"/>
    </xf>
    <xf numFmtId="0" fontId="19" fillId="58" borderId="10" xfId="42112" applyFont="1" applyFill="1" applyBorder="1" applyAlignment="1">
      <alignment horizontal="center"/>
    </xf>
    <xf numFmtId="0" fontId="18" fillId="60" borderId="10" xfId="42112" applyFont="1" applyFill="1" applyBorder="1" applyAlignment="1">
      <alignment horizontal="center" wrapText="1"/>
    </xf>
    <xf numFmtId="0" fontId="50" fillId="0" borderId="10" xfId="0" applyFont="1" applyBorder="1" applyAlignment="1">
      <alignment horizontal="center"/>
    </xf>
    <xf numFmtId="49" fontId="50" fillId="0" borderId="10" xfId="0" applyNumberFormat="1" applyFont="1" applyBorder="1" applyAlignment="1">
      <alignment horizontal="center"/>
    </xf>
    <xf numFmtId="9" fontId="50" fillId="0" borderId="10" xfId="42110" applyFont="1" applyBorder="1" applyAlignment="1">
      <alignment horizontal="center"/>
    </xf>
    <xf numFmtId="167" fontId="50" fillId="0" borderId="10" xfId="0" applyNumberFormat="1" applyFont="1" applyBorder="1" applyAlignment="1">
      <alignment horizontal="center"/>
    </xf>
    <xf numFmtId="167" fontId="51" fillId="0" borderId="10" xfId="0" applyNumberFormat="1" applyFont="1" applyBorder="1" applyAlignment="1">
      <alignment horizontal="center"/>
    </xf>
    <xf numFmtId="0" fontId="52" fillId="0" borderId="10" xfId="42111" applyFont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68" fontId="0" fillId="0" borderId="0" xfId="0" applyNumberFormat="1"/>
    <xf numFmtId="0" fontId="46" fillId="55" borderId="0" xfId="0" applyFont="1" applyFill="1"/>
    <xf numFmtId="0" fontId="20" fillId="0" borderId="10" xfId="0" applyFont="1" applyBorder="1" applyAlignment="1">
      <alignment horizontal="center"/>
    </xf>
    <xf numFmtId="9" fontId="0" fillId="0" borderId="10" xfId="42110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14" fontId="16" fillId="0" borderId="10" xfId="0" applyNumberFormat="1" applyFont="1" applyBorder="1" applyAlignment="1">
      <alignment horizontal="center" vertical="center"/>
    </xf>
    <xf numFmtId="169" fontId="0" fillId="0" borderId="10" xfId="0" applyNumberFormat="1" applyBorder="1" applyAlignment="1">
      <alignment horizontal="center" vertical="center"/>
    </xf>
    <xf numFmtId="169" fontId="0" fillId="0" borderId="10" xfId="42110" applyNumberFormat="1" applyFont="1" applyBorder="1" applyAlignment="1">
      <alignment horizontal="center"/>
    </xf>
    <xf numFmtId="0" fontId="16" fillId="57" borderId="10" xfId="0" applyFont="1" applyFill="1" applyBorder="1" applyAlignment="1">
      <alignment horizontal="center"/>
    </xf>
    <xf numFmtId="166" fontId="0" fillId="0" borderId="10" xfId="0" applyNumberFormat="1" applyBorder="1"/>
    <xf numFmtId="14" fontId="49" fillId="55" borderId="0" xfId="0" applyNumberFormat="1" applyFont="1" applyFill="1" applyAlignment="1">
      <alignment horizontal="center" vertical="center" wrapText="1"/>
    </xf>
    <xf numFmtId="0" fontId="0" fillId="55" borderId="10" xfId="0" applyFill="1" applyBorder="1" applyAlignment="1">
      <alignment horizontal="center" vertical="center"/>
    </xf>
    <xf numFmtId="169" fontId="0" fillId="55" borderId="10" xfId="42110" applyNumberFormat="1" applyFont="1" applyFill="1" applyBorder="1" applyAlignment="1">
      <alignment horizontal="center" vertical="center"/>
    </xf>
    <xf numFmtId="166" fontId="16" fillId="59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0" borderId="10" xfId="0" applyFont="1" applyBorder="1" applyAlignment="1">
      <alignment horizontal="center" vertical="center"/>
    </xf>
    <xf numFmtId="0" fontId="16" fillId="59" borderId="10" xfId="0" applyFont="1" applyFill="1" applyBorder="1" applyAlignment="1">
      <alignment horizontal="center"/>
    </xf>
    <xf numFmtId="166" fontId="0" fillId="0" borderId="10" xfId="0" applyNumberFormat="1" applyBorder="1" applyAlignment="1">
      <alignment horizontal="center"/>
    </xf>
    <xf numFmtId="166" fontId="16" fillId="56" borderId="10" xfId="0" applyNumberFormat="1" applyFont="1" applyFill="1" applyBorder="1" applyAlignment="1">
      <alignment horizontal="center"/>
    </xf>
    <xf numFmtId="166" fontId="0" fillId="0" borderId="10" xfId="0" applyNumberFormat="1" applyBorder="1" applyAlignment="1">
      <alignment horizontal="center" vertical="center"/>
    </xf>
    <xf numFmtId="166" fontId="0" fillId="55" borderId="10" xfId="0" applyNumberFormat="1" applyFill="1" applyBorder="1" applyAlignment="1">
      <alignment horizontal="center" vertical="center"/>
    </xf>
    <xf numFmtId="166" fontId="46" fillId="0" borderId="10" xfId="0" applyNumberFormat="1" applyFont="1" applyBorder="1" applyAlignment="1">
      <alignment horizontal="center" vertical="center"/>
    </xf>
    <xf numFmtId="166" fontId="46" fillId="0" borderId="10" xfId="0" applyNumberFormat="1" applyFon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/>
    </xf>
    <xf numFmtId="9" fontId="46" fillId="55" borderId="0" xfId="0" applyNumberFormat="1" applyFont="1" applyFill="1"/>
    <xf numFmtId="166" fontId="0" fillId="0" borderId="0" xfId="0" applyNumberFormat="1"/>
    <xf numFmtId="171" fontId="16" fillId="56" borderId="10" xfId="0" applyNumberFormat="1" applyFont="1" applyFill="1" applyBorder="1" applyAlignment="1">
      <alignment horizontal="center"/>
    </xf>
    <xf numFmtId="171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166" fontId="0" fillId="55" borderId="10" xfId="0" applyNumberFormat="1" applyFill="1" applyBorder="1" applyAlignment="1">
      <alignment horizontal="center"/>
    </xf>
    <xf numFmtId="171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22" fillId="62" borderId="10" xfId="0" applyFont="1" applyFill="1" applyBorder="1" applyAlignment="1">
      <alignment horizontal="center" vertical="center" wrapText="1"/>
    </xf>
    <xf numFmtId="4" fontId="22" fillId="62" borderId="10" xfId="0" applyNumberFormat="1" applyFont="1" applyFill="1" applyBorder="1" applyAlignment="1">
      <alignment horizontal="center" vertical="center" wrapText="1"/>
    </xf>
    <xf numFmtId="4" fontId="24" fillId="62" borderId="10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wrapText="1"/>
    </xf>
    <xf numFmtId="172" fontId="16" fillId="0" borderId="10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10" xfId="0" applyBorder="1"/>
    <xf numFmtId="0" fontId="16" fillId="56" borderId="10" xfId="0" applyFont="1" applyFill="1" applyBorder="1" applyAlignment="1">
      <alignment horizontal="center" vertical="center" wrapText="1"/>
    </xf>
    <xf numFmtId="0" fontId="16" fillId="56" borderId="22" xfId="0" applyFont="1" applyFill="1" applyBorder="1" applyAlignment="1">
      <alignment horizontal="center" vertical="center" wrapText="1"/>
    </xf>
    <xf numFmtId="0" fontId="16" fillId="56" borderId="21" xfId="0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/>
    </xf>
    <xf numFmtId="0" fontId="16" fillId="56" borderId="24" xfId="0" applyFont="1" applyFill="1" applyBorder="1" applyAlignment="1">
      <alignment horizontal="center"/>
    </xf>
    <xf numFmtId="0" fontId="16" fillId="56" borderId="20" xfId="0" applyFont="1" applyFill="1" applyBorder="1" applyAlignment="1">
      <alignment horizontal="center"/>
    </xf>
    <xf numFmtId="0" fontId="54" fillId="0" borderId="0" xfId="0" applyFont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54" fillId="61" borderId="26" xfId="0" applyFont="1" applyFill="1" applyBorder="1" applyAlignment="1">
      <alignment horizontal="center" vertical="center" wrapText="1"/>
    </xf>
    <xf numFmtId="0" fontId="54" fillId="61" borderId="27" xfId="0" applyFont="1" applyFill="1" applyBorder="1" applyAlignment="1">
      <alignment horizontal="center" vertical="center" wrapText="1"/>
    </xf>
    <xf numFmtId="0" fontId="54" fillId="61" borderId="28" xfId="0" applyFont="1" applyFill="1" applyBorder="1" applyAlignment="1">
      <alignment horizontal="center" vertical="center" wrapText="1"/>
    </xf>
    <xf numFmtId="0" fontId="54" fillId="61" borderId="29" xfId="0" applyFont="1" applyFill="1" applyBorder="1" applyAlignment="1">
      <alignment horizontal="center" vertical="center" wrapText="1"/>
    </xf>
    <xf numFmtId="0" fontId="54" fillId="61" borderId="0" xfId="0" applyFont="1" applyFill="1" applyAlignment="1">
      <alignment horizontal="center" vertical="center" wrapText="1"/>
    </xf>
    <xf numFmtId="0" fontId="54" fillId="61" borderId="30" xfId="0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left" vertical="center" wrapText="1"/>
    </xf>
    <xf numFmtId="0" fontId="22" fillId="55" borderId="0" xfId="0" applyFont="1" applyFill="1" applyAlignment="1">
      <alignment horizontal="center"/>
    </xf>
    <xf numFmtId="0" fontId="53" fillId="55" borderId="0" xfId="0" applyFont="1" applyFill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70" fontId="56" fillId="61" borderId="25" xfId="0" applyNumberFormat="1" applyFont="1" applyFill="1" applyBorder="1" applyAlignment="1">
      <alignment horizontal="center" vertical="center" wrapText="1"/>
    </xf>
    <xf numFmtId="170" fontId="56" fillId="61" borderId="23" xfId="0" applyNumberFormat="1" applyFont="1" applyFill="1" applyBorder="1" applyAlignment="1">
      <alignment horizontal="center" vertical="center" wrapText="1"/>
    </xf>
    <xf numFmtId="170" fontId="56" fillId="61" borderId="31" xfId="0" applyNumberFormat="1" applyFont="1" applyFill="1" applyBorder="1" applyAlignment="1">
      <alignment horizontal="center" vertical="center" wrapText="1"/>
    </xf>
    <xf numFmtId="0" fontId="19" fillId="58" borderId="10" xfId="42112" applyFont="1" applyFill="1" applyBorder="1" applyAlignment="1">
      <alignment horizontal="center" wrapText="1"/>
    </xf>
    <xf numFmtId="0" fontId="19" fillId="58" borderId="10" xfId="42112" applyFont="1" applyFill="1" applyBorder="1" applyAlignment="1">
      <alignment horizontal="center"/>
    </xf>
    <xf numFmtId="0" fontId="16" fillId="59" borderId="24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3" xfId="0" applyFont="1" applyBorder="1" applyAlignment="1">
      <alignment horizontal="center" vertical="center"/>
    </xf>
  </cellXfs>
  <cellStyles count="42113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</xdr:colOff>
      <xdr:row>1</xdr:row>
      <xdr:rowOff>67652</xdr:rowOff>
    </xdr:from>
    <xdr:ext cx="1669597" cy="585343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829652"/>
          <a:ext cx="1669597" cy="585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666751</xdr:colOff>
      <xdr:row>2</xdr:row>
      <xdr:rowOff>197226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68035</xdr:colOff>
      <xdr:row>1</xdr:row>
      <xdr:rowOff>273033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Z150"/>
  <sheetViews>
    <sheetView tabSelected="1" zoomScaleNormal="100" workbookViewId="0">
      <selection activeCell="C5" sqref="C5"/>
    </sheetView>
  </sheetViews>
  <sheetFormatPr defaultColWidth="11.42578125" defaultRowHeight="15"/>
  <cols>
    <col min="1" max="1" width="5.28515625" style="1" customWidth="1"/>
    <col min="2" max="2" width="5.7109375" customWidth="1"/>
    <col min="3" max="3" width="21.85546875" customWidth="1"/>
    <col min="4" max="4" width="22.5703125" customWidth="1"/>
    <col min="5" max="5" width="9.28515625" customWidth="1"/>
    <col min="6" max="6" width="23" customWidth="1"/>
    <col min="7" max="7" width="21.7109375" customWidth="1"/>
    <col min="8" max="8" width="17.140625" customWidth="1"/>
    <col min="9" max="9" width="14.85546875" customWidth="1"/>
    <col min="10" max="10" width="15.85546875" customWidth="1"/>
    <col min="11" max="11" width="13.140625" bestFit="1" customWidth="1"/>
    <col min="12" max="12" width="15.140625" customWidth="1"/>
    <col min="13" max="13" width="12.5703125" customWidth="1"/>
    <col min="14" max="14" width="16.140625" customWidth="1"/>
    <col min="15" max="15" width="15.85546875" customWidth="1"/>
    <col min="25" max="25" width="13.5703125" customWidth="1"/>
  </cols>
  <sheetData>
    <row r="1" spans="2:26" s="1" customFormat="1"/>
    <row r="2" spans="2:26" ht="18.75" customHeight="1">
      <c r="B2" s="1"/>
      <c r="C2" s="66" t="s">
        <v>0</v>
      </c>
      <c r="D2" s="67"/>
      <c r="E2" s="67"/>
      <c r="F2" s="67"/>
      <c r="G2" s="67"/>
      <c r="H2" s="67"/>
      <c r="I2" s="67"/>
      <c r="J2" s="67"/>
      <c r="K2" s="68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2:26" ht="18.75" customHeight="1">
      <c r="B3" s="1"/>
      <c r="C3" s="69"/>
      <c r="D3" s="70"/>
      <c r="E3" s="70"/>
      <c r="F3" s="70"/>
      <c r="G3" s="70"/>
      <c r="H3" s="70"/>
      <c r="I3" s="70"/>
      <c r="J3" s="70"/>
      <c r="K3" s="7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2:26" ht="15.75">
      <c r="B4" s="1"/>
      <c r="C4" s="78">
        <v>46128</v>
      </c>
      <c r="D4" s="79"/>
      <c r="E4" s="79"/>
      <c r="F4" s="79"/>
      <c r="G4" s="79"/>
      <c r="H4" s="79"/>
      <c r="I4" s="79"/>
      <c r="J4" s="79"/>
      <c r="K4" s="80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2:26" ht="15.75">
      <c r="B5" s="1"/>
      <c r="C5" s="26"/>
      <c r="D5" s="26"/>
      <c r="E5" s="26"/>
      <c r="F5" s="26"/>
      <c r="G5" s="26"/>
      <c r="H5" s="26"/>
      <c r="I5" s="26"/>
      <c r="J5" s="26"/>
      <c r="K5" s="26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2:26">
      <c r="B6" s="1"/>
      <c r="C6" s="75" t="s">
        <v>1</v>
      </c>
      <c r="D6" s="75"/>
      <c r="E6" s="75"/>
      <c r="F6" s="75"/>
      <c r="G6" s="75"/>
      <c r="H6" s="75"/>
      <c r="I6" s="75"/>
      <c r="J6" s="75"/>
      <c r="K6" s="7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2:26" ht="15.75" customHeight="1">
      <c r="B7" s="1"/>
      <c r="C7" s="50" t="s">
        <v>2</v>
      </c>
      <c r="D7" s="51" t="s">
        <v>3</v>
      </c>
      <c r="E7" s="51" t="s">
        <v>4</v>
      </c>
      <c r="F7" s="51" t="s">
        <v>5</v>
      </c>
      <c r="G7" s="51" t="s">
        <v>6</v>
      </c>
      <c r="H7" s="52" t="s">
        <v>7</v>
      </c>
      <c r="I7" s="51" t="s">
        <v>8</v>
      </c>
      <c r="J7" s="50" t="s">
        <v>9</v>
      </c>
      <c r="K7" s="50" t="s">
        <v>10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6" ht="21.6" customHeight="1">
      <c r="B8" s="1"/>
      <c r="C8" s="76" t="s">
        <v>11</v>
      </c>
      <c r="D8" s="72" t="s">
        <v>12</v>
      </c>
      <c r="E8" s="30" t="s">
        <v>13</v>
      </c>
      <c r="F8" s="55">
        <v>15647.04</v>
      </c>
      <c r="G8" s="20">
        <f>F8</f>
        <v>15647.04</v>
      </c>
      <c r="H8" s="36">
        <f>Artesanal!D42+Artesanal!E42+Artesanal!F42+Artesanal!G42+Artesanal!H42+Artesanal!I42+Artesanal!J42</f>
        <v>9305.2709999999988</v>
      </c>
      <c r="I8" s="37">
        <f>+G8-H8</f>
        <v>6341.7690000000021</v>
      </c>
      <c r="J8" s="22">
        <f>+H8/G8</f>
        <v>0.59469848610344178</v>
      </c>
      <c r="K8" s="21" t="s">
        <v>14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6" ht="22.15" customHeight="1">
      <c r="B9" s="1"/>
      <c r="C9" s="76"/>
      <c r="D9" s="73"/>
      <c r="E9" s="30" t="s">
        <v>15</v>
      </c>
      <c r="F9" s="55">
        <v>10431.36</v>
      </c>
      <c r="G9" s="20">
        <f>F9</f>
        <v>10431.36</v>
      </c>
      <c r="H9" s="36">
        <f>Artesanal!K42+Artesanal!L42+Artesanal!M42+Artesanal!N42+Artesanal!O42</f>
        <v>0</v>
      </c>
      <c r="I9" s="37">
        <f>+G9-H9</f>
        <v>10431.36</v>
      </c>
      <c r="J9" s="22">
        <f>+H9/G9</f>
        <v>0</v>
      </c>
      <c r="K9" s="21" t="s">
        <v>14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2:26" ht="30">
      <c r="B10" s="1"/>
      <c r="C10" s="76"/>
      <c r="D10" s="53" t="s">
        <v>16</v>
      </c>
      <c r="E10" s="30" t="s">
        <v>17</v>
      </c>
      <c r="F10" s="54">
        <v>2897.6</v>
      </c>
      <c r="G10" s="20">
        <f>F10</f>
        <v>2897.6</v>
      </c>
      <c r="H10" s="36">
        <f>Industrial!P14</f>
        <v>192.54399999999998</v>
      </c>
      <c r="I10" s="37">
        <f>+G10-H10</f>
        <v>2705.056</v>
      </c>
      <c r="J10" s="22">
        <f>+H10/G10</f>
        <v>6.6449475427940358E-2</v>
      </c>
      <c r="K10" s="21" t="s">
        <v>14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2:26">
      <c r="B11" s="1"/>
      <c r="C11" s="76"/>
      <c r="D11" s="3" t="s">
        <v>18</v>
      </c>
      <c r="E11" s="3" t="s">
        <v>17</v>
      </c>
      <c r="F11" s="39">
        <v>10</v>
      </c>
      <c r="G11" s="20">
        <f>+F11</f>
        <v>10</v>
      </c>
      <c r="H11" s="36">
        <f>Artesanal!P83+Industrial!P29</f>
        <v>0</v>
      </c>
      <c r="I11" s="37">
        <f>+G11-H11</f>
        <v>10</v>
      </c>
      <c r="J11" s="22">
        <f>+H11/G11</f>
        <v>0</v>
      </c>
      <c r="K11" s="21" t="s">
        <v>14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2:26">
      <c r="B12" s="1"/>
      <c r="C12" s="76"/>
      <c r="D12" s="3" t="s">
        <v>19</v>
      </c>
      <c r="E12" s="3" t="s">
        <v>17</v>
      </c>
      <c r="F12" s="40">
        <v>20</v>
      </c>
      <c r="G12" s="14">
        <f>F12</f>
        <v>20</v>
      </c>
      <c r="H12" s="35"/>
      <c r="I12" s="38">
        <f>G12-H12</f>
        <v>20</v>
      </c>
      <c r="J12" s="23">
        <f>H12/G12</f>
        <v>0</v>
      </c>
      <c r="K12" s="2" t="s">
        <v>14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2:26" s="1" customFormat="1">
      <c r="C13" s="76"/>
      <c r="D13" s="77" t="s">
        <v>20</v>
      </c>
      <c r="E13" s="77"/>
      <c r="F13" s="31">
        <f>SUM(F8:F12)</f>
        <v>29006</v>
      </c>
      <c r="G13" s="20">
        <f>SUM(G8:G12)</f>
        <v>29006</v>
      </c>
      <c r="H13" s="36">
        <f>SUM(H8:H12)</f>
        <v>9497.8149999999987</v>
      </c>
      <c r="I13" s="36">
        <f>G13-H13</f>
        <v>19508.185000000001</v>
      </c>
      <c r="J13" s="28">
        <f>H13/G13</f>
        <v>0.32744311521754116</v>
      </c>
      <c r="K13" s="27"/>
    </row>
    <row r="14" spans="2:26" s="1" customFormat="1" hidden="1">
      <c r="B14" s="17"/>
      <c r="C14" s="17"/>
      <c r="D14" s="17"/>
      <c r="E14" s="17"/>
      <c r="F14" s="17"/>
      <c r="G14" s="17"/>
      <c r="H14" s="17"/>
      <c r="I14" s="17"/>
      <c r="J14" s="41">
        <v>1</v>
      </c>
      <c r="K14" s="17"/>
      <c r="L14" s="17"/>
      <c r="M14" s="17"/>
      <c r="N14" s="17"/>
      <c r="O14" s="17"/>
      <c r="P14" s="17"/>
      <c r="Q14" s="17"/>
      <c r="R14" s="17"/>
    </row>
    <row r="15" spans="2:26" s="1" customFormat="1">
      <c r="B15" s="17"/>
      <c r="C15" s="74"/>
      <c r="D15" s="74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26" s="1" customFormat="1"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s="1" customFormat="1"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spans="2:18" s="1" customFormat="1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</row>
    <row r="19" spans="2:18" s="1" customFormat="1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</row>
    <row r="20" spans="2:18" s="1" customForma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</row>
    <row r="21" spans="2:18" s="1" customFormat="1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</row>
    <row r="22" spans="2:18" s="1" customFormat="1"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</row>
    <row r="23" spans="2:18" s="1" customFormat="1"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</row>
    <row r="24" spans="2:18" s="1" customFormat="1"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8" s="1" customFormat="1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</row>
    <row r="26" spans="2:18" s="1" customFormat="1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</row>
    <row r="27" spans="2:18" s="1" customFormat="1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</row>
    <row r="28" spans="2:18" s="1" customFormat="1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</row>
    <row r="29" spans="2:18" s="1" customForma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</row>
    <row r="30" spans="2:18" s="1" customFormat="1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</row>
    <row r="31" spans="2:18" s="1" customFormat="1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</row>
    <row r="32" spans="2:18" s="1" customFormat="1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2:18" s="1" customFormat="1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</row>
    <row r="34" spans="2:18" s="1" customFormat="1"/>
    <row r="35" spans="2:18" s="1" customFormat="1"/>
    <row r="36" spans="2:18" s="1" customFormat="1"/>
    <row r="37" spans="2:18" s="1" customFormat="1"/>
    <row r="38" spans="2:18" s="1" customFormat="1"/>
    <row r="39" spans="2:18" s="1" customFormat="1"/>
    <row r="40" spans="2:18" s="1" customFormat="1"/>
    <row r="41" spans="2:18" s="1" customFormat="1"/>
    <row r="42" spans="2:18" s="1" customFormat="1"/>
    <row r="43" spans="2:18" s="1" customFormat="1"/>
    <row r="44" spans="2:18" s="1" customFormat="1"/>
    <row r="45" spans="2:18" s="1" customFormat="1"/>
    <row r="46" spans="2:18" s="1" customFormat="1"/>
    <row r="47" spans="2:18" s="1" customFormat="1"/>
    <row r="48" spans="2:1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</sheetData>
  <mergeCells count="7">
    <mergeCell ref="C2:K3"/>
    <mergeCell ref="D8:D9"/>
    <mergeCell ref="C15:D15"/>
    <mergeCell ref="C6:K6"/>
    <mergeCell ref="C8:C13"/>
    <mergeCell ref="D13:E13"/>
    <mergeCell ref="C4:K4"/>
  </mergeCells>
  <conditionalFormatting sqref="J8:J12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8:J13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8:J14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J8:J13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</sheetPr>
  <dimension ref="B1:P83"/>
  <sheetViews>
    <sheetView showGridLines="0" topLeftCell="A13" zoomScaleNormal="100" workbookViewId="0">
      <selection activeCell="G30" sqref="G30"/>
    </sheetView>
  </sheetViews>
  <sheetFormatPr defaultColWidth="11.42578125" defaultRowHeight="15"/>
  <cols>
    <col min="1" max="1" width="7.28515625" customWidth="1"/>
    <col min="5" max="10" width="11.5703125" customWidth="1"/>
    <col min="16" max="16" width="13.5703125" customWidth="1"/>
  </cols>
  <sheetData>
    <row r="1" spans="2:16">
      <c r="B1" s="64" t="s">
        <v>21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</row>
    <row r="2" spans="2:16"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2:16" ht="24.75" customHeight="1"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</row>
    <row r="4" spans="2:16">
      <c r="B4" s="58" t="s">
        <v>22</v>
      </c>
      <c r="C4" s="59" t="s">
        <v>23</v>
      </c>
      <c r="D4" s="61" t="s">
        <v>24</v>
      </c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</row>
    <row r="5" spans="2:16">
      <c r="B5" s="58"/>
      <c r="C5" s="60"/>
      <c r="D5" s="5" t="s">
        <v>25</v>
      </c>
      <c r="E5" s="5" t="s">
        <v>26</v>
      </c>
      <c r="F5" s="5" t="s">
        <v>27</v>
      </c>
      <c r="G5" s="5" t="s">
        <v>28</v>
      </c>
      <c r="H5" s="5" t="s">
        <v>29</v>
      </c>
      <c r="I5" s="5" t="s">
        <v>30</v>
      </c>
      <c r="J5" s="5" t="s">
        <v>31</v>
      </c>
      <c r="K5" s="5" t="s">
        <v>32</v>
      </c>
      <c r="L5" s="5" t="s">
        <v>33</v>
      </c>
      <c r="M5" s="5" t="s">
        <v>34</v>
      </c>
      <c r="N5" s="5" t="s">
        <v>35</v>
      </c>
      <c r="O5" s="5" t="s">
        <v>36</v>
      </c>
      <c r="P5" s="5" t="s">
        <v>20</v>
      </c>
    </row>
    <row r="6" spans="2:16">
      <c r="B6" s="24" t="s">
        <v>37</v>
      </c>
      <c r="C6" s="24">
        <v>101</v>
      </c>
      <c r="D6" s="35"/>
      <c r="E6" s="35"/>
      <c r="F6" s="33"/>
      <c r="G6" s="33"/>
      <c r="H6" s="33"/>
      <c r="I6" s="33"/>
      <c r="J6" s="33"/>
      <c r="K6" s="33"/>
      <c r="L6" s="33"/>
      <c r="M6" s="33"/>
      <c r="N6" s="33"/>
      <c r="O6" s="33"/>
      <c r="P6" s="33">
        <f>SUM(D6:O6)</f>
        <v>0</v>
      </c>
    </row>
    <row r="7" spans="2:16">
      <c r="B7" s="24" t="s">
        <v>38</v>
      </c>
      <c r="C7" s="24">
        <v>102</v>
      </c>
      <c r="D7" s="35"/>
      <c r="E7" s="35"/>
      <c r="F7" s="33"/>
      <c r="G7" s="33"/>
      <c r="H7" s="33"/>
      <c r="I7" s="33"/>
      <c r="J7" s="33"/>
      <c r="K7" s="33"/>
      <c r="L7" s="33"/>
      <c r="M7" s="33"/>
      <c r="N7" s="33"/>
      <c r="O7" s="33"/>
      <c r="P7" s="33">
        <f t="shared" ref="P7:P41" si="0">SUM(D7:O7)</f>
        <v>0</v>
      </c>
    </row>
    <row r="8" spans="2:16">
      <c r="B8" s="24" t="s">
        <v>38</v>
      </c>
      <c r="C8" s="24">
        <v>103</v>
      </c>
      <c r="D8" s="35"/>
      <c r="E8" s="35"/>
      <c r="F8" s="33"/>
      <c r="G8" s="33"/>
      <c r="H8" s="33"/>
      <c r="I8" s="33"/>
      <c r="J8" s="33"/>
      <c r="K8" s="33"/>
      <c r="L8" s="33"/>
      <c r="M8" s="33"/>
      <c r="N8" s="33"/>
      <c r="O8" s="33"/>
      <c r="P8" s="33">
        <f t="shared" si="0"/>
        <v>0</v>
      </c>
    </row>
    <row r="9" spans="2:16">
      <c r="B9" s="24" t="s">
        <v>38</v>
      </c>
      <c r="C9" s="24">
        <v>105</v>
      </c>
      <c r="D9" s="35"/>
      <c r="E9" s="35"/>
      <c r="F9" s="33"/>
      <c r="G9" s="33"/>
      <c r="H9" s="33"/>
      <c r="I9" s="33"/>
      <c r="J9" s="33"/>
      <c r="K9" s="33"/>
      <c r="L9" s="33"/>
      <c r="M9" s="33"/>
      <c r="N9" s="33"/>
      <c r="O9" s="33"/>
      <c r="P9" s="33">
        <f t="shared" si="0"/>
        <v>0</v>
      </c>
    </row>
    <row r="10" spans="2:16">
      <c r="B10" s="24" t="s">
        <v>39</v>
      </c>
      <c r="C10" s="24">
        <v>104</v>
      </c>
      <c r="D10" s="35"/>
      <c r="E10" s="35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>
        <f t="shared" si="0"/>
        <v>0</v>
      </c>
    </row>
    <row r="11" spans="2:16">
      <c r="B11" s="24" t="s">
        <v>39</v>
      </c>
      <c r="C11" s="24">
        <v>106</v>
      </c>
      <c r="D11" s="35"/>
      <c r="E11" s="35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>
        <f t="shared" si="0"/>
        <v>0</v>
      </c>
    </row>
    <row r="12" spans="2:16">
      <c r="B12" s="24" t="s">
        <v>39</v>
      </c>
      <c r="C12" s="24">
        <v>144</v>
      </c>
      <c r="D12" s="35"/>
      <c r="E12" s="35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>
        <f t="shared" si="0"/>
        <v>0</v>
      </c>
    </row>
    <row r="13" spans="2:16" s="1" customFormat="1">
      <c r="B13" s="24" t="s">
        <v>40</v>
      </c>
      <c r="C13" s="24">
        <v>107</v>
      </c>
      <c r="D13" s="36"/>
      <c r="E13" s="36"/>
      <c r="F13" s="47"/>
      <c r="G13" s="47"/>
      <c r="H13" s="47"/>
      <c r="I13" s="47"/>
      <c r="J13" s="47"/>
      <c r="K13" s="47"/>
      <c r="L13" s="48"/>
      <c r="M13" s="47"/>
      <c r="N13" s="47"/>
      <c r="O13" s="47"/>
      <c r="P13" s="33">
        <f t="shared" si="0"/>
        <v>0</v>
      </c>
    </row>
    <row r="14" spans="2:16">
      <c r="B14" s="24" t="s">
        <v>40</v>
      </c>
      <c r="C14" s="24">
        <v>108</v>
      </c>
      <c r="D14" s="35"/>
      <c r="E14" s="35"/>
      <c r="F14" s="33"/>
      <c r="G14" s="33"/>
      <c r="H14" s="33"/>
      <c r="I14" s="33"/>
      <c r="J14" s="33"/>
      <c r="K14" s="33"/>
      <c r="L14" s="44"/>
      <c r="M14" s="33"/>
      <c r="N14" s="33"/>
      <c r="O14" s="33"/>
      <c r="P14" s="33">
        <f t="shared" si="0"/>
        <v>0</v>
      </c>
    </row>
    <row r="15" spans="2:16">
      <c r="B15" s="24" t="s">
        <v>41</v>
      </c>
      <c r="C15" s="24">
        <v>109</v>
      </c>
      <c r="D15" s="35"/>
      <c r="E15" s="35"/>
      <c r="F15" s="33"/>
      <c r="G15" s="33"/>
      <c r="H15" s="33"/>
      <c r="I15" s="33"/>
      <c r="J15" s="33"/>
      <c r="K15" s="33"/>
      <c r="L15" s="44"/>
      <c r="M15" s="33"/>
      <c r="N15" s="33"/>
      <c r="O15" s="33"/>
      <c r="P15" s="33">
        <f t="shared" si="0"/>
        <v>0</v>
      </c>
    </row>
    <row r="16" spans="2:16">
      <c r="B16" s="24" t="s">
        <v>41</v>
      </c>
      <c r="C16" s="24">
        <v>148</v>
      </c>
      <c r="D16" s="35"/>
      <c r="E16" s="35"/>
      <c r="F16" s="33"/>
      <c r="G16" s="33"/>
      <c r="H16" s="33"/>
      <c r="I16" s="33"/>
      <c r="J16" s="33"/>
      <c r="K16" s="33"/>
      <c r="L16" s="44"/>
      <c r="M16" s="33"/>
      <c r="N16" s="33"/>
      <c r="O16" s="33"/>
      <c r="P16" s="33">
        <f t="shared" si="0"/>
        <v>0</v>
      </c>
    </row>
    <row r="17" spans="2:16">
      <c r="B17" s="24" t="s">
        <v>41</v>
      </c>
      <c r="C17" s="24">
        <v>110</v>
      </c>
      <c r="D17" s="35"/>
      <c r="E17" s="35"/>
      <c r="F17" s="33">
        <v>0.7</v>
      </c>
      <c r="G17" s="33"/>
      <c r="H17" s="33"/>
      <c r="I17" s="33"/>
      <c r="J17" s="33"/>
      <c r="K17" s="33"/>
      <c r="L17" s="44"/>
      <c r="M17" s="33"/>
      <c r="N17" s="33"/>
      <c r="O17" s="33"/>
      <c r="P17" s="33">
        <f t="shared" si="0"/>
        <v>0.7</v>
      </c>
    </row>
    <row r="18" spans="2:16">
      <c r="B18" s="24" t="s">
        <v>41</v>
      </c>
      <c r="C18" s="24">
        <v>149</v>
      </c>
      <c r="D18" s="35"/>
      <c r="E18" s="35"/>
      <c r="F18" s="33"/>
      <c r="G18" s="33"/>
      <c r="H18" s="33"/>
      <c r="I18" s="33"/>
      <c r="J18" s="33"/>
      <c r="K18" s="33"/>
      <c r="L18" s="44"/>
      <c r="M18" s="33"/>
      <c r="N18" s="33"/>
      <c r="O18" s="33"/>
      <c r="P18" s="33">
        <f t="shared" si="0"/>
        <v>0</v>
      </c>
    </row>
    <row r="19" spans="2:16">
      <c r="B19" s="24" t="s">
        <v>42</v>
      </c>
      <c r="C19" s="24">
        <v>111</v>
      </c>
      <c r="D19" s="35">
        <v>50.185000000000002</v>
      </c>
      <c r="E19" s="35">
        <v>5.71</v>
      </c>
      <c r="F19" s="33">
        <v>1.341</v>
      </c>
      <c r="G19" s="33">
        <v>0.95</v>
      </c>
      <c r="H19" s="33"/>
      <c r="I19" s="33"/>
      <c r="J19" s="33"/>
      <c r="K19" s="33"/>
      <c r="L19" s="44"/>
      <c r="M19" s="33"/>
      <c r="N19" s="33"/>
      <c r="O19" s="33"/>
      <c r="P19" s="33">
        <f t="shared" si="0"/>
        <v>58.186000000000007</v>
      </c>
    </row>
    <row r="20" spans="2:16" hidden="1">
      <c r="B20" s="24" t="s">
        <v>42</v>
      </c>
      <c r="C20" s="24">
        <v>130</v>
      </c>
      <c r="D20" s="35"/>
      <c r="E20" s="35"/>
      <c r="F20" s="33"/>
      <c r="G20" s="33"/>
      <c r="H20" s="33"/>
      <c r="I20" s="33"/>
      <c r="J20" s="33"/>
      <c r="K20" s="33"/>
      <c r="L20" s="44"/>
      <c r="M20" s="33"/>
      <c r="N20" s="33"/>
      <c r="O20" s="33"/>
      <c r="P20" s="33">
        <f t="shared" si="0"/>
        <v>0</v>
      </c>
    </row>
    <row r="21" spans="2:16" hidden="1">
      <c r="B21" s="24" t="s">
        <v>42</v>
      </c>
      <c r="C21" s="24">
        <v>131</v>
      </c>
      <c r="D21" s="35"/>
      <c r="E21" s="35"/>
      <c r="F21" s="33"/>
      <c r="G21" s="33"/>
      <c r="H21" s="33"/>
      <c r="I21" s="33"/>
      <c r="J21" s="33"/>
      <c r="K21" s="33"/>
      <c r="L21" s="44"/>
      <c r="M21" s="33"/>
      <c r="N21" s="33"/>
      <c r="O21" s="33"/>
      <c r="P21" s="33">
        <f t="shared" si="0"/>
        <v>0</v>
      </c>
    </row>
    <row r="22" spans="2:16" hidden="1">
      <c r="B22" s="24" t="s">
        <v>42</v>
      </c>
      <c r="C22" s="24">
        <v>133</v>
      </c>
      <c r="D22" s="35"/>
      <c r="E22" s="35"/>
      <c r="F22" s="33"/>
      <c r="G22" s="33"/>
      <c r="H22" s="33"/>
      <c r="I22" s="33"/>
      <c r="J22" s="33"/>
      <c r="K22" s="33"/>
      <c r="L22" s="44"/>
      <c r="M22" s="33"/>
      <c r="N22" s="33"/>
      <c r="O22" s="33"/>
      <c r="P22" s="33">
        <f t="shared" si="0"/>
        <v>0</v>
      </c>
    </row>
    <row r="23" spans="2:16">
      <c r="B23" s="24" t="s">
        <v>42</v>
      </c>
      <c r="C23" s="24">
        <v>150</v>
      </c>
      <c r="D23" s="35"/>
      <c r="E23" s="35"/>
      <c r="F23" s="33"/>
      <c r="G23" s="33"/>
      <c r="H23" s="33"/>
      <c r="I23" s="33"/>
      <c r="J23" s="33"/>
      <c r="K23" s="33"/>
      <c r="L23" s="44"/>
      <c r="M23" s="33"/>
      <c r="N23" s="33"/>
      <c r="O23" s="33"/>
      <c r="P23" s="33">
        <f t="shared" si="0"/>
        <v>0</v>
      </c>
    </row>
    <row r="24" spans="2:16">
      <c r="B24" s="24" t="s">
        <v>43</v>
      </c>
      <c r="C24" s="24">
        <v>112</v>
      </c>
      <c r="D24" s="35">
        <v>27.175000000000001</v>
      </c>
      <c r="E24" s="35">
        <v>4.43</v>
      </c>
      <c r="F24" s="33">
        <v>7</v>
      </c>
      <c r="G24" s="33">
        <v>3.06</v>
      </c>
      <c r="H24" s="33"/>
      <c r="I24" s="33"/>
      <c r="J24" s="33"/>
      <c r="K24" s="33"/>
      <c r="L24" s="44"/>
      <c r="M24" s="33"/>
      <c r="N24" s="33"/>
      <c r="O24" s="33"/>
      <c r="P24" s="33">
        <f t="shared" si="0"/>
        <v>41.665000000000006</v>
      </c>
    </row>
    <row r="25" spans="2:16">
      <c r="B25" s="24" t="s">
        <v>44</v>
      </c>
      <c r="C25" s="24">
        <v>113</v>
      </c>
      <c r="D25" s="35">
        <v>1419.33</v>
      </c>
      <c r="E25" s="35">
        <v>353</v>
      </c>
      <c r="F25" s="33">
        <v>595.30200000000002</v>
      </c>
      <c r="G25" s="33">
        <v>55.232999999999997</v>
      </c>
      <c r="H25" s="33"/>
      <c r="I25" s="33"/>
      <c r="J25" s="33"/>
      <c r="K25" s="33"/>
      <c r="L25" s="44"/>
      <c r="M25" s="33"/>
      <c r="N25" s="33"/>
      <c r="O25" s="33"/>
      <c r="P25" s="33">
        <f t="shared" si="0"/>
        <v>2422.8650000000002</v>
      </c>
    </row>
    <row r="26" spans="2:16">
      <c r="B26" s="24" t="s">
        <v>44</v>
      </c>
      <c r="C26" s="24">
        <v>152</v>
      </c>
      <c r="D26" s="35">
        <v>1.615</v>
      </c>
      <c r="E26" s="35"/>
      <c r="F26" s="33"/>
      <c r="G26" s="33"/>
      <c r="H26" s="33"/>
      <c r="I26" s="33"/>
      <c r="J26" s="33"/>
      <c r="K26" s="33"/>
      <c r="L26" s="44"/>
      <c r="M26" s="33"/>
      <c r="N26" s="33"/>
      <c r="O26" s="33"/>
      <c r="P26" s="33">
        <f t="shared" si="0"/>
        <v>1.615</v>
      </c>
    </row>
    <row r="27" spans="2:16">
      <c r="B27" s="24" t="s">
        <v>45</v>
      </c>
      <c r="C27" s="24">
        <v>165</v>
      </c>
      <c r="D27" s="35">
        <v>0.219</v>
      </c>
      <c r="E27" s="35"/>
      <c r="F27" s="33"/>
      <c r="G27" s="33"/>
      <c r="H27" s="33"/>
      <c r="I27" s="33"/>
      <c r="J27" s="33"/>
      <c r="K27" s="33"/>
      <c r="L27" s="44"/>
      <c r="M27" s="33"/>
      <c r="N27" s="33"/>
      <c r="O27" s="33"/>
      <c r="P27" s="33">
        <f t="shared" si="0"/>
        <v>0.219</v>
      </c>
    </row>
    <row r="28" spans="2:16">
      <c r="B28" s="24" t="s">
        <v>46</v>
      </c>
      <c r="C28" s="24">
        <v>114</v>
      </c>
      <c r="D28" s="35">
        <v>942.625</v>
      </c>
      <c r="E28" s="35">
        <v>1546.1</v>
      </c>
      <c r="F28" s="33">
        <v>2195.1239999999998</v>
      </c>
      <c r="G28" s="33">
        <v>194.43799999999999</v>
      </c>
      <c r="H28" s="33"/>
      <c r="I28" s="33"/>
      <c r="J28" s="33"/>
      <c r="K28" s="33"/>
      <c r="L28" s="44"/>
      <c r="M28" s="33"/>
      <c r="N28" s="33"/>
      <c r="O28" s="33"/>
      <c r="P28" s="33">
        <f t="shared" si="0"/>
        <v>4878.2870000000003</v>
      </c>
    </row>
    <row r="29" spans="2:16">
      <c r="B29" s="24" t="s">
        <v>46</v>
      </c>
      <c r="C29" s="24">
        <v>153</v>
      </c>
      <c r="D29" s="35"/>
      <c r="E29" s="35">
        <v>3.9E-2</v>
      </c>
      <c r="F29" s="33">
        <v>6.335</v>
      </c>
      <c r="G29" s="33">
        <v>0.5</v>
      </c>
      <c r="H29" s="33"/>
      <c r="I29" s="33"/>
      <c r="J29" s="33"/>
      <c r="K29" s="33"/>
      <c r="L29" s="44"/>
      <c r="M29" s="33"/>
      <c r="N29" s="33"/>
      <c r="O29" s="33"/>
      <c r="P29" s="33">
        <f t="shared" si="0"/>
        <v>6.8739999999999997</v>
      </c>
    </row>
    <row r="30" spans="2:16">
      <c r="B30" s="24" t="s">
        <v>47</v>
      </c>
      <c r="C30" s="24">
        <v>115</v>
      </c>
      <c r="D30" s="35">
        <v>30.515000000000001</v>
      </c>
      <c r="E30" s="35">
        <v>116.51900000000001</v>
      </c>
      <c r="F30" s="33">
        <v>189.886</v>
      </c>
      <c r="G30" s="33">
        <v>24.731999999999999</v>
      </c>
      <c r="H30" s="33"/>
      <c r="I30" s="33"/>
      <c r="J30" s="33"/>
      <c r="K30" s="33"/>
      <c r="L30" s="44"/>
      <c r="M30" s="33"/>
      <c r="N30" s="33"/>
      <c r="O30" s="33"/>
      <c r="P30" s="33">
        <f t="shared" si="0"/>
        <v>361.65199999999993</v>
      </c>
    </row>
    <row r="31" spans="2:16">
      <c r="B31" s="24" t="s">
        <v>48</v>
      </c>
      <c r="C31" s="24">
        <v>161</v>
      </c>
      <c r="D31" s="35">
        <v>11.744999999999999</v>
      </c>
      <c r="E31" s="35">
        <v>12.44</v>
      </c>
      <c r="F31" s="33">
        <v>48.706000000000003</v>
      </c>
      <c r="G31" s="33">
        <v>26.106000000000002</v>
      </c>
      <c r="H31" s="33"/>
      <c r="I31" s="33"/>
      <c r="J31" s="33"/>
      <c r="K31" s="33"/>
      <c r="L31" s="33"/>
      <c r="M31" s="33"/>
      <c r="N31" s="33"/>
      <c r="O31" s="33"/>
      <c r="P31" s="33">
        <f t="shared" si="0"/>
        <v>98.997000000000014</v>
      </c>
    </row>
    <row r="32" spans="2:16">
      <c r="B32" s="24" t="s">
        <v>48</v>
      </c>
      <c r="C32" s="24">
        <v>163</v>
      </c>
      <c r="D32" s="35"/>
      <c r="E32" s="35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>
        <f t="shared" si="0"/>
        <v>0</v>
      </c>
    </row>
    <row r="33" spans="2:16">
      <c r="B33" s="24" t="s">
        <v>48</v>
      </c>
      <c r="C33" s="24">
        <v>164</v>
      </c>
      <c r="D33" s="35">
        <v>2.19</v>
      </c>
      <c r="E33" s="35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>
        <f t="shared" si="0"/>
        <v>2.19</v>
      </c>
    </row>
    <row r="34" spans="2:16">
      <c r="B34" s="24" t="s">
        <v>49</v>
      </c>
      <c r="C34" s="24">
        <v>162</v>
      </c>
      <c r="D34" s="35"/>
      <c r="E34" s="35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>
        <f t="shared" si="0"/>
        <v>0</v>
      </c>
    </row>
    <row r="35" spans="2:16">
      <c r="B35" s="24" t="s">
        <v>49</v>
      </c>
      <c r="C35" s="24">
        <v>117</v>
      </c>
      <c r="D35" s="35">
        <v>501.06700000000001</v>
      </c>
      <c r="E35" s="35">
        <v>590.87</v>
      </c>
      <c r="F35" s="33">
        <v>45.555999999999997</v>
      </c>
      <c r="G35" s="33">
        <v>54.188000000000002</v>
      </c>
      <c r="H35" s="33"/>
      <c r="I35" s="33"/>
      <c r="J35" s="33"/>
      <c r="K35" s="33"/>
      <c r="L35" s="33"/>
      <c r="M35" s="33"/>
      <c r="N35" s="33"/>
      <c r="O35" s="33"/>
      <c r="P35" s="33">
        <f t="shared" si="0"/>
        <v>1191.681</v>
      </c>
    </row>
    <row r="36" spans="2:16">
      <c r="B36" s="24" t="s">
        <v>49</v>
      </c>
      <c r="C36" s="24">
        <v>121</v>
      </c>
      <c r="D36" s="35">
        <v>48.523000000000003</v>
      </c>
      <c r="E36" s="35">
        <v>35.497999999999998</v>
      </c>
      <c r="F36" s="33">
        <v>6.3630000000000004</v>
      </c>
      <c r="G36" s="33">
        <v>5.4359999999999999</v>
      </c>
      <c r="H36" s="33"/>
      <c r="I36" s="33"/>
      <c r="J36" s="33"/>
      <c r="K36" s="33"/>
      <c r="L36" s="33"/>
      <c r="M36" s="33"/>
      <c r="N36" s="33"/>
      <c r="O36" s="33"/>
      <c r="P36" s="33">
        <f t="shared" si="0"/>
        <v>95.82</v>
      </c>
    </row>
    <row r="37" spans="2:16">
      <c r="B37" s="24" t="s">
        <v>50</v>
      </c>
      <c r="C37" s="24">
        <v>118</v>
      </c>
      <c r="D37" s="35">
        <v>57.274999999999999</v>
      </c>
      <c r="E37" s="35">
        <v>62.36</v>
      </c>
      <c r="F37" s="33">
        <v>8.2390000000000008</v>
      </c>
      <c r="G37" s="33">
        <v>2.0409999999999999</v>
      </c>
      <c r="H37" s="33"/>
      <c r="I37" s="33"/>
      <c r="J37" s="33"/>
      <c r="K37" s="33"/>
      <c r="L37" s="33"/>
      <c r="M37" s="33"/>
      <c r="N37" s="33"/>
      <c r="O37" s="33"/>
      <c r="P37" s="33">
        <f t="shared" si="0"/>
        <v>129.91499999999999</v>
      </c>
    </row>
    <row r="38" spans="2:16">
      <c r="B38" s="24" t="s">
        <v>50</v>
      </c>
      <c r="C38" s="24">
        <v>119</v>
      </c>
      <c r="D38" s="35"/>
      <c r="E38" s="35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>
        <f t="shared" si="0"/>
        <v>0</v>
      </c>
    </row>
    <row r="39" spans="2:16">
      <c r="B39" s="24" t="s">
        <v>50</v>
      </c>
      <c r="C39" s="24">
        <v>122</v>
      </c>
      <c r="D39" s="35">
        <v>0.01</v>
      </c>
      <c r="E39" s="35">
        <v>8.5950000000000006</v>
      </c>
      <c r="F39" s="33">
        <v>6</v>
      </c>
      <c r="G39" s="33"/>
      <c r="H39" s="33"/>
      <c r="I39" s="33"/>
      <c r="J39" s="33"/>
      <c r="K39" s="33"/>
      <c r="L39" s="33"/>
      <c r="M39" s="33"/>
      <c r="N39" s="33"/>
      <c r="O39" s="33"/>
      <c r="P39" s="33">
        <f t="shared" si="0"/>
        <v>14.605</v>
      </c>
    </row>
    <row r="40" spans="2:16">
      <c r="B40" s="24" t="s">
        <v>51</v>
      </c>
      <c r="C40" s="24">
        <v>120</v>
      </c>
      <c r="D40" s="35"/>
      <c r="E40" s="35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>
        <f t="shared" si="0"/>
        <v>0</v>
      </c>
    </row>
    <row r="41" spans="2:16">
      <c r="B41" s="24" t="s">
        <v>51</v>
      </c>
      <c r="C41" s="24">
        <v>124</v>
      </c>
      <c r="D41" s="35"/>
      <c r="E41" s="35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>
        <f t="shared" si="0"/>
        <v>0</v>
      </c>
    </row>
    <row r="42" spans="2:16">
      <c r="B42" s="62" t="s">
        <v>52</v>
      </c>
      <c r="C42" s="63"/>
      <c r="D42" s="43">
        <f>SUM(D6:D41)</f>
        <v>3092.4740000000002</v>
      </c>
      <c r="E42" s="43">
        <f t="shared" ref="E42:N42" si="1">SUM(E6:E41)</f>
        <v>2735.5609999999997</v>
      </c>
      <c r="F42" s="43">
        <f>SUM(F6:F41)</f>
        <v>3110.5519999999997</v>
      </c>
      <c r="G42" s="43">
        <f t="shared" si="1"/>
        <v>366.68399999999997</v>
      </c>
      <c r="H42" s="43">
        <f t="shared" si="1"/>
        <v>0</v>
      </c>
      <c r="I42" s="43">
        <f t="shared" si="1"/>
        <v>0</v>
      </c>
      <c r="J42" s="43">
        <f t="shared" si="1"/>
        <v>0</v>
      </c>
      <c r="K42" s="43">
        <f t="shared" si="1"/>
        <v>0</v>
      </c>
      <c r="L42" s="43">
        <f t="shared" si="1"/>
        <v>0</v>
      </c>
      <c r="M42" s="43">
        <f t="shared" si="1"/>
        <v>0</v>
      </c>
      <c r="N42" s="43">
        <f t="shared" si="1"/>
        <v>0</v>
      </c>
      <c r="O42" s="43">
        <f>SUM(O6:O41)</f>
        <v>0</v>
      </c>
      <c r="P42" s="34">
        <f>SUM(D42:O42)</f>
        <v>9305.2709999999988</v>
      </c>
    </row>
    <row r="46" spans="2:16" ht="31.5" customHeight="1">
      <c r="B46" s="64" t="s">
        <v>53</v>
      </c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</row>
    <row r="48" spans="2:16">
      <c r="B48" s="58" t="s">
        <v>22</v>
      </c>
      <c r="C48" s="59" t="s">
        <v>23</v>
      </c>
      <c r="D48" s="61" t="s">
        <v>24</v>
      </c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</row>
    <row r="49" spans="2:16">
      <c r="B49" s="58"/>
      <c r="C49" s="60"/>
      <c r="D49" s="5" t="s">
        <v>25</v>
      </c>
      <c r="E49" s="5" t="s">
        <v>26</v>
      </c>
      <c r="F49" s="5" t="s">
        <v>27</v>
      </c>
      <c r="G49" s="5" t="s">
        <v>28</v>
      </c>
      <c r="H49" s="5" t="s">
        <v>29</v>
      </c>
      <c r="I49" s="5" t="s">
        <v>30</v>
      </c>
      <c r="J49" s="5" t="s">
        <v>31</v>
      </c>
      <c r="K49" s="5" t="s">
        <v>32</v>
      </c>
      <c r="L49" s="5" t="s">
        <v>33</v>
      </c>
      <c r="M49" s="5" t="s">
        <v>34</v>
      </c>
      <c r="N49" s="5" t="s">
        <v>35</v>
      </c>
      <c r="O49" s="5" t="s">
        <v>36</v>
      </c>
      <c r="P49" s="5" t="s">
        <v>20</v>
      </c>
    </row>
    <row r="50" spans="2:16">
      <c r="B50" s="24" t="s">
        <v>37</v>
      </c>
      <c r="C50" s="24">
        <v>101</v>
      </c>
      <c r="D50" s="35"/>
      <c r="E50" s="35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>
        <f>SUM(D50:O50)</f>
        <v>0</v>
      </c>
    </row>
    <row r="51" spans="2:16">
      <c r="B51" s="24" t="s">
        <v>38</v>
      </c>
      <c r="C51" s="24">
        <v>102</v>
      </c>
      <c r="D51" s="35"/>
      <c r="E51" s="35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>
        <f t="shared" ref="P51:P82" si="2">SUM(D51:O51)</f>
        <v>0</v>
      </c>
    </row>
    <row r="52" spans="2:16">
      <c r="B52" s="24" t="s">
        <v>38</v>
      </c>
      <c r="C52" s="24">
        <v>103</v>
      </c>
      <c r="D52" s="35"/>
      <c r="E52" s="35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>
        <f t="shared" si="2"/>
        <v>0</v>
      </c>
    </row>
    <row r="53" spans="2:16">
      <c r="B53" s="24" t="s">
        <v>38</v>
      </c>
      <c r="C53" s="24">
        <v>105</v>
      </c>
      <c r="D53" s="35"/>
      <c r="E53" s="35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>
        <f t="shared" si="2"/>
        <v>0</v>
      </c>
    </row>
    <row r="54" spans="2:16">
      <c r="B54" s="24" t="s">
        <v>39</v>
      </c>
      <c r="C54" s="24">
        <v>104</v>
      </c>
      <c r="D54" s="35"/>
      <c r="E54" s="35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>
        <f t="shared" si="2"/>
        <v>0</v>
      </c>
    </row>
    <row r="55" spans="2:16">
      <c r="B55" s="24" t="s">
        <v>39</v>
      </c>
      <c r="C55" s="24">
        <v>105</v>
      </c>
      <c r="D55" s="35"/>
      <c r="E55" s="35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>
        <f t="shared" si="2"/>
        <v>0</v>
      </c>
    </row>
    <row r="56" spans="2:16">
      <c r="B56" s="24" t="s">
        <v>40</v>
      </c>
      <c r="C56" s="24">
        <v>107</v>
      </c>
      <c r="D56" s="35"/>
      <c r="E56" s="35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>
        <f t="shared" si="2"/>
        <v>0</v>
      </c>
    </row>
    <row r="57" spans="2:16">
      <c r="B57" s="24" t="s">
        <v>40</v>
      </c>
      <c r="C57" s="24">
        <v>108</v>
      </c>
      <c r="D57" s="35"/>
      <c r="E57" s="35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>
        <f t="shared" si="2"/>
        <v>0</v>
      </c>
    </row>
    <row r="58" spans="2:16">
      <c r="B58" s="24" t="s">
        <v>41</v>
      </c>
      <c r="C58" s="24">
        <v>109</v>
      </c>
      <c r="D58" s="35"/>
      <c r="E58" s="35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>
        <f t="shared" si="2"/>
        <v>0</v>
      </c>
    </row>
    <row r="59" spans="2:16">
      <c r="B59" s="24" t="s">
        <v>41</v>
      </c>
      <c r="C59" s="24">
        <v>148</v>
      </c>
      <c r="D59" s="35"/>
      <c r="E59" s="35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>
        <f t="shared" si="2"/>
        <v>0</v>
      </c>
    </row>
    <row r="60" spans="2:16">
      <c r="B60" s="24" t="s">
        <v>41</v>
      </c>
      <c r="C60" s="24">
        <v>110</v>
      </c>
      <c r="D60" s="35"/>
      <c r="E60" s="35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>
        <f t="shared" si="2"/>
        <v>0</v>
      </c>
    </row>
    <row r="61" spans="2:16">
      <c r="B61" s="24" t="s">
        <v>42</v>
      </c>
      <c r="C61" s="24">
        <v>111</v>
      </c>
      <c r="D61" s="35"/>
      <c r="E61" s="35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>
        <f t="shared" si="2"/>
        <v>0</v>
      </c>
    </row>
    <row r="62" spans="2:16">
      <c r="B62" s="24" t="s">
        <v>42</v>
      </c>
      <c r="C62" s="24">
        <v>130</v>
      </c>
      <c r="D62" s="35"/>
      <c r="E62" s="35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>
        <f t="shared" si="2"/>
        <v>0</v>
      </c>
    </row>
    <row r="63" spans="2:16">
      <c r="B63" s="24" t="s">
        <v>42</v>
      </c>
      <c r="C63" s="24">
        <v>131</v>
      </c>
      <c r="D63" s="35"/>
      <c r="E63" s="35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>
        <f t="shared" si="2"/>
        <v>0</v>
      </c>
    </row>
    <row r="64" spans="2:16">
      <c r="B64" s="24" t="s">
        <v>42</v>
      </c>
      <c r="C64" s="24">
        <v>133</v>
      </c>
      <c r="D64" s="35"/>
      <c r="E64" s="35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>
        <f t="shared" si="2"/>
        <v>0</v>
      </c>
    </row>
    <row r="65" spans="2:16">
      <c r="B65" s="24" t="s">
        <v>42</v>
      </c>
      <c r="C65" s="24">
        <v>150</v>
      </c>
      <c r="D65" s="35"/>
      <c r="E65" s="35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>
        <f t="shared" si="2"/>
        <v>0</v>
      </c>
    </row>
    <row r="66" spans="2:16">
      <c r="B66" s="24" t="s">
        <v>43</v>
      </c>
      <c r="C66" s="24">
        <v>112</v>
      </c>
      <c r="D66" s="35"/>
      <c r="E66" s="35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>
        <f t="shared" si="2"/>
        <v>0</v>
      </c>
    </row>
    <row r="67" spans="2:16">
      <c r="B67" s="24" t="s">
        <v>44</v>
      </c>
      <c r="C67" s="24">
        <v>113</v>
      </c>
      <c r="D67" s="35"/>
      <c r="E67" s="35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>
        <f t="shared" si="2"/>
        <v>0</v>
      </c>
    </row>
    <row r="68" spans="2:16">
      <c r="B68" s="24" t="s">
        <v>44</v>
      </c>
      <c r="C68" s="24">
        <v>152</v>
      </c>
      <c r="D68" s="35"/>
      <c r="E68" s="35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>
        <f t="shared" si="2"/>
        <v>0</v>
      </c>
    </row>
    <row r="69" spans="2:16">
      <c r="B69" s="24" t="s">
        <v>45</v>
      </c>
      <c r="C69" s="24">
        <v>165</v>
      </c>
      <c r="D69" s="35"/>
      <c r="E69" s="35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>
        <f t="shared" si="2"/>
        <v>0</v>
      </c>
    </row>
    <row r="70" spans="2:16">
      <c r="B70" s="24" t="s">
        <v>46</v>
      </c>
      <c r="C70" s="24">
        <v>114</v>
      </c>
      <c r="D70" s="35"/>
      <c r="E70" s="35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>
        <f t="shared" si="2"/>
        <v>0</v>
      </c>
    </row>
    <row r="71" spans="2:16">
      <c r="B71" s="24" t="s">
        <v>46</v>
      </c>
      <c r="C71" s="24">
        <v>153</v>
      </c>
      <c r="D71" s="35"/>
      <c r="E71" s="35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>
        <f t="shared" si="2"/>
        <v>0</v>
      </c>
    </row>
    <row r="72" spans="2:16">
      <c r="B72" s="24" t="s">
        <v>47</v>
      </c>
      <c r="C72" s="24">
        <v>115</v>
      </c>
      <c r="D72" s="35"/>
      <c r="E72" s="35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>
        <f t="shared" si="2"/>
        <v>0</v>
      </c>
    </row>
    <row r="73" spans="2:16">
      <c r="B73" s="24" t="s">
        <v>48</v>
      </c>
      <c r="C73" s="24">
        <v>161</v>
      </c>
      <c r="D73" s="35"/>
      <c r="E73" s="35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>
        <f t="shared" si="2"/>
        <v>0</v>
      </c>
    </row>
    <row r="74" spans="2:16">
      <c r="B74" s="24" t="s">
        <v>48</v>
      </c>
      <c r="C74" s="24">
        <v>163</v>
      </c>
      <c r="D74" s="35"/>
      <c r="E74" s="35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>
        <f t="shared" si="2"/>
        <v>0</v>
      </c>
    </row>
    <row r="75" spans="2:16">
      <c r="B75" s="24" t="s">
        <v>49</v>
      </c>
      <c r="C75" s="24">
        <v>162</v>
      </c>
      <c r="D75" s="35"/>
      <c r="E75" s="35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>
        <f t="shared" si="2"/>
        <v>0</v>
      </c>
    </row>
    <row r="76" spans="2:16">
      <c r="B76" s="24" t="s">
        <v>49</v>
      </c>
      <c r="C76" s="24">
        <v>117</v>
      </c>
      <c r="D76" s="35"/>
      <c r="E76" s="35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>
        <f t="shared" si="2"/>
        <v>0</v>
      </c>
    </row>
    <row r="77" spans="2:16">
      <c r="B77" s="24" t="s">
        <v>49</v>
      </c>
      <c r="C77" s="24">
        <v>121</v>
      </c>
      <c r="D77" s="35"/>
      <c r="E77" s="35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>
        <f t="shared" si="2"/>
        <v>0</v>
      </c>
    </row>
    <row r="78" spans="2:16">
      <c r="B78" s="24" t="s">
        <v>50</v>
      </c>
      <c r="C78" s="24">
        <v>118</v>
      </c>
      <c r="D78" s="35"/>
      <c r="E78" s="35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>
        <f t="shared" si="2"/>
        <v>0</v>
      </c>
    </row>
    <row r="79" spans="2:16">
      <c r="B79" s="24" t="s">
        <v>50</v>
      </c>
      <c r="C79" s="24">
        <v>119</v>
      </c>
      <c r="D79" s="35"/>
      <c r="E79" s="35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>
        <f t="shared" si="2"/>
        <v>0</v>
      </c>
    </row>
    <row r="80" spans="2:16">
      <c r="B80" s="24" t="s">
        <v>50</v>
      </c>
      <c r="C80" s="24">
        <v>123</v>
      </c>
      <c r="D80" s="35"/>
      <c r="E80" s="35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>
        <f t="shared" si="2"/>
        <v>0</v>
      </c>
    </row>
    <row r="81" spans="2:16">
      <c r="B81" s="24" t="s">
        <v>51</v>
      </c>
      <c r="C81" s="24">
        <v>120</v>
      </c>
      <c r="D81" s="35"/>
      <c r="E81" s="35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>
        <f t="shared" si="2"/>
        <v>0</v>
      </c>
    </row>
    <row r="82" spans="2:16">
      <c r="B82" s="24" t="s">
        <v>51</v>
      </c>
      <c r="C82" s="24">
        <v>124</v>
      </c>
      <c r="D82" s="35"/>
      <c r="E82" s="35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>
        <f t="shared" si="2"/>
        <v>0</v>
      </c>
    </row>
    <row r="83" spans="2:16">
      <c r="B83" s="62" t="s">
        <v>52</v>
      </c>
      <c r="C83" s="63"/>
      <c r="D83" s="34">
        <f>SUM(D50:D82)</f>
        <v>0</v>
      </c>
      <c r="E83" s="34">
        <f t="shared" ref="E83:P83" si="3">SUM(E50:E82)</f>
        <v>0</v>
      </c>
      <c r="F83" s="34">
        <f t="shared" si="3"/>
        <v>0</v>
      </c>
      <c r="G83" s="34">
        <f t="shared" si="3"/>
        <v>0</v>
      </c>
      <c r="H83" s="34">
        <f t="shared" si="3"/>
        <v>0</v>
      </c>
      <c r="I83" s="34">
        <f t="shared" si="3"/>
        <v>0</v>
      </c>
      <c r="J83" s="34">
        <f t="shared" si="3"/>
        <v>0</v>
      </c>
      <c r="K83" s="34">
        <f t="shared" si="3"/>
        <v>0</v>
      </c>
      <c r="L83" s="34">
        <f t="shared" si="3"/>
        <v>0</v>
      </c>
      <c r="M83" s="34">
        <f t="shared" si="3"/>
        <v>0</v>
      </c>
      <c r="N83" s="34">
        <f t="shared" si="3"/>
        <v>0</v>
      </c>
      <c r="O83" s="34">
        <f t="shared" si="3"/>
        <v>0</v>
      </c>
      <c r="P83" s="34">
        <f t="shared" si="3"/>
        <v>0</v>
      </c>
    </row>
  </sheetData>
  <mergeCells count="10">
    <mergeCell ref="B1:P3"/>
    <mergeCell ref="B4:B5"/>
    <mergeCell ref="D4:P4"/>
    <mergeCell ref="C4:C5"/>
    <mergeCell ref="B42:C42"/>
    <mergeCell ref="B48:B49"/>
    <mergeCell ref="C48:C49"/>
    <mergeCell ref="D48:P48"/>
    <mergeCell ref="B83:C83"/>
    <mergeCell ref="B46:P46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</sheetPr>
  <dimension ref="A1:T32"/>
  <sheetViews>
    <sheetView showGridLines="0" zoomScale="80" zoomScaleNormal="80" workbookViewId="0">
      <selection activeCell="F5" sqref="F5"/>
    </sheetView>
  </sheetViews>
  <sheetFormatPr defaultColWidth="11.42578125" defaultRowHeight="15"/>
  <cols>
    <col min="2" max="2" width="14.28515625" customWidth="1"/>
    <col min="3" max="3" width="13.7109375" customWidth="1"/>
    <col min="4" max="5" width="15.7109375" customWidth="1"/>
    <col min="12" max="12" width="14.5703125" bestFit="1" customWidth="1"/>
    <col min="14" max="14" width="13.5703125" bestFit="1" customWidth="1"/>
    <col min="15" max="15" width="10.140625" bestFit="1" customWidth="1"/>
    <col min="16" max="16" width="18.5703125" bestFit="1" customWidth="1"/>
  </cols>
  <sheetData>
    <row r="1" spans="1:17" ht="47.25" customHeight="1">
      <c r="A1" s="85" t="s">
        <v>54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</row>
    <row r="2" spans="1:17" ht="36.75" customHeight="1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</row>
    <row r="3" spans="1:17">
      <c r="B3" s="81" t="s">
        <v>55</v>
      </c>
      <c r="C3" s="81" t="s">
        <v>23</v>
      </c>
      <c r="D3" s="82" t="s">
        <v>24</v>
      </c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</row>
    <row r="4" spans="1:17">
      <c r="B4" s="81"/>
      <c r="C4" s="81"/>
      <c r="D4" s="6" t="s">
        <v>25</v>
      </c>
      <c r="E4" s="6" t="s">
        <v>26</v>
      </c>
      <c r="F4" s="6" t="s">
        <v>27</v>
      </c>
      <c r="G4" s="6" t="s">
        <v>28</v>
      </c>
      <c r="H4" s="6" t="s">
        <v>29</v>
      </c>
      <c r="I4" s="6" t="s">
        <v>30</v>
      </c>
      <c r="J4" s="6" t="s">
        <v>31</v>
      </c>
      <c r="K4" s="6" t="s">
        <v>32</v>
      </c>
      <c r="L4" s="6" t="s">
        <v>33</v>
      </c>
      <c r="M4" s="6" t="s">
        <v>34</v>
      </c>
      <c r="N4" s="6" t="s">
        <v>35</v>
      </c>
      <c r="O4" s="6" t="s">
        <v>36</v>
      </c>
      <c r="P4" s="6" t="s">
        <v>20</v>
      </c>
    </row>
    <row r="5" spans="1:17">
      <c r="B5" s="7" t="s">
        <v>50</v>
      </c>
      <c r="C5" s="7">
        <v>118</v>
      </c>
      <c r="D5" s="45">
        <f>303.26-128.357</f>
        <v>174.90299999999999</v>
      </c>
      <c r="E5" s="45">
        <v>17.608000000000001</v>
      </c>
      <c r="F5" s="45"/>
      <c r="G5" s="45">
        <v>3.3000000000000002E-2</v>
      </c>
      <c r="H5" s="45"/>
      <c r="I5" s="45"/>
      <c r="J5" s="45"/>
      <c r="K5" s="45"/>
      <c r="L5" s="45"/>
      <c r="M5" s="45"/>
      <c r="N5" s="45"/>
      <c r="O5" s="45"/>
      <c r="P5" s="14">
        <f t="shared" ref="P5:P9" si="0">SUM(D5:O5)</f>
        <v>192.54399999999998</v>
      </c>
    </row>
    <row r="6" spans="1:17">
      <c r="B6" s="7" t="s">
        <v>50</v>
      </c>
      <c r="C6" s="7">
        <v>119</v>
      </c>
      <c r="D6" s="14"/>
      <c r="E6" s="14"/>
      <c r="F6" s="45"/>
      <c r="G6" s="45"/>
      <c r="H6" s="45"/>
      <c r="I6" s="45"/>
      <c r="J6" s="45"/>
      <c r="K6" s="45"/>
      <c r="L6" s="45"/>
      <c r="M6" s="45"/>
      <c r="N6" s="45"/>
      <c r="O6" s="45"/>
      <c r="P6" s="14">
        <f t="shared" si="0"/>
        <v>0</v>
      </c>
    </row>
    <row r="7" spans="1:17">
      <c r="B7" s="7" t="s">
        <v>50</v>
      </c>
      <c r="C7" s="7">
        <v>122</v>
      </c>
      <c r="D7" s="14"/>
      <c r="E7" s="14"/>
      <c r="F7" s="45"/>
      <c r="G7" s="45"/>
      <c r="H7" s="45"/>
      <c r="I7" s="45"/>
      <c r="J7" s="45"/>
      <c r="K7" s="45"/>
      <c r="L7" s="45"/>
      <c r="M7" s="45"/>
      <c r="N7" s="45"/>
      <c r="O7" s="45"/>
      <c r="P7" s="14">
        <f t="shared" si="0"/>
        <v>0</v>
      </c>
    </row>
    <row r="8" spans="1:17">
      <c r="B8" s="7" t="s">
        <v>50</v>
      </c>
      <c r="C8" s="7">
        <v>123</v>
      </c>
      <c r="D8" s="14"/>
      <c r="E8" s="14"/>
      <c r="F8" s="45"/>
      <c r="G8" s="45"/>
      <c r="H8" s="45"/>
      <c r="I8" s="45"/>
      <c r="J8" s="45"/>
      <c r="K8" s="45"/>
      <c r="L8" s="45"/>
      <c r="M8" s="45"/>
      <c r="N8" s="45"/>
      <c r="O8" s="45"/>
      <c r="P8" s="14">
        <f t="shared" si="0"/>
        <v>0</v>
      </c>
    </row>
    <row r="9" spans="1:17">
      <c r="B9" s="7" t="s">
        <v>50</v>
      </c>
      <c r="C9" s="7">
        <v>157</v>
      </c>
      <c r="D9" s="14"/>
      <c r="E9" s="14"/>
      <c r="F9" s="45"/>
      <c r="G9" s="45"/>
      <c r="H9" s="45"/>
      <c r="I9" s="45"/>
      <c r="J9" s="45"/>
      <c r="K9" s="45"/>
      <c r="L9" s="45"/>
      <c r="M9" s="45"/>
      <c r="N9" s="45"/>
      <c r="O9" s="45"/>
      <c r="P9" s="14">
        <f t="shared" si="0"/>
        <v>0</v>
      </c>
    </row>
    <row r="10" spans="1:17">
      <c r="B10" s="7" t="s">
        <v>50</v>
      </c>
      <c r="C10" s="7">
        <v>158</v>
      </c>
      <c r="D10" s="14"/>
      <c r="E10" s="14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14">
        <f>SUM(D10:O10)</f>
        <v>0</v>
      </c>
    </row>
    <row r="11" spans="1:17">
      <c r="B11" s="7" t="s">
        <v>51</v>
      </c>
      <c r="C11" s="7">
        <v>120</v>
      </c>
      <c r="D11" s="14"/>
      <c r="E11" s="14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14">
        <f>SUM(D11:O11)</f>
        <v>0</v>
      </c>
    </row>
    <row r="12" spans="1:17">
      <c r="B12" s="7" t="s">
        <v>51</v>
      </c>
      <c r="C12" s="7">
        <v>124</v>
      </c>
      <c r="D12" s="14"/>
      <c r="E12" s="14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14">
        <f t="shared" ref="P12:P13" si="1">SUM(D12:O12)</f>
        <v>0</v>
      </c>
    </row>
    <row r="13" spans="1:17">
      <c r="B13" s="7" t="s">
        <v>51</v>
      </c>
      <c r="C13" s="7">
        <v>159</v>
      </c>
      <c r="D13" s="14"/>
      <c r="E13" s="14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14">
        <f t="shared" si="1"/>
        <v>0</v>
      </c>
    </row>
    <row r="14" spans="1:17">
      <c r="B14" s="83" t="s">
        <v>20</v>
      </c>
      <c r="C14" s="84"/>
      <c r="D14" s="32">
        <f t="shared" ref="D14:P14" si="2">SUM(D5:D13)</f>
        <v>174.90299999999999</v>
      </c>
      <c r="E14" s="32">
        <f t="shared" si="2"/>
        <v>17.608000000000001</v>
      </c>
      <c r="F14" s="32">
        <f t="shared" si="2"/>
        <v>0</v>
      </c>
      <c r="G14" s="32">
        <f t="shared" si="2"/>
        <v>3.3000000000000002E-2</v>
      </c>
      <c r="H14" s="32">
        <f t="shared" si="2"/>
        <v>0</v>
      </c>
      <c r="I14" s="32">
        <f t="shared" si="2"/>
        <v>0</v>
      </c>
      <c r="J14" s="32">
        <f t="shared" si="2"/>
        <v>0</v>
      </c>
      <c r="K14" s="32">
        <f t="shared" si="2"/>
        <v>0</v>
      </c>
      <c r="L14" s="32">
        <f t="shared" si="2"/>
        <v>0</v>
      </c>
      <c r="M14" s="32">
        <f t="shared" si="2"/>
        <v>0</v>
      </c>
      <c r="N14" s="32">
        <f t="shared" si="2"/>
        <v>0</v>
      </c>
      <c r="O14" s="32">
        <f t="shared" si="2"/>
        <v>0</v>
      </c>
      <c r="P14" s="32">
        <f t="shared" si="2"/>
        <v>192.54399999999998</v>
      </c>
    </row>
    <row r="16" spans="1:17" ht="30" customHeight="1">
      <c r="B16" s="85" t="s">
        <v>56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</row>
    <row r="17" spans="2:20" ht="32.25" customHeight="1"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T17" s="42"/>
    </row>
    <row r="18" spans="2:20">
      <c r="B18" s="81" t="s">
        <v>55</v>
      </c>
      <c r="C18" s="81" t="s">
        <v>23</v>
      </c>
      <c r="D18" s="82" t="s">
        <v>24</v>
      </c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</row>
    <row r="19" spans="2:20">
      <c r="B19" s="81"/>
      <c r="C19" s="81"/>
      <c r="D19" s="6" t="s">
        <v>25</v>
      </c>
      <c r="E19" s="6" t="s">
        <v>26</v>
      </c>
      <c r="F19" s="6" t="s">
        <v>27</v>
      </c>
      <c r="G19" s="6" t="s">
        <v>28</v>
      </c>
      <c r="H19" s="6" t="s">
        <v>29</v>
      </c>
      <c r="I19" s="6" t="s">
        <v>30</v>
      </c>
      <c r="J19" s="6" t="s">
        <v>31</v>
      </c>
      <c r="K19" s="6" t="s">
        <v>32</v>
      </c>
      <c r="L19" s="6" t="s">
        <v>33</v>
      </c>
      <c r="M19" s="6" t="s">
        <v>34</v>
      </c>
      <c r="N19" s="6" t="s">
        <v>35</v>
      </c>
      <c r="O19" s="6" t="s">
        <v>36</v>
      </c>
      <c r="P19" s="6" t="s">
        <v>20</v>
      </c>
    </row>
    <row r="20" spans="2:20">
      <c r="B20" s="7" t="s">
        <v>50</v>
      </c>
      <c r="C20" s="7">
        <v>118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25">
        <f>SUM(D20:O20)</f>
        <v>0</v>
      </c>
    </row>
    <row r="21" spans="2:20">
      <c r="B21" s="7" t="s">
        <v>50</v>
      </c>
      <c r="C21" s="7">
        <v>119</v>
      </c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25">
        <f>SUM(D21:O21)</f>
        <v>0</v>
      </c>
      <c r="Q21" s="25"/>
    </row>
    <row r="22" spans="2:20">
      <c r="B22" s="7" t="s">
        <v>50</v>
      </c>
      <c r="C22" s="7">
        <v>122</v>
      </c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25">
        <f>SUM(D22:O22)</f>
        <v>0</v>
      </c>
    </row>
    <row r="23" spans="2:20">
      <c r="B23" s="7" t="s">
        <v>50</v>
      </c>
      <c r="C23" s="7">
        <v>123</v>
      </c>
      <c r="D23" s="20"/>
      <c r="E23" s="20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25">
        <f t="shared" ref="P23:P28" si="3">SUM(D23:O23)</f>
        <v>0</v>
      </c>
    </row>
    <row r="24" spans="2:20">
      <c r="B24" s="7" t="s">
        <v>50</v>
      </c>
      <c r="C24" s="7">
        <v>157</v>
      </c>
      <c r="D24" s="20"/>
      <c r="E24" s="20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25">
        <f>SUM(D24:O24)</f>
        <v>0</v>
      </c>
    </row>
    <row r="25" spans="2:20">
      <c r="B25" s="7" t="s">
        <v>50</v>
      </c>
      <c r="C25" s="7">
        <v>158</v>
      </c>
      <c r="D25" s="20"/>
      <c r="E25" s="20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25">
        <f t="shared" ref="P25:P27" si="4">SUM(D25:O25)</f>
        <v>0</v>
      </c>
    </row>
    <row r="26" spans="2:20">
      <c r="B26" s="7" t="s">
        <v>51</v>
      </c>
      <c r="C26" s="7">
        <v>120</v>
      </c>
      <c r="D26" s="20"/>
      <c r="E26" s="20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25">
        <f t="shared" si="4"/>
        <v>0</v>
      </c>
    </row>
    <row r="27" spans="2:20">
      <c r="B27" s="7" t="s">
        <v>51</v>
      </c>
      <c r="C27" s="7">
        <v>124</v>
      </c>
      <c r="D27" s="20"/>
      <c r="E27" s="20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25">
        <f t="shared" si="4"/>
        <v>0</v>
      </c>
    </row>
    <row r="28" spans="2:20">
      <c r="B28" s="7" t="s">
        <v>51</v>
      </c>
      <c r="C28" s="7">
        <v>159</v>
      </c>
      <c r="D28" s="20"/>
      <c r="E28" s="20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25">
        <f t="shared" si="3"/>
        <v>0</v>
      </c>
    </row>
    <row r="29" spans="2:20">
      <c r="B29" s="83" t="s">
        <v>20</v>
      </c>
      <c r="C29" s="84"/>
      <c r="D29" s="29">
        <f t="shared" ref="D29:K29" si="5">SUM(D21:D28)</f>
        <v>0</v>
      </c>
      <c r="E29" s="29">
        <f t="shared" si="5"/>
        <v>0</v>
      </c>
      <c r="F29" s="29">
        <f t="shared" si="5"/>
        <v>0</v>
      </c>
      <c r="G29" s="29">
        <f t="shared" si="5"/>
        <v>0</v>
      </c>
      <c r="H29" s="29">
        <f t="shared" si="5"/>
        <v>0</v>
      </c>
      <c r="I29" s="29">
        <f t="shared" si="5"/>
        <v>0</v>
      </c>
      <c r="J29" s="29">
        <f t="shared" si="5"/>
        <v>0</v>
      </c>
      <c r="K29" s="29">
        <f t="shared" si="5"/>
        <v>0</v>
      </c>
      <c r="L29" s="29">
        <f>SUM(L20:L28)</f>
        <v>0</v>
      </c>
      <c r="M29" s="29">
        <f>SUM(M21:M28)</f>
        <v>0</v>
      </c>
      <c r="N29" s="29">
        <f>SUM(N21:N28)</f>
        <v>0</v>
      </c>
      <c r="O29" s="29">
        <f>SUM(O21:O28)</f>
        <v>0</v>
      </c>
      <c r="P29" s="29">
        <f>SUM(P20:P28)</f>
        <v>0</v>
      </c>
    </row>
    <row r="31" spans="2:20">
      <c r="C31" s="4"/>
    </row>
    <row r="32" spans="2:20">
      <c r="C32" s="4"/>
    </row>
  </sheetData>
  <mergeCells count="10">
    <mergeCell ref="B16:P17"/>
    <mergeCell ref="B18:B19"/>
    <mergeCell ref="C18:C19"/>
    <mergeCell ref="B29:C29"/>
    <mergeCell ref="D18:P18"/>
    <mergeCell ref="B3:B4"/>
    <mergeCell ref="C3:C4"/>
    <mergeCell ref="D3:P3"/>
    <mergeCell ref="B14:C14"/>
    <mergeCell ref="A1:Q2"/>
  </mergeCells>
  <conditionalFormatting sqref="P5:P13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0:P28 Q21"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P5:P13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P20:P28 Q21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"/>
  <sheetViews>
    <sheetView workbookViewId="0">
      <selection activeCell="D4" sqref="D4"/>
    </sheetView>
  </sheetViews>
  <sheetFormatPr defaultColWidth="11.42578125" defaultRowHeight="15"/>
  <cols>
    <col min="1" max="1" width="11.5703125" customWidth="1"/>
    <col min="2" max="2" width="5.7109375" customWidth="1"/>
    <col min="3" max="3" width="6.42578125" bestFit="1" customWidth="1"/>
    <col min="4" max="4" width="12.85546875" customWidth="1"/>
    <col min="5" max="5" width="21.85546875" customWidth="1"/>
    <col min="6" max="6" width="18.5703125" customWidth="1"/>
    <col min="7" max="7" width="13.85546875" customWidth="1"/>
    <col min="8" max="8" width="13.28515625" customWidth="1"/>
    <col min="9" max="9" width="24.28515625" customWidth="1"/>
    <col min="10" max="10" width="15.85546875" customWidth="1"/>
    <col min="11" max="11" width="15.42578125" customWidth="1"/>
    <col min="12" max="12" width="7" bestFit="1" customWidth="1"/>
    <col min="13" max="13" width="21.85546875" bestFit="1" customWidth="1"/>
    <col min="14" max="14" width="10.28515625" style="16" customWidth="1"/>
    <col min="15" max="15" width="10.42578125" bestFit="1" customWidth="1"/>
  </cols>
  <sheetData>
    <row r="1" spans="1:17" ht="15.75">
      <c r="A1" s="8" t="s">
        <v>57</v>
      </c>
      <c r="B1" s="8" t="s">
        <v>58</v>
      </c>
      <c r="C1" s="8" t="s">
        <v>59</v>
      </c>
      <c r="D1" s="9" t="s">
        <v>60</v>
      </c>
      <c r="E1" s="8" t="s">
        <v>61</v>
      </c>
      <c r="F1" s="8" t="s">
        <v>62</v>
      </c>
      <c r="G1" s="8" t="s">
        <v>63</v>
      </c>
      <c r="H1" s="8" t="s">
        <v>64</v>
      </c>
      <c r="I1" s="8" t="s">
        <v>65</v>
      </c>
      <c r="J1" s="8" t="s">
        <v>66</v>
      </c>
      <c r="K1" s="8" t="s">
        <v>67</v>
      </c>
      <c r="L1" s="8" t="s">
        <v>68</v>
      </c>
      <c r="M1" s="10" t="s">
        <v>69</v>
      </c>
      <c r="N1" s="11" t="s">
        <v>70</v>
      </c>
      <c r="O1" s="12" t="s">
        <v>71</v>
      </c>
      <c r="P1" s="12" t="s">
        <v>72</v>
      </c>
      <c r="Q1" s="12" t="s">
        <v>73</v>
      </c>
    </row>
    <row r="2" spans="1:17" ht="15.75">
      <c r="A2" s="13" t="s">
        <v>11</v>
      </c>
      <c r="B2" s="14" t="s">
        <v>74</v>
      </c>
      <c r="C2" s="13" t="s">
        <v>75</v>
      </c>
      <c r="D2" s="14" t="s">
        <v>12</v>
      </c>
      <c r="E2" s="14" t="s">
        <v>76</v>
      </c>
      <c r="F2" s="15">
        <v>46023</v>
      </c>
      <c r="G2" s="15">
        <v>46234</v>
      </c>
      <c r="H2" s="14">
        <f>+'Resumen_Cuota Global_Reineta '!F8</f>
        <v>15647.04</v>
      </c>
      <c r="I2" s="14">
        <v>0</v>
      </c>
      <c r="J2" s="14">
        <f>+'Resumen_Cuota Global_Reineta '!G8</f>
        <v>15647.04</v>
      </c>
      <c r="K2" s="14">
        <f>+'Resumen_Cuota Global_Reineta '!H8</f>
        <v>9305.2709999999988</v>
      </c>
      <c r="L2" s="14">
        <f>+'Resumen_Cuota Global_Reineta '!I8</f>
        <v>6341.7690000000021</v>
      </c>
      <c r="M2" s="19">
        <f>+'Resumen_Cuota Global_Reineta '!J8</f>
        <v>0.59469848610344178</v>
      </c>
      <c r="N2" s="14" t="str">
        <f>+'Resumen_Cuota Global_Reineta '!K8</f>
        <v>-</v>
      </c>
      <c r="O2" s="15">
        <f>+'Resumen_Cuota Global_Reineta '!C$4</f>
        <v>46128</v>
      </c>
      <c r="P2" s="18">
        <v>2026</v>
      </c>
      <c r="Q2" s="12"/>
    </row>
    <row r="3" spans="1:17" ht="15.75">
      <c r="A3" s="13" t="s">
        <v>11</v>
      </c>
      <c r="B3" s="14" t="s">
        <v>74</v>
      </c>
      <c r="C3" s="13" t="s">
        <v>75</v>
      </c>
      <c r="D3" s="14" t="s">
        <v>12</v>
      </c>
      <c r="E3" s="14" t="s">
        <v>76</v>
      </c>
      <c r="F3" s="56">
        <v>46235</v>
      </c>
      <c r="G3" s="15">
        <v>46387</v>
      </c>
      <c r="H3" s="14">
        <f>+'Resumen_Cuota Global_Reineta '!F9</f>
        <v>10431.36</v>
      </c>
      <c r="I3" s="14">
        <v>0</v>
      </c>
      <c r="J3" s="14">
        <f>+'Resumen_Cuota Global_Reineta '!G9</f>
        <v>10431.36</v>
      </c>
      <c r="K3" s="14">
        <f>+'Resumen_Cuota Global_Reineta '!H9</f>
        <v>0</v>
      </c>
      <c r="L3" s="14">
        <f>+'Resumen_Cuota Global_Reineta '!I9</f>
        <v>10431.36</v>
      </c>
      <c r="M3" s="19">
        <f>+'Resumen_Cuota Global_Reineta '!J9</f>
        <v>0</v>
      </c>
      <c r="N3" s="14" t="str">
        <f>+'Resumen_Cuota Global_Reineta '!K9</f>
        <v>-</v>
      </c>
      <c r="O3" s="15">
        <f>+'Resumen_Cuota Global_Reineta '!C$4</f>
        <v>46128</v>
      </c>
      <c r="P3" s="18">
        <v>2026</v>
      </c>
      <c r="Q3" s="57"/>
    </row>
    <row r="4" spans="1:17" ht="15.75">
      <c r="A4" s="13" t="s">
        <v>11</v>
      </c>
      <c r="B4" s="14" t="s">
        <v>74</v>
      </c>
      <c r="C4" s="13" t="s">
        <v>77</v>
      </c>
      <c r="D4" s="14" t="s">
        <v>16</v>
      </c>
      <c r="E4" s="14" t="s">
        <v>76</v>
      </c>
      <c r="F4" s="15">
        <v>46023</v>
      </c>
      <c r="G4" s="15">
        <v>46387</v>
      </c>
      <c r="H4" s="14">
        <f>+'Resumen_Cuota Global_Reineta '!F10</f>
        <v>2897.6</v>
      </c>
      <c r="I4" s="14">
        <v>0</v>
      </c>
      <c r="J4" s="14">
        <f>+'Resumen_Cuota Global_Reineta '!G10</f>
        <v>2897.6</v>
      </c>
      <c r="K4" s="14">
        <f>+'Resumen_Cuota Global_Reineta '!H10</f>
        <v>192.54399999999998</v>
      </c>
      <c r="L4" s="14">
        <f>+'Resumen_Cuota Global_Reineta '!I10</f>
        <v>2705.056</v>
      </c>
      <c r="M4" s="19">
        <f>+'Resumen_Cuota Global_Reineta '!J10</f>
        <v>6.6449475427940358E-2</v>
      </c>
      <c r="N4" s="14" t="str">
        <f>+'Resumen_Cuota Global_Reineta '!K10</f>
        <v>-</v>
      </c>
      <c r="O4" s="15">
        <f>+'Resumen_Cuota Global_Reineta '!C$4</f>
        <v>46128</v>
      </c>
      <c r="P4" s="18">
        <v>2026</v>
      </c>
      <c r="Q4" s="5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GONZALEZ GALDAMES,ROMINA MONICK</cp:lastModifiedBy>
  <cp:revision/>
  <dcterms:created xsi:type="dcterms:W3CDTF">2017-01-09T11:10:59Z</dcterms:created>
  <dcterms:modified xsi:type="dcterms:W3CDTF">2026-04-16T13:53:23Z</dcterms:modified>
  <cp:category/>
  <cp:contentStatus/>
</cp:coreProperties>
</file>