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3_JIBIA/"/>
    </mc:Choice>
  </mc:AlternateContent>
  <xr:revisionPtr revIDLastSave="250" documentId="11_A6436929CCEDB12ABCDC48BC2A395F31ADB0B7E9" xr6:coauthVersionLast="47" xr6:coauthVersionMax="47" xr10:uidLastSave="{AB016DEF-87CF-4208-A990-606EFD23B258}"/>
  <bookViews>
    <workbookView xWindow="-108" yWindow="-108" windowWidth="23256" windowHeight="12456" tabRatio="822" xr2:uid="{00000000-000D-0000-FFFF-FFFF00000000}"/>
  </bookViews>
  <sheets>
    <sheet name="RESUMEN" sheetId="8" r:id="rId1"/>
    <sheet name="CUOTA ARTESANAL" sheetId="9" r:id="rId2"/>
    <sheet name="CUOTA INDUSTRIAL" sheetId="10" r:id="rId3"/>
    <sheet name="Artesanal" sheetId="5" r:id="rId4"/>
    <sheet name="Industrial" sheetId="3" r:id="rId5"/>
    <sheet name="Página web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5" l="1"/>
  <c r="O3" i="6"/>
  <c r="O4" i="6"/>
  <c r="O5" i="6"/>
  <c r="O6" i="6"/>
  <c r="N3" i="6"/>
  <c r="N2" i="6"/>
  <c r="H2" i="6"/>
  <c r="O2" i="6"/>
  <c r="H6" i="6"/>
  <c r="F11" i="8"/>
  <c r="H4" i="6" s="1"/>
  <c r="F7" i="10"/>
  <c r="G11" i="8" s="1"/>
  <c r="B3" i="10"/>
  <c r="F7" i="9"/>
  <c r="G10" i="8" s="1"/>
  <c r="F10" i="8"/>
  <c r="H3" i="6" s="1"/>
  <c r="B3" i="9"/>
  <c r="P27" i="3"/>
  <c r="O42" i="5"/>
  <c r="P33" i="3"/>
  <c r="P40" i="3"/>
  <c r="L51" i="3"/>
  <c r="P32" i="3"/>
  <c r="P34" i="3"/>
  <c r="P31" i="3"/>
  <c r="P29" i="3"/>
  <c r="F42" i="5"/>
  <c r="D42" i="5"/>
  <c r="P30" i="3"/>
  <c r="P35" i="3"/>
  <c r="P36" i="3"/>
  <c r="P37" i="3"/>
  <c r="P38" i="3"/>
  <c r="P39" i="3"/>
  <c r="P41" i="3"/>
  <c r="P42" i="3"/>
  <c r="P43" i="3"/>
  <c r="P44" i="3"/>
  <c r="P45" i="3"/>
  <c r="P46" i="3"/>
  <c r="P47" i="3"/>
  <c r="P48" i="3"/>
  <c r="P49" i="3"/>
  <c r="P50" i="3"/>
  <c r="P28" i="3"/>
  <c r="E42" i="5"/>
  <c r="G42" i="5"/>
  <c r="H42" i="5"/>
  <c r="I42" i="5"/>
  <c r="J42" i="5"/>
  <c r="K42" i="5"/>
  <c r="L42" i="5"/>
  <c r="M42" i="5"/>
  <c r="N42" i="5"/>
  <c r="P7" i="5"/>
  <c r="P8" i="5"/>
  <c r="P9" i="5"/>
  <c r="P10" i="5"/>
  <c r="P11" i="5"/>
  <c r="P12" i="5"/>
  <c r="P13" i="5"/>
  <c r="P14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6" i="5"/>
  <c r="J4" i="6" l="1"/>
  <c r="J5" i="6"/>
  <c r="J2" i="6"/>
  <c r="H5" i="6"/>
  <c r="J3" i="6"/>
  <c r="P42" i="5"/>
  <c r="G7" i="9" s="1"/>
  <c r="K2" i="6" s="1"/>
  <c r="P51" i="3"/>
  <c r="I51" i="3"/>
  <c r="H7" i="9" l="1"/>
  <c r="L2" i="6" s="1"/>
  <c r="I7" i="9"/>
  <c r="M2" i="6" s="1"/>
  <c r="H10" i="8"/>
  <c r="K3" i="6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M3" i="6" l="1"/>
  <c r="J10" i="8"/>
  <c r="L3" i="6"/>
  <c r="I10" i="8"/>
  <c r="P83" i="5"/>
  <c r="H12" i="8" s="1"/>
  <c r="G12" i="8"/>
  <c r="J6" i="6" s="1"/>
  <c r="G13" i="8"/>
  <c r="F14" i="8"/>
  <c r="K6" i="6" l="1"/>
  <c r="J13" i="8"/>
  <c r="I13" i="8"/>
  <c r="J12" i="8"/>
  <c r="M6" i="6" s="1"/>
  <c r="I12" i="8"/>
  <c r="L6" i="6" s="1"/>
  <c r="G14" i="8"/>
  <c r="E51" i="3" l="1"/>
  <c r="H51" i="3" l="1"/>
  <c r="P19" i="3" l="1"/>
  <c r="F51" i="3" l="1"/>
  <c r="G51" i="3"/>
  <c r="J51" i="3"/>
  <c r="K51" i="3"/>
  <c r="M51" i="3"/>
  <c r="N51" i="3"/>
  <c r="O51" i="3"/>
  <c r="D51" i="3"/>
  <c r="P10" i="3" l="1"/>
  <c r="P5" i="3" l="1"/>
  <c r="P6" i="3"/>
  <c r="P7" i="3"/>
  <c r="P8" i="3"/>
  <c r="P9" i="3"/>
  <c r="P12" i="3"/>
  <c r="P13" i="3"/>
  <c r="P14" i="3"/>
  <c r="P15" i="3"/>
  <c r="P16" i="3"/>
  <c r="P17" i="3"/>
  <c r="P18" i="3"/>
  <c r="P20" i="3"/>
  <c r="P11" i="3"/>
  <c r="N21" i="3"/>
  <c r="O21" i="3"/>
  <c r="P21" i="3" l="1"/>
  <c r="G7" i="10" s="1"/>
  <c r="M21" i="3"/>
  <c r="L21" i="3"/>
  <c r="K21" i="3"/>
  <c r="J21" i="3"/>
  <c r="I21" i="3"/>
  <c r="H21" i="3"/>
  <c r="G21" i="3"/>
  <c r="F21" i="3"/>
  <c r="E21" i="3"/>
  <c r="D21" i="3"/>
  <c r="H11" i="8" l="1"/>
  <c r="H7" i="10"/>
  <c r="I11" i="8" s="1"/>
  <c r="I7" i="10"/>
  <c r="J11" i="8" s="1"/>
  <c r="M5" i="6" l="1"/>
  <c r="M4" i="6"/>
  <c r="L4" i="6"/>
  <c r="L5" i="6"/>
  <c r="K5" i="6"/>
  <c r="K4" i="6"/>
  <c r="H14" i="8"/>
  <c r="G66" i="3"/>
  <c r="F66" i="3"/>
  <c r="P64" i="3"/>
  <c r="P66" i="3" s="1"/>
  <c r="J66" i="3"/>
  <c r="I66" i="3"/>
  <c r="H66" i="3"/>
  <c r="D66" i="3"/>
  <c r="J14" i="8" l="1"/>
  <c r="I14" i="8"/>
</calcChain>
</file>

<file path=xl/sharedStrings.xml><?xml version="1.0" encoding="utf-8"?>
<sst xmlns="http://schemas.openxmlformats.org/spreadsheetml/2006/main" count="299" uniqueCount="117">
  <si>
    <t>CONTROL CUOTA GLOBAL JIBIA ARICA Y PARINACOTA HASTA MAGALLANES, AÑO 2026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</si>
  <si>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</si>
  <si>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</si>
  <si>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</si>
  <si>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</si>
  <si>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</si>
  <si>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</si>
  <si>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</si>
  <si>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</si>
  <si>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</si>
  <si>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JIBIA ARICA Y PARINACOTA HASTA MAGALLANES</t>
  </si>
  <si>
    <t>ARTESANAL</t>
  </si>
  <si>
    <t>Ene-Dic</t>
  </si>
  <si>
    <t>INDUSTRIAL</t>
  </si>
  <si>
    <t xml:space="preserve">FA </t>
  </si>
  <si>
    <t>INVESTIGACIÓN</t>
  </si>
  <si>
    <t>TOTAL</t>
  </si>
  <si>
    <t>CONTROL CUOTA JIBIA FRACCION ARTESANAL, AÑO 2026</t>
  </si>
  <si>
    <t>AREA</t>
  </si>
  <si>
    <t>ASIGNATARIO</t>
  </si>
  <si>
    <t>% CONSUMIDO</t>
  </si>
  <si>
    <t>FECHA CIERRE</t>
  </si>
  <si>
    <t>ARICA Y PARINACOTA HASTA MAGALLANES</t>
  </si>
  <si>
    <t>ENE-DIC</t>
  </si>
  <si>
    <t>-</t>
  </si>
  <si>
    <t>CONTROL CUOTA JIBIA FRACCION INDUSTRIAL, AÑO 2026</t>
  </si>
  <si>
    <t>Captura Jibia Artesanal Autorizada XV-XII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</si>
  <si>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</si>
  <si>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</si>
  <si>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</si>
  <si>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</si>
  <si>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</si>
  <si>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</si>
  <si>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</si>
  <si>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</si>
  <si>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</si>
  <si>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</si>
  <si>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</si>
  <si>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</si>
  <si>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</si>
  <si>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</si>
  <si>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</si>
  <si>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</si>
  <si>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</si>
  <si>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</si>
  <si>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</si>
  <si>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</si>
  <si>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</si>
  <si>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</si>
  <si>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</si>
  <si>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</si>
  <si>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</si>
  <si>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</si>
  <si>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</si>
  <si>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</si>
  <si>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</si>
  <si>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</si>
  <si>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</si>
  <si>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Jibia Artesanal XV-XII mensual Fauna acompañante (toneladas)</t>
  </si>
  <si>
    <t>Captura Jibia Industrial XV-XII mensual Autorizada  (toneladas)</t>
  </si>
  <si>
    <t>Región Operación</t>
  </si>
  <si>
    <t>Captura Jibia Industrial XV-XII mensual Fauna acompañante (toneladas)</t>
  </si>
  <si>
    <t>Captura Jibia XV-XII por Región (toneladas)</t>
  </si>
  <si>
    <t>Región Desembarques</t>
  </si>
  <si>
    <t>113 - 151</t>
  </si>
  <si>
    <t>Detalle</t>
  </si>
  <si>
    <t>Año</t>
  </si>
  <si>
    <t>Número Declaración</t>
  </si>
  <si>
    <t>Región de Desembarque</t>
  </si>
  <si>
    <t>RPI</t>
  </si>
  <si>
    <t>Nave</t>
  </si>
  <si>
    <t>Armador</t>
  </si>
  <si>
    <t>Cod Especie</t>
  </si>
  <si>
    <t>Especie</t>
  </si>
  <si>
    <t>Nm_Zona</t>
  </si>
  <si>
    <t>Captura</t>
  </si>
  <si>
    <t>Nm_Regimen</t>
  </si>
  <si>
    <t>FRIOSUR X</t>
  </si>
  <si>
    <t xml:space="preserve">PESQUERA GRIMAR S.A. </t>
  </si>
  <si>
    <t>JIBIA O CALAMAR ROJO</t>
  </si>
  <si>
    <t>NORTE EXTERIOR</t>
  </si>
  <si>
    <t>Marco Normal</t>
  </si>
  <si>
    <t>PUERTO BALLENA</t>
  </si>
  <si>
    <t>DERIS S.A.</t>
  </si>
  <si>
    <t>MN</t>
  </si>
  <si>
    <t>SUR EXTERIOR</t>
  </si>
  <si>
    <t>MARLIN</t>
  </si>
  <si>
    <t>CORPESCA S.A.</t>
  </si>
  <si>
    <t/>
  </si>
  <si>
    <t>4,232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</si>
  <si>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</si>
  <si>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</si>
  <si>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</si>
  <si>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</si>
  <si>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</si>
  <si>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</si>
  <si>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</si>
  <si>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</si>
  <si>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</si>
  <si>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</si>
  <si>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</si>
  <si>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</si>
  <si>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</si>
  <si>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</si>
  <si>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</si>
  <si>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</si>
  <si>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</si>
  <si>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JIBIA XV-XII</t>
  </si>
  <si>
    <t>JIBIA</t>
  </si>
  <si>
    <t>XV-XII</t>
  </si>
  <si>
    <t>OBJETIVO</t>
  </si>
  <si>
    <t>TOTAL ARTESANAL</t>
  </si>
  <si>
    <t>TOTAL ASIGNATARIO ARTESANAL</t>
  </si>
  <si>
    <t>TOTAL INDUSTRIAL</t>
  </si>
  <si>
    <t>TOTAL ASIGNATARIO INDUSTRIAL</t>
  </si>
  <si>
    <t>ARTESANAL-INDUSTRIAL</t>
  </si>
  <si>
    <t>FAUNA ACOMPAÑANTE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</si>
</sst>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[$-F800]dddd\,\ mmmm\ dd\,\ yyyy"/>
    <numFmt numFmtId="171" formatCode="0.0000"/>
    <numFmt numFmtId="172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50" fillId="0" borderId="0"/>
    <xf numFmtId="0" fontId="48" fillId="0" borderId="0"/>
    <xf numFmtId="0" fontId="48" fillId="0" borderId="0"/>
    <xf numFmtId="0" fontId="51" fillId="0" borderId="0"/>
  </cellStyleXfs>
  <cellXfs count="130">
    <xf numFmtId="0" fontId="0" fillId="0" borderId="0" xfId="0"/>
    <xf numFmtId="0" fontId="0" fillId="55" borderId="0" xfId="0" applyFill="1"/>
    <xf numFmtId="0" fontId="18" fillId="0" borderId="10" xfId="42112" applyFont="1" applyBorder="1" applyAlignment="1">
      <alignment horizontal="right" wrapText="1"/>
    </xf>
    <xf numFmtId="0" fontId="18" fillId="0" borderId="10" xfId="42113" applyFont="1" applyBorder="1" applyAlignment="1">
      <alignment horizontal="right" wrapText="1"/>
    </xf>
    <xf numFmtId="0" fontId="16" fillId="0" borderId="10" xfId="0" applyFont="1" applyBorder="1"/>
    <xf numFmtId="0" fontId="18" fillId="58" borderId="10" xfId="42113" applyFont="1" applyFill="1" applyBorder="1" applyAlignment="1">
      <alignment horizontal="center"/>
    </xf>
    <xf numFmtId="0" fontId="49" fillId="0" borderId="11" xfId="42114" applyFont="1" applyBorder="1" applyAlignment="1">
      <alignment wrapText="1"/>
    </xf>
    <xf numFmtId="0" fontId="0" fillId="0" borderId="0" xfId="0" applyAlignment="1">
      <alignment horizontal="left"/>
    </xf>
    <xf numFmtId="0" fontId="0" fillId="0" borderId="10" xfId="0" applyBorder="1"/>
    <xf numFmtId="2" fontId="16" fillId="0" borderId="10" xfId="0" applyNumberFormat="1" applyFont="1" applyBorder="1"/>
    <xf numFmtId="167" fontId="16" fillId="0" borderId="10" xfId="0" applyNumberFormat="1" applyFont="1" applyBorder="1"/>
    <xf numFmtId="0" fontId="19" fillId="56" borderId="10" xfId="42113" applyFont="1" applyFill="1" applyBorder="1" applyAlignment="1">
      <alignment horizontal="center"/>
    </xf>
    <xf numFmtId="0" fontId="16" fillId="59" borderId="10" xfId="0" applyFont="1" applyFill="1" applyBorder="1" applyAlignment="1">
      <alignment horizontal="center" vertical="center"/>
    </xf>
    <xf numFmtId="0" fontId="19" fillId="61" borderId="10" xfId="42112" applyFont="1" applyFill="1" applyBorder="1" applyAlignment="1">
      <alignment horizontal="center"/>
    </xf>
    <xf numFmtId="0" fontId="18" fillId="63" borderId="10" xfId="42112" applyFont="1" applyFill="1" applyBorder="1" applyAlignment="1">
      <alignment horizontal="center" wrapText="1"/>
    </xf>
    <xf numFmtId="0" fontId="18" fillId="63" borderId="20" xfId="42112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7" fillId="0" borderId="0" xfId="0" applyFont="1"/>
    <xf numFmtId="0" fontId="46" fillId="55" borderId="0" xfId="0" applyFont="1" applyFill="1"/>
    <xf numFmtId="0" fontId="0" fillId="0" borderId="10" xfId="0" applyBorder="1" applyAlignment="1">
      <alignment horizontal="center" vertical="center"/>
    </xf>
    <xf numFmtId="0" fontId="16" fillId="60" borderId="10" xfId="0" applyFont="1" applyFill="1" applyBorder="1" applyAlignment="1">
      <alignment horizontal="center"/>
    </xf>
    <xf numFmtId="167" fontId="0" fillId="0" borderId="10" xfId="0" applyNumberFormat="1" applyBorder="1"/>
    <xf numFmtId="0" fontId="19" fillId="63" borderId="10" xfId="42112" applyFont="1" applyFill="1" applyBorder="1" applyAlignment="1">
      <alignment horizontal="center" wrapText="1"/>
    </xf>
    <xf numFmtId="0" fontId="19" fillId="63" borderId="20" xfId="42112" applyFont="1" applyFill="1" applyBorder="1" applyAlignment="1">
      <alignment horizontal="center" wrapText="1"/>
    </xf>
    <xf numFmtId="0" fontId="49" fillId="57" borderId="23" xfId="42115" applyFont="1" applyFill="1" applyBorder="1" applyAlignment="1">
      <alignment horizontal="center"/>
    </xf>
    <xf numFmtId="167" fontId="16" fillId="62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62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9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9" fontId="46" fillId="55" borderId="0" xfId="0" applyNumberFormat="1" applyFont="1" applyFill="1"/>
    <xf numFmtId="167" fontId="0" fillId="0" borderId="0" xfId="0" applyNumberFormat="1"/>
    <xf numFmtId="171" fontId="16" fillId="59" borderId="10" xfId="0" applyNumberFormat="1" applyFont="1" applyFill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0" fontId="49" fillId="0" borderId="11" xfId="42115" applyFont="1" applyBorder="1" applyAlignment="1">
      <alignment horizontal="right" wrapText="1"/>
    </xf>
    <xf numFmtId="0" fontId="49" fillId="0" borderId="11" xfId="42115" applyFont="1" applyBorder="1" applyAlignment="1">
      <alignment wrapText="1"/>
    </xf>
    <xf numFmtId="167" fontId="0" fillId="55" borderId="10" xfId="0" applyNumberFormat="1" applyFill="1" applyBorder="1" applyAlignment="1">
      <alignment horizontal="center"/>
    </xf>
    <xf numFmtId="171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19" fillId="55" borderId="25" xfId="42112" applyFont="1" applyFill="1" applyBorder="1" applyAlignment="1">
      <alignment horizontal="center"/>
    </xf>
    <xf numFmtId="0" fontId="18" fillId="0" borderId="25" xfId="42112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167" fontId="0" fillId="0" borderId="20" xfId="0" applyNumberFormat="1" applyBorder="1"/>
    <xf numFmtId="0" fontId="19" fillId="61" borderId="22" xfId="42112" applyFont="1" applyFill="1" applyBorder="1" applyAlignment="1">
      <alignment horizontal="center"/>
    </xf>
    <xf numFmtId="167" fontId="16" fillId="62" borderId="21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/>
    </xf>
    <xf numFmtId="172" fontId="0" fillId="0" borderId="10" xfId="0" applyNumberFormat="1" applyBorder="1" applyAlignment="1">
      <alignment horizontal="center" vertical="center" wrapText="1"/>
    </xf>
    <xf numFmtId="172" fontId="0" fillId="0" borderId="10" xfId="0" applyNumberFormat="1" applyBorder="1" applyAlignment="1">
      <alignment horizontal="center" vertical="center"/>
    </xf>
    <xf numFmtId="172" fontId="0" fillId="55" borderId="10" xfId="0" applyNumberFormat="1" applyFill="1" applyBorder="1" applyAlignment="1">
      <alignment horizontal="center" vertical="center"/>
    </xf>
    <xf numFmtId="172" fontId="46" fillId="0" borderId="10" xfId="0" applyNumberFormat="1" applyFont="1" applyBorder="1" applyAlignment="1">
      <alignment horizontal="center" vertical="center"/>
    </xf>
    <xf numFmtId="172" fontId="0" fillId="0" borderId="10" xfId="0" applyNumberForma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/>
    </xf>
    <xf numFmtId="3" fontId="0" fillId="55" borderId="10" xfId="0" applyNumberFormat="1" applyFill="1" applyBorder="1" applyAlignment="1">
      <alignment horizontal="center" vertical="center"/>
    </xf>
    <xf numFmtId="0" fontId="59" fillId="0" borderId="10" xfId="0" applyFont="1" applyBorder="1"/>
    <xf numFmtId="3" fontId="59" fillId="0" borderId="10" xfId="0" applyNumberFormat="1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9" fontId="59" fillId="0" borderId="10" xfId="42110" applyFont="1" applyBorder="1" applyAlignment="1">
      <alignment horizontal="center" vertical="center"/>
    </xf>
    <xf numFmtId="0" fontId="22" fillId="64" borderId="10" xfId="0" applyFont="1" applyFill="1" applyBorder="1" applyAlignment="1">
      <alignment horizontal="center" vertical="center" wrapText="1"/>
    </xf>
    <xf numFmtId="4" fontId="22" fillId="64" borderId="10" xfId="0" applyNumberFormat="1" applyFont="1" applyFill="1" applyBorder="1" applyAlignment="1">
      <alignment horizontal="center" vertical="center" wrapText="1"/>
    </xf>
    <xf numFmtId="4" fontId="24" fillId="64" borderId="10" xfId="0" applyNumberFormat="1" applyFont="1" applyFill="1" applyBorder="1" applyAlignment="1">
      <alignment horizontal="center" vertical="center" wrapText="1"/>
    </xf>
    <xf numFmtId="0" fontId="58" fillId="65" borderId="10" xfId="0" applyFont="1" applyFill="1" applyBorder="1" applyAlignment="1">
      <alignment horizontal="center" vertical="center"/>
    </xf>
    <xf numFmtId="170" fontId="57" fillId="0" borderId="0" xfId="0" applyNumberFormat="1" applyFont="1" applyAlignment="1">
      <alignment horizontal="center" vertical="center" wrapText="1"/>
    </xf>
    <xf numFmtId="0" fontId="52" fillId="0" borderId="10" xfId="0" applyFont="1" applyBorder="1" applyAlignment="1">
      <alignment horizontal="center" vertical="center"/>
    </xf>
    <xf numFmtId="49" fontId="52" fillId="0" borderId="10" xfId="0" applyNumberFormat="1" applyFont="1" applyBorder="1" applyAlignment="1">
      <alignment horizontal="center" vertical="center"/>
    </xf>
    <xf numFmtId="9" fontId="52" fillId="0" borderId="10" xfId="42110" applyFont="1" applyBorder="1" applyAlignment="1">
      <alignment horizontal="center" vertical="center"/>
    </xf>
    <xf numFmtId="168" fontId="52" fillId="0" borderId="10" xfId="0" applyNumberFormat="1" applyFont="1" applyBorder="1" applyAlignment="1">
      <alignment horizontal="center" vertical="center"/>
    </xf>
    <xf numFmtId="168" fontId="53" fillId="0" borderId="10" xfId="0" applyNumberFormat="1" applyFont="1" applyBorder="1" applyAlignment="1">
      <alignment horizontal="center" vertical="center"/>
    </xf>
    <xf numFmtId="0" fontId="54" fillId="0" borderId="10" xfId="4211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  <xf numFmtId="172" fontId="59" fillId="0" borderId="10" xfId="0" applyNumberFormat="1" applyFon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 wrapText="1"/>
    </xf>
    <xf numFmtId="9" fontId="0" fillId="55" borderId="10" xfId="42110" applyFont="1" applyFill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0" fillId="55" borderId="10" xfId="0" applyNumberFormat="1" applyFill="1" applyBorder="1" applyAlignment="1">
      <alignment horizontal="center" vertical="center"/>
    </xf>
    <xf numFmtId="0" fontId="55" fillId="64" borderId="27" xfId="0" applyFont="1" applyFill="1" applyBorder="1" applyAlignment="1">
      <alignment horizontal="center" vertical="center" wrapText="1"/>
    </xf>
    <xf numFmtId="0" fontId="55" fillId="64" borderId="28" xfId="0" applyFont="1" applyFill="1" applyBorder="1" applyAlignment="1">
      <alignment horizontal="center" vertical="center" wrapText="1"/>
    </xf>
    <xf numFmtId="0" fontId="55" fillId="64" borderId="29" xfId="0" applyFont="1" applyFill="1" applyBorder="1" applyAlignment="1">
      <alignment horizontal="center" vertical="center" wrapText="1"/>
    </xf>
    <xf numFmtId="0" fontId="22" fillId="55" borderId="0" xfId="0" applyFont="1" applyFill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 vertical="center" wrapText="1"/>
    </xf>
    <xf numFmtId="170" fontId="57" fillId="64" borderId="31" xfId="0" applyNumberFormat="1" applyFont="1" applyFill="1" applyBorder="1" applyAlignment="1">
      <alignment horizontal="center" vertical="center" wrapText="1"/>
    </xf>
    <xf numFmtId="170" fontId="57" fillId="64" borderId="32" xfId="0" applyNumberFormat="1" applyFont="1" applyFill="1" applyBorder="1" applyAlignment="1">
      <alignment horizontal="center" vertical="center" wrapText="1"/>
    </xf>
    <xf numFmtId="170" fontId="57" fillId="0" borderId="28" xfId="0" applyNumberFormat="1" applyFont="1" applyBorder="1" applyAlignment="1">
      <alignment horizontal="center" vertical="center" wrapText="1"/>
    </xf>
    <xf numFmtId="0" fontId="57" fillId="64" borderId="27" xfId="0" applyFont="1" applyFill="1" applyBorder="1" applyAlignment="1">
      <alignment horizontal="center"/>
    </xf>
    <xf numFmtId="0" fontId="57" fillId="64" borderId="28" xfId="0" applyFont="1" applyFill="1" applyBorder="1" applyAlignment="1">
      <alignment horizontal="center"/>
    </xf>
    <xf numFmtId="0" fontId="57" fillId="64" borderId="29" xfId="0" applyFont="1" applyFill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/>
    </xf>
    <xf numFmtId="170" fontId="57" fillId="64" borderId="31" xfId="0" applyNumberFormat="1" applyFont="1" applyFill="1" applyBorder="1" applyAlignment="1">
      <alignment horizontal="center"/>
    </xf>
    <xf numFmtId="170" fontId="57" fillId="64" borderId="32" xfId="0" applyNumberFormat="1" applyFont="1" applyFill="1" applyBorder="1" applyAlignment="1">
      <alignment horizontal="center"/>
    </xf>
    <xf numFmtId="0" fontId="16" fillId="64" borderId="27" xfId="0" applyFont="1" applyFill="1" applyBorder="1" applyAlignment="1">
      <alignment horizontal="center"/>
    </xf>
    <xf numFmtId="0" fontId="16" fillId="64" borderId="28" xfId="0" applyFont="1" applyFill="1" applyBorder="1" applyAlignment="1">
      <alignment horizontal="center"/>
    </xf>
    <xf numFmtId="0" fontId="16" fillId="64" borderId="29" xfId="0" applyFont="1" applyFill="1" applyBorder="1" applyAlignment="1">
      <alignment horizontal="center"/>
    </xf>
    <xf numFmtId="170" fontId="16" fillId="64" borderId="30" xfId="0" applyNumberFormat="1" applyFont="1" applyFill="1" applyBorder="1" applyAlignment="1">
      <alignment horizontal="center"/>
    </xf>
    <xf numFmtId="170" fontId="16" fillId="64" borderId="31" xfId="0" applyNumberFormat="1" applyFont="1" applyFill="1" applyBorder="1" applyAlignment="1">
      <alignment horizontal="center"/>
    </xf>
    <xf numFmtId="170" fontId="16" fillId="64" borderId="32" xfId="0" applyNumberFormat="1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16" fillId="59" borderId="10" xfId="0" applyFont="1" applyFill="1" applyBorder="1" applyAlignment="1">
      <alignment horizontal="center" vertical="center" wrapText="1"/>
    </xf>
    <xf numFmtId="0" fontId="16" fillId="59" borderId="10" xfId="0" applyFont="1" applyFill="1" applyBorder="1" applyAlignment="1">
      <alignment horizontal="center"/>
    </xf>
    <xf numFmtId="0" fontId="16" fillId="59" borderId="22" xfId="0" applyFont="1" applyFill="1" applyBorder="1" applyAlignment="1">
      <alignment horizontal="center" vertical="center" wrapText="1"/>
    </xf>
    <xf numFmtId="0" fontId="16" fillId="59" borderId="21" xfId="0" applyFont="1" applyFill="1" applyBorder="1" applyAlignment="1">
      <alignment horizontal="center" vertical="center" wrapText="1"/>
    </xf>
    <xf numFmtId="0" fontId="16" fillId="59" borderId="25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19" fillId="56" borderId="26" xfId="42113" applyFont="1" applyFill="1" applyBorder="1" applyAlignment="1">
      <alignment horizontal="center"/>
    </xf>
    <xf numFmtId="0" fontId="19" fillId="56" borderId="24" xfId="42113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9" fillId="61" borderId="10" xfId="42112" applyFont="1" applyFill="1" applyBorder="1" applyAlignment="1">
      <alignment horizontal="center" wrapText="1"/>
    </xf>
    <xf numFmtId="0" fontId="19" fillId="56" borderId="22" xfId="42112" applyFont="1" applyFill="1" applyBorder="1" applyAlignment="1">
      <alignment horizontal="center" wrapText="1"/>
    </xf>
    <xf numFmtId="0" fontId="19" fillId="56" borderId="21" xfId="42112" applyFont="1" applyFill="1" applyBorder="1" applyAlignment="1">
      <alignment horizontal="center" wrapText="1"/>
    </xf>
    <xf numFmtId="0" fontId="16" fillId="62" borderId="25" xfId="0" applyFont="1" applyFill="1" applyBorder="1" applyAlignment="1">
      <alignment horizontal="center"/>
    </xf>
    <xf numFmtId="0" fontId="16" fillId="62" borderId="20" xfId="0" applyFont="1" applyFill="1" applyBorder="1" applyAlignment="1">
      <alignment horizontal="center"/>
    </xf>
    <xf numFmtId="0" fontId="19" fillId="61" borderId="10" xfId="42112" applyFont="1" applyFill="1" applyBorder="1" applyAlignment="1">
      <alignment horizontal="center"/>
    </xf>
    <xf numFmtId="167" fontId="0" fillId="66" borderId="10" xfId="0" applyNumberFormat="1" applyFill="1" applyBorder="1" applyAlignment="1">
      <alignment horizontal="center"/>
    </xf>
  </cellXfs>
  <cellStyles count="42116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rmal_Hoja3" xfId="42115" xr:uid="{00000000-0005-0000-0000-0000A67B0000}"/>
    <cellStyle name="Normal_Ind " xfId="42113" xr:uid="{00000000-0005-0000-0000-0000A77B0000}"/>
    <cellStyle name="Normal_Industrial" xfId="42114" xr:uid="{00000000-0005-0000-0000-0000A8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323851</xdr:colOff>
      <xdr:row>4</xdr:row>
      <xdr:rowOff>10503</xdr:rowOff>
    </xdr:from>
    <xdr:ext cx="1504950" cy="465748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6" y="782028"/>
          <a:ext cx="1504950" cy="46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666751</xdr:colOff>
      <xdr:row>2</xdr:row>
      <xdr:rowOff>197226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68035</xdr:colOff>
      <xdr:row>1</xdr:row>
      <xdr:rowOff>273033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1"/>
  <sheetViews>
    <sheetView showGridLines="0" tabSelected="1" zoomScaleNormal="100" workbookViewId="0">
      <selection activeCell="C7" sqref="C7:J7"/>
    </sheetView>
  </sheetViews>
  <sheetFormatPr baseColWidth="10" defaultColWidth="11.44140625" defaultRowHeight="14.4"/>
  <cols>
    <col min="1" max="1" width="5.33203125" style="1" customWidth="1"/>
    <col min="2" max="2" width="5.6640625" customWidth="1"/>
    <col min="3" max="3" width="21.6640625" bestFit="1" customWidth="1"/>
    <col min="4" max="4" width="18.88671875" bestFit="1" customWidth="1"/>
    <col min="5" max="5" width="9.33203125" customWidth="1"/>
    <col min="6" max="6" width="23" customWidth="1"/>
    <col min="7" max="7" width="21.6640625" customWidth="1"/>
    <col min="8" max="8" width="17.109375" customWidth="1"/>
    <col min="9" max="9" width="14.88671875" customWidth="1"/>
    <col min="10" max="10" width="15.88671875" customWidth="1"/>
    <col min="11" max="11" width="15.109375" customWidth="1"/>
    <col min="12" max="12" width="12.5546875" customWidth="1"/>
    <col min="13" max="13" width="16.109375" customWidth="1"/>
    <col min="14" max="14" width="15.88671875" customWidth="1"/>
    <col min="24" max="24" width="13.5546875" customWidth="1"/>
  </cols>
  <sheetData>
    <row r="1" spans="2:25" s="1" customFormat="1"/>
    <row r="2" spans="2:25" s="1" customFormat="1"/>
    <row r="3" spans="2:25" s="1" customFormat="1"/>
    <row r="4" spans="2:25" s="1" customFormat="1" ht="15" thickBot="1"/>
    <row r="5" spans="2:25" ht="18">
      <c r="B5" s="1"/>
      <c r="C5" s="86" t="s">
        <v>0</v>
      </c>
      <c r="D5" s="87"/>
      <c r="E5" s="87"/>
      <c r="F5" s="87"/>
      <c r="G5" s="87"/>
      <c r="H5" s="87"/>
      <c r="I5" s="87"/>
      <c r="J5" s="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5.6">
      <c r="B6" s="1"/>
      <c r="C6" s="92">
        <v>46252</v>
      </c>
      <c r="D6" s="93"/>
      <c r="E6" s="93"/>
      <c r="F6" s="93"/>
      <c r="G6" s="93"/>
      <c r="H6" s="93"/>
      <c r="I6" s="93"/>
      <c r="J6" s="9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5.6">
      <c r="B7" s="1"/>
      <c r="C7" s="95" t="s">
        <v>1</v>
      </c>
      <c r="D7" s="95"/>
      <c r="E7" s="95"/>
      <c r="F7" s="95"/>
      <c r="G7" s="95"/>
      <c r="H7" s="95"/>
      <c r="I7" s="95"/>
      <c r="J7" s="9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5.6">
      <c r="B8" s="1"/>
      <c r="C8" s="69"/>
      <c r="D8" s="69"/>
      <c r="E8" s="69"/>
      <c r="F8" s="69"/>
      <c r="G8" s="69"/>
      <c r="H8" s="69"/>
      <c r="I8" s="69"/>
      <c r="J8" s="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26.25" customHeight="1">
      <c r="B9" s="1"/>
      <c r="C9" s="65" t="s">
        <v>2</v>
      </c>
      <c r="D9" s="66" t="s">
        <v>3</v>
      </c>
      <c r="E9" s="66" t="s">
        <v>4</v>
      </c>
      <c r="F9" s="66" t="s">
        <v>5</v>
      </c>
      <c r="G9" s="66" t="s">
        <v>6</v>
      </c>
      <c r="H9" s="67" t="s">
        <v>7</v>
      </c>
      <c r="I9" s="66" t="s">
        <v>8</v>
      </c>
      <c r="J9" s="65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5">
      <c r="B10" s="1"/>
      <c r="C10" s="90" t="s">
        <v>10</v>
      </c>
      <c r="D10" s="4" t="s">
        <v>11</v>
      </c>
      <c r="E10" s="27" t="s">
        <v>12</v>
      </c>
      <c r="F10" s="52">
        <f>'CUOTA ARTESANAL'!E7</f>
        <v>175500</v>
      </c>
      <c r="G10" s="54">
        <f>'CUOTA ARTESANAL'!F7</f>
        <v>175500</v>
      </c>
      <c r="H10" s="54">
        <f>'CUOTA ARTESANAL'!G7</f>
        <v>129611.99280000001</v>
      </c>
      <c r="I10" s="54">
        <f>'CUOTA ARTESANAL'!H7</f>
        <v>45888.007199999993</v>
      </c>
      <c r="J10" s="81">
        <f>'CUOTA ARTESANAL'!I7</f>
        <v>0.73852987350427357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5">
      <c r="B11" s="1"/>
      <c r="C11" s="90"/>
      <c r="D11" s="4" t="s">
        <v>13</v>
      </c>
      <c r="E11" s="27" t="s">
        <v>12</v>
      </c>
      <c r="F11" s="52">
        <f>'CUOTA INDUSTRIAL'!E7</f>
        <v>19500</v>
      </c>
      <c r="G11" s="54">
        <f>'CUOTA INDUSTRIAL'!F7</f>
        <v>19500</v>
      </c>
      <c r="H11" s="54">
        <f>'CUOTA INDUSTRIAL'!G7</f>
        <v>8.7999999999999995E-2</v>
      </c>
      <c r="I11" s="54">
        <f>'CUOTA INDUSTRIAL'!H7</f>
        <v>19499.912</v>
      </c>
      <c r="J11" s="81">
        <f>'CUOTA INDUSTRIAL'!I7</f>
        <v>4.5128205128205124E-6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5">
      <c r="B12" s="1"/>
      <c r="C12" s="90"/>
      <c r="D12" s="4" t="s">
        <v>14</v>
      </c>
      <c r="E12" s="4" t="s">
        <v>12</v>
      </c>
      <c r="F12" s="52">
        <v>4000</v>
      </c>
      <c r="G12" s="55">
        <f>+F12</f>
        <v>4000</v>
      </c>
      <c r="H12" s="56">
        <f>Artesanal!P83+Industrial!P51</f>
        <v>409.89330000000001</v>
      </c>
      <c r="I12" s="57">
        <f t="shared" ref="I12:I13" si="0">+G12-H12</f>
        <v>3590.1066999999998</v>
      </c>
      <c r="J12" s="51">
        <f t="shared" ref="J12:J13" si="1">+H12/G12</f>
        <v>0.102473325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5">
      <c r="B13" s="1"/>
      <c r="C13" s="90"/>
      <c r="D13" s="4" t="s">
        <v>15</v>
      </c>
      <c r="E13" s="4" t="s">
        <v>12</v>
      </c>
      <c r="F13" s="53">
        <v>1000</v>
      </c>
      <c r="G13" s="58">
        <f>F13</f>
        <v>1000</v>
      </c>
      <c r="H13" s="55">
        <v>0</v>
      </c>
      <c r="I13" s="57">
        <f t="shared" si="0"/>
        <v>1000</v>
      </c>
      <c r="J13" s="51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5" s="1" customFormat="1">
      <c r="C14" s="90"/>
      <c r="D14" s="91" t="s">
        <v>16</v>
      </c>
      <c r="E14" s="91"/>
      <c r="F14" s="59">
        <f>SUM(F10:F13)</f>
        <v>200000</v>
      </c>
      <c r="G14" s="50">
        <f>SUM(G10:G13)</f>
        <v>200000</v>
      </c>
      <c r="H14" s="60">
        <f>SUM(H10:H13)</f>
        <v>130021.97410000001</v>
      </c>
      <c r="I14" s="60">
        <f>G14-H14</f>
        <v>69978.025899999993</v>
      </c>
      <c r="J14" s="82">
        <f>H14/G14</f>
        <v>0.65010987050000002</v>
      </c>
    </row>
    <row r="15" spans="2:25" s="1" customFormat="1" hidden="1">
      <c r="B15" s="19"/>
      <c r="C15" s="19"/>
      <c r="D15" s="19"/>
      <c r="E15" s="19"/>
      <c r="F15" s="19"/>
      <c r="G15" s="19"/>
      <c r="H15" s="19"/>
      <c r="I15" s="19"/>
      <c r="J15" s="33">
        <v>1</v>
      </c>
      <c r="K15" s="19"/>
      <c r="L15" s="19"/>
      <c r="M15" s="19"/>
      <c r="N15" s="19"/>
      <c r="O15" s="19"/>
      <c r="P15" s="19"/>
      <c r="Q15" s="19"/>
    </row>
    <row r="16" spans="2:25" s="1" customFormat="1">
      <c r="B16" s="19"/>
      <c r="C16" s="89"/>
      <c r="D16" s="8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s="1" customForma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s="1" customFormat="1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2:17" s="1" customForma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2:17" s="1" customForma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2:17" s="1" customForma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2:17" s="1" customForma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2:17" s="1" customForma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2:17" s="1" customFormat="1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s="1" customFormat="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2:17" s="1" customForma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s="1" customFormat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2:17" s="1" customFormat="1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2:17" s="1" customFormat="1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2:17" s="1" customForma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2:17" s="1" customForma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2:17" s="1" customForma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2:17" s="1" customFormat="1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2:17" s="1" customForma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2:17" s="1" customFormat="1"/>
    <row r="36" spans="2:17" s="1" customFormat="1"/>
    <row r="37" spans="2:17" s="1" customFormat="1"/>
    <row r="38" spans="2:17" s="1" customFormat="1"/>
    <row r="39" spans="2:17" s="1" customFormat="1"/>
    <row r="40" spans="2:17" s="1" customFormat="1"/>
    <row r="41" spans="2:17" s="1" customFormat="1"/>
    <row r="42" spans="2:17" s="1" customFormat="1"/>
    <row r="43" spans="2:17" s="1" customFormat="1"/>
    <row r="44" spans="2:17" s="1" customFormat="1"/>
    <row r="45" spans="2:17" s="1" customFormat="1"/>
    <row r="46" spans="2:17" s="1" customFormat="1"/>
    <row r="47" spans="2:17" s="1" customFormat="1"/>
    <row r="48" spans="2:17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</sheetData>
  <mergeCells count="6">
    <mergeCell ref="C5:J5"/>
    <mergeCell ref="C16:D16"/>
    <mergeCell ref="C10:C14"/>
    <mergeCell ref="D14:E14"/>
    <mergeCell ref="C6:J6"/>
    <mergeCell ref="C7:J7"/>
  </mergeCells>
  <conditionalFormatting sqref="J12:J13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12:J14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12:J1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J12:J14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7"/>
  <sheetViews>
    <sheetView showGridLines="0" workbookViewId="0">
      <selection activeCell="B28" sqref="B28"/>
    </sheetView>
  </sheetViews>
  <sheetFormatPr baseColWidth="10" defaultColWidth="11.44140625" defaultRowHeight="14.4"/>
  <cols>
    <col min="2" max="2" width="39.44140625" bestFit="1" customWidth="1"/>
    <col min="3" max="3" width="11.33203125" bestFit="1" customWidth="1"/>
    <col min="4" max="4" width="8.109375" bestFit="1" customWidth="1"/>
    <col min="5" max="5" width="19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  <col min="10" max="10" width="11.109375" bestFit="1" customWidth="1"/>
  </cols>
  <sheetData>
    <row r="1" spans="2:10" ht="15" thickBot="1"/>
    <row r="2" spans="2:10" ht="15.6">
      <c r="B2" s="96" t="s">
        <v>17</v>
      </c>
      <c r="C2" s="97"/>
      <c r="D2" s="97"/>
      <c r="E2" s="97"/>
      <c r="F2" s="97"/>
      <c r="G2" s="97"/>
      <c r="H2" s="97"/>
      <c r="I2" s="97"/>
      <c r="J2" s="98"/>
    </row>
    <row r="3" spans="2:10" ht="16.2" thickBot="1">
      <c r="B3" s="99">
        <f>RESUMEN!C6</f>
        <v>46252</v>
      </c>
      <c r="C3" s="100"/>
      <c r="D3" s="100"/>
      <c r="E3" s="100"/>
      <c r="F3" s="100"/>
      <c r="G3" s="100"/>
      <c r="H3" s="100"/>
      <c r="I3" s="100"/>
      <c r="J3" s="101"/>
    </row>
    <row r="6" spans="2:10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  <c r="J6" s="68" t="s">
        <v>21</v>
      </c>
    </row>
    <row r="7" spans="2:10">
      <c r="B7" s="61" t="s">
        <v>22</v>
      </c>
      <c r="C7" s="61" t="s">
        <v>11</v>
      </c>
      <c r="D7" s="61" t="s">
        <v>23</v>
      </c>
      <c r="E7" s="62">
        <v>175500</v>
      </c>
      <c r="F7" s="62">
        <f>E7</f>
        <v>175500</v>
      </c>
      <c r="G7" s="83">
        <f>Artesanal!P42</f>
        <v>129611.99280000001</v>
      </c>
      <c r="H7" s="62">
        <f>F7-G7</f>
        <v>45888.007199999993</v>
      </c>
      <c r="I7" s="64">
        <f>G7/F7</f>
        <v>0.73852987350427357</v>
      </c>
      <c r="J7" s="63" t="s">
        <v>24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"/>
  <sheetViews>
    <sheetView showGridLines="0" workbookViewId="0">
      <selection activeCell="C30" sqref="C30"/>
    </sheetView>
  </sheetViews>
  <sheetFormatPr baseColWidth="10" defaultColWidth="11.44140625" defaultRowHeight="14.4"/>
  <cols>
    <col min="2" max="2" width="39.44140625" bestFit="1" customWidth="1"/>
    <col min="3" max="3" width="11.44140625" bestFit="1" customWidth="1"/>
    <col min="4" max="4" width="8.109375" bestFit="1" customWidth="1"/>
    <col min="5" max="5" width="19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</cols>
  <sheetData>
    <row r="1" spans="2:9" ht="15" thickBot="1"/>
    <row r="2" spans="2:9">
      <c r="B2" s="102" t="s">
        <v>25</v>
      </c>
      <c r="C2" s="103"/>
      <c r="D2" s="103"/>
      <c r="E2" s="103"/>
      <c r="F2" s="103"/>
      <c r="G2" s="103"/>
      <c r="H2" s="103"/>
      <c r="I2" s="104"/>
    </row>
    <row r="3" spans="2:9" ht="15" thickBot="1">
      <c r="B3" s="105">
        <f>RESUMEN!C6</f>
        <v>46252</v>
      </c>
      <c r="C3" s="106"/>
      <c r="D3" s="106"/>
      <c r="E3" s="106"/>
      <c r="F3" s="106"/>
      <c r="G3" s="106"/>
      <c r="H3" s="106"/>
      <c r="I3" s="107"/>
    </row>
    <row r="6" spans="2:9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</row>
    <row r="7" spans="2:9">
      <c r="B7" s="61" t="s">
        <v>22</v>
      </c>
      <c r="C7" s="61" t="s">
        <v>13</v>
      </c>
      <c r="D7" s="61" t="s">
        <v>23</v>
      </c>
      <c r="E7" s="62">
        <v>19500</v>
      </c>
      <c r="F7" s="62">
        <f>E7</f>
        <v>19500</v>
      </c>
      <c r="G7" s="80">
        <f>Industrial!P21</f>
        <v>8.7999999999999995E-2</v>
      </c>
      <c r="H7" s="62">
        <f>F7-G7</f>
        <v>19499.912</v>
      </c>
      <c r="I7" s="64">
        <f>G7/F7</f>
        <v>4.5128205128205124E-6</v>
      </c>
    </row>
  </sheetData>
  <mergeCells count="2">
    <mergeCell ref="B2:I2"/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1:P83"/>
  <sheetViews>
    <sheetView showGridLines="0" zoomScale="80" zoomScaleNormal="70" workbookViewId="0">
      <selection activeCell="K70" activeCellId="2" sqref="K58 K61 K70"/>
    </sheetView>
  </sheetViews>
  <sheetFormatPr baseColWidth="10" defaultColWidth="11.44140625" defaultRowHeight="14.4"/>
  <cols>
    <col min="1" max="1" width="7.33203125" customWidth="1"/>
    <col min="5" max="7" width="11.5546875" customWidth="1"/>
    <col min="8" max="8" width="15.44140625" bestFit="1" customWidth="1"/>
    <col min="9" max="9" width="15" bestFit="1" customWidth="1"/>
    <col min="10" max="10" width="11.5546875" customWidth="1"/>
    <col min="16" max="16" width="13.5546875" customWidth="1"/>
  </cols>
  <sheetData>
    <row r="1" spans="2:16"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2:16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2:16" ht="24.75" customHeight="1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2:16">
      <c r="B4" s="110" t="s">
        <v>27</v>
      </c>
      <c r="C4" s="112" t="s">
        <v>28</v>
      </c>
      <c r="D4" s="111" t="s">
        <v>29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2:16">
      <c r="B5" s="110"/>
      <c r="C5" s="113"/>
      <c r="D5" s="12" t="s">
        <v>30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2" t="s">
        <v>36</v>
      </c>
      <c r="K5" s="12" t="s">
        <v>37</v>
      </c>
      <c r="L5" s="12" t="s">
        <v>38</v>
      </c>
      <c r="M5" s="12" t="s">
        <v>39</v>
      </c>
      <c r="N5" s="12" t="s">
        <v>40</v>
      </c>
      <c r="O5" s="12" t="s">
        <v>41</v>
      </c>
      <c r="P5" s="12" t="s">
        <v>16</v>
      </c>
    </row>
    <row r="6" spans="2:16">
      <c r="B6" s="21" t="s">
        <v>42</v>
      </c>
      <c r="C6" s="21">
        <v>101</v>
      </c>
      <c r="D6" s="31">
        <v>1.9139999999999999</v>
      </c>
      <c r="E6" s="84"/>
      <c r="F6" s="29"/>
      <c r="G6" s="29"/>
      <c r="H6" s="29">
        <v>0.76200000000000001</v>
      </c>
      <c r="I6" s="29"/>
      <c r="J6" s="29"/>
      <c r="K6" s="29"/>
      <c r="L6" s="29"/>
      <c r="M6" s="29"/>
      <c r="N6" s="29"/>
      <c r="O6" s="29"/>
      <c r="P6" s="29">
        <f>SUM(D6:O6)</f>
        <v>2.6760000000000002</v>
      </c>
    </row>
    <row r="7" spans="2:16">
      <c r="B7" s="21" t="s">
        <v>43</v>
      </c>
      <c r="C7" s="21">
        <v>102</v>
      </c>
      <c r="D7" s="31"/>
      <c r="E7" s="84"/>
      <c r="F7" s="29">
        <v>0.08</v>
      </c>
      <c r="G7" s="29"/>
      <c r="H7" s="29"/>
      <c r="I7" s="29"/>
      <c r="J7" s="29">
        <v>0.2</v>
      </c>
      <c r="K7" s="29"/>
      <c r="L7" s="29"/>
      <c r="M7" s="29"/>
      <c r="N7" s="29"/>
      <c r="O7" s="29"/>
      <c r="P7" s="29">
        <f t="shared" ref="P7:P41" si="0">SUM(D7:O7)</f>
        <v>0.28000000000000003</v>
      </c>
    </row>
    <row r="8" spans="2:16">
      <c r="B8" s="21" t="s">
        <v>43</v>
      </c>
      <c r="C8" s="21">
        <v>103</v>
      </c>
      <c r="D8" s="31"/>
      <c r="E8" s="84"/>
      <c r="F8" s="29">
        <v>0.06</v>
      </c>
      <c r="G8" s="29">
        <v>0.18</v>
      </c>
      <c r="H8" s="36"/>
      <c r="I8" s="29"/>
      <c r="J8" s="29">
        <v>0.27600000000000002</v>
      </c>
      <c r="K8" s="129">
        <v>0.13</v>
      </c>
      <c r="L8" s="29"/>
      <c r="M8" s="29"/>
      <c r="N8" s="29"/>
      <c r="O8" s="29"/>
      <c r="P8" s="29">
        <f t="shared" si="0"/>
        <v>0.64600000000000002</v>
      </c>
    </row>
    <row r="9" spans="2:16">
      <c r="B9" s="21" t="s">
        <v>43</v>
      </c>
      <c r="C9" s="21">
        <v>105</v>
      </c>
      <c r="D9" s="31"/>
      <c r="E9" s="84"/>
      <c r="F9" s="29"/>
      <c r="G9" s="29"/>
      <c r="H9" s="36">
        <v>0.4</v>
      </c>
      <c r="I9" s="29">
        <v>0.3</v>
      </c>
      <c r="J9" s="29"/>
      <c r="K9" s="29"/>
      <c r="L9" s="29"/>
      <c r="M9" s="29"/>
      <c r="N9" s="29"/>
      <c r="O9" s="29"/>
      <c r="P9" s="29">
        <f t="shared" si="0"/>
        <v>0.7</v>
      </c>
    </row>
    <row r="10" spans="2:16">
      <c r="B10" s="21" t="s">
        <v>44</v>
      </c>
      <c r="C10" s="21">
        <v>104</v>
      </c>
      <c r="D10" s="31">
        <v>9.4939999999999998</v>
      </c>
      <c r="E10" s="84"/>
      <c r="F10" s="29"/>
      <c r="G10" s="29"/>
      <c r="H10" s="36">
        <v>0.22</v>
      </c>
      <c r="I10" s="29">
        <v>0.1</v>
      </c>
      <c r="J10" s="29">
        <v>0.08</v>
      </c>
      <c r="K10" s="129">
        <v>0.08</v>
      </c>
      <c r="L10" s="29"/>
      <c r="M10" s="29"/>
      <c r="N10" s="29"/>
      <c r="O10" s="29"/>
      <c r="P10" s="29">
        <f t="shared" si="0"/>
        <v>9.9740000000000002</v>
      </c>
    </row>
    <row r="11" spans="2:16">
      <c r="B11" s="21" t="s">
        <v>44</v>
      </c>
      <c r="C11" s="21">
        <v>106</v>
      </c>
      <c r="D11" s="31">
        <v>949.11800000000005</v>
      </c>
      <c r="E11" s="84">
        <v>517.35940000000005</v>
      </c>
      <c r="F11" s="29">
        <v>0.87</v>
      </c>
      <c r="G11" s="29">
        <v>0.55000000000000004</v>
      </c>
      <c r="H11" s="36">
        <v>0.4</v>
      </c>
      <c r="I11" s="29">
        <v>0.6</v>
      </c>
      <c r="J11" s="29">
        <v>1.81</v>
      </c>
      <c r="K11" s="129">
        <v>0.73</v>
      </c>
      <c r="L11" s="29"/>
      <c r="M11" s="29"/>
      <c r="N11" s="29"/>
      <c r="O11" s="29"/>
      <c r="P11" s="29">
        <f t="shared" si="0"/>
        <v>1471.4374</v>
      </c>
    </row>
    <row r="12" spans="2:16">
      <c r="B12" s="21" t="s">
        <v>44</v>
      </c>
      <c r="C12" s="21">
        <v>144</v>
      </c>
      <c r="D12" s="31"/>
      <c r="E12" s="84"/>
      <c r="F12" s="29"/>
      <c r="G12" s="29"/>
      <c r="H12" s="36"/>
      <c r="I12" s="29"/>
      <c r="J12" s="29"/>
      <c r="K12" s="29"/>
      <c r="L12" s="29"/>
      <c r="M12" s="29"/>
      <c r="N12" s="29"/>
      <c r="O12" s="29"/>
      <c r="P12" s="29">
        <f t="shared" si="0"/>
        <v>0</v>
      </c>
    </row>
    <row r="13" spans="2:16" s="1" customFormat="1">
      <c r="B13" s="21" t="s">
        <v>45</v>
      </c>
      <c r="C13" s="21">
        <v>107</v>
      </c>
      <c r="D13" s="32">
        <v>1895.7840000000001</v>
      </c>
      <c r="E13" s="85">
        <v>1146.9468999999999</v>
      </c>
      <c r="F13" s="29">
        <v>419.25549999999998</v>
      </c>
      <c r="G13" s="41">
        <v>555.64859999999999</v>
      </c>
      <c r="H13" s="42">
        <v>18.998100000000001</v>
      </c>
      <c r="I13" s="29">
        <v>0.92</v>
      </c>
      <c r="J13" s="29">
        <v>1.2649999999999999</v>
      </c>
      <c r="K13" s="129">
        <v>0.09</v>
      </c>
      <c r="L13" s="42"/>
      <c r="M13" s="41"/>
      <c r="N13" s="41"/>
      <c r="O13" s="41"/>
      <c r="P13" s="29">
        <f t="shared" si="0"/>
        <v>4038.9080999999996</v>
      </c>
    </row>
    <row r="14" spans="2:16">
      <c r="B14" s="21" t="s">
        <v>45</v>
      </c>
      <c r="C14" s="21">
        <v>108</v>
      </c>
      <c r="D14" s="31">
        <v>31.64</v>
      </c>
      <c r="E14" s="84">
        <v>53.802399999999999</v>
      </c>
      <c r="F14" s="29">
        <v>17.760999999999999</v>
      </c>
      <c r="G14" s="29">
        <v>5.5910000000000002</v>
      </c>
      <c r="H14" s="36">
        <v>6.3140000000000001</v>
      </c>
      <c r="I14" s="29">
        <v>0.01</v>
      </c>
      <c r="J14" s="29">
        <v>0.60099999999999998</v>
      </c>
      <c r="K14" s="129">
        <v>0.5</v>
      </c>
      <c r="L14" s="36"/>
      <c r="M14" s="29"/>
      <c r="N14" s="29"/>
      <c r="O14" s="29"/>
      <c r="P14" s="29">
        <f t="shared" si="0"/>
        <v>116.21939999999999</v>
      </c>
    </row>
    <row r="15" spans="2:16">
      <c r="B15" s="21" t="s">
        <v>45</v>
      </c>
      <c r="C15" s="21">
        <v>146</v>
      </c>
      <c r="D15" s="31">
        <v>4.5</v>
      </c>
      <c r="E15" s="84"/>
      <c r="F15" s="29"/>
      <c r="G15" s="29"/>
      <c r="H15" s="36"/>
      <c r="I15" s="29"/>
      <c r="J15" s="29"/>
      <c r="K15" s="29"/>
      <c r="L15" s="36"/>
      <c r="M15" s="29"/>
      <c r="N15" s="29"/>
      <c r="O15" s="29"/>
      <c r="P15" s="29">
        <f t="shared" si="0"/>
        <v>4.5</v>
      </c>
    </row>
    <row r="16" spans="2:16">
      <c r="B16" s="21" t="s">
        <v>46</v>
      </c>
      <c r="C16" s="21">
        <v>109</v>
      </c>
      <c r="D16" s="31">
        <v>720.95500000000004</v>
      </c>
      <c r="E16" s="84">
        <v>5144.99</v>
      </c>
      <c r="F16" s="29">
        <v>6875.3981000000003</v>
      </c>
      <c r="G16" s="29">
        <v>3652.39</v>
      </c>
      <c r="H16" s="36">
        <v>1246.674</v>
      </c>
      <c r="I16" s="36">
        <v>141.298</v>
      </c>
      <c r="J16" s="29">
        <v>1059.155</v>
      </c>
      <c r="K16" s="129">
        <v>334.66899999999998</v>
      </c>
      <c r="L16" s="36"/>
      <c r="M16" s="29"/>
      <c r="N16" s="29"/>
      <c r="O16" s="29"/>
      <c r="P16" s="29">
        <f t="shared" si="0"/>
        <v>19175.5291</v>
      </c>
    </row>
    <row r="17" spans="2:16">
      <c r="B17" s="21" t="s">
        <v>46</v>
      </c>
      <c r="C17" s="21">
        <v>148</v>
      </c>
      <c r="D17" s="31"/>
      <c r="E17" s="84"/>
      <c r="F17" s="29"/>
      <c r="G17" s="29"/>
      <c r="H17" s="36"/>
      <c r="I17" s="29">
        <v>0.2</v>
      </c>
      <c r="J17" s="29"/>
      <c r="K17" s="29"/>
      <c r="L17" s="36"/>
      <c r="M17" s="29"/>
      <c r="N17" s="29"/>
      <c r="O17" s="29"/>
      <c r="P17" s="29">
        <f t="shared" si="0"/>
        <v>0.2</v>
      </c>
    </row>
    <row r="18" spans="2:16">
      <c r="B18" s="21" t="s">
        <v>46</v>
      </c>
      <c r="C18" s="21">
        <v>110</v>
      </c>
      <c r="D18" s="31">
        <v>438.85399999999998</v>
      </c>
      <c r="E18" s="84">
        <v>606.15049999999997</v>
      </c>
      <c r="F18" s="29">
        <v>681.08</v>
      </c>
      <c r="G18" s="29">
        <v>1116.1192000000001</v>
      </c>
      <c r="H18" s="36">
        <v>4986.9062999999996</v>
      </c>
      <c r="I18" s="29">
        <v>3857.3629999999998</v>
      </c>
      <c r="J18" s="29">
        <v>2359.7020000000002</v>
      </c>
      <c r="K18" s="129">
        <v>1664.2157</v>
      </c>
      <c r="L18" s="36"/>
      <c r="M18" s="29"/>
      <c r="N18" s="29"/>
      <c r="O18" s="29"/>
      <c r="P18" s="29">
        <f t="shared" si="0"/>
        <v>15710.3907</v>
      </c>
    </row>
    <row r="19" spans="2:16">
      <c r="B19" s="21" t="s">
        <v>46</v>
      </c>
      <c r="C19" s="21">
        <v>149</v>
      </c>
      <c r="D19" s="31"/>
      <c r="E19" s="84"/>
      <c r="F19" s="29"/>
      <c r="G19" s="29"/>
      <c r="H19" s="36"/>
      <c r="I19" s="29"/>
      <c r="J19" s="29">
        <v>0.03</v>
      </c>
      <c r="K19" s="29"/>
      <c r="L19" s="36"/>
      <c r="M19" s="29"/>
      <c r="N19" s="29"/>
      <c r="O19" s="29"/>
      <c r="P19" s="29">
        <f t="shared" si="0"/>
        <v>0.03</v>
      </c>
    </row>
    <row r="20" spans="2:16">
      <c r="B20" s="21" t="s">
        <v>47</v>
      </c>
      <c r="C20" s="21">
        <v>111</v>
      </c>
      <c r="D20" s="31">
        <v>1052.9970000000001</v>
      </c>
      <c r="E20" s="84">
        <v>1266.1478999999999</v>
      </c>
      <c r="F20" s="29">
        <v>3864.0138999999999</v>
      </c>
      <c r="G20" s="29">
        <v>6032.5649000000003</v>
      </c>
      <c r="H20" s="36">
        <v>8395.6602999999996</v>
      </c>
      <c r="I20" s="29">
        <v>8730.9207000000006</v>
      </c>
      <c r="J20" s="29">
        <v>5925.7665999999999</v>
      </c>
      <c r="K20" s="129">
        <v>3911.6493999999998</v>
      </c>
      <c r="L20" s="36"/>
      <c r="M20" s="29"/>
      <c r="N20" s="29"/>
      <c r="O20" s="29"/>
      <c r="P20" s="29">
        <f t="shared" si="0"/>
        <v>39179.720700000005</v>
      </c>
    </row>
    <row r="21" spans="2:16">
      <c r="B21" s="21" t="s">
        <v>47</v>
      </c>
      <c r="C21" s="21">
        <v>130</v>
      </c>
      <c r="D21" s="31"/>
      <c r="E21" s="84"/>
      <c r="F21" s="29"/>
      <c r="G21" s="29"/>
      <c r="H21" s="36">
        <v>4.6500000000000004</v>
      </c>
      <c r="I21" s="29"/>
      <c r="J21" s="29"/>
      <c r="K21" s="29"/>
      <c r="L21" s="36"/>
      <c r="M21" s="29"/>
      <c r="N21" s="29"/>
      <c r="O21" s="29"/>
      <c r="P21" s="29">
        <f t="shared" si="0"/>
        <v>4.6500000000000004</v>
      </c>
    </row>
    <row r="22" spans="2:16">
      <c r="B22" s="21" t="s">
        <v>47</v>
      </c>
      <c r="C22" s="21">
        <v>131</v>
      </c>
      <c r="D22" s="31"/>
      <c r="E22" s="84"/>
      <c r="F22" s="29"/>
      <c r="G22" s="29"/>
      <c r="H22" s="36"/>
      <c r="I22" s="29"/>
      <c r="J22" s="29"/>
      <c r="K22" s="29"/>
      <c r="L22" s="36"/>
      <c r="M22" s="29"/>
      <c r="N22" s="29"/>
      <c r="O22" s="29"/>
      <c r="P22" s="29">
        <f t="shared" si="0"/>
        <v>0</v>
      </c>
    </row>
    <row r="23" spans="2:16">
      <c r="B23" s="21" t="s">
        <v>47</v>
      </c>
      <c r="C23" s="21">
        <v>133</v>
      </c>
      <c r="D23" s="31"/>
      <c r="E23" s="84"/>
      <c r="F23" s="29"/>
      <c r="G23" s="29"/>
      <c r="H23" s="36"/>
      <c r="I23" s="29">
        <v>0.15</v>
      </c>
      <c r="J23" s="29"/>
      <c r="K23" s="29"/>
      <c r="L23" s="36"/>
      <c r="M23" s="29"/>
      <c r="N23" s="29"/>
      <c r="O23" s="29"/>
      <c r="P23" s="29">
        <f t="shared" si="0"/>
        <v>0.15</v>
      </c>
    </row>
    <row r="24" spans="2:16">
      <c r="B24" s="21" t="s">
        <v>47</v>
      </c>
      <c r="C24" s="21">
        <v>150</v>
      </c>
      <c r="D24" s="31"/>
      <c r="E24" s="84"/>
      <c r="F24" s="29"/>
      <c r="G24" s="29"/>
      <c r="H24" s="36"/>
      <c r="I24" s="29"/>
      <c r="J24" s="29"/>
      <c r="K24" s="29"/>
      <c r="L24" s="36"/>
      <c r="M24" s="29"/>
      <c r="N24" s="29"/>
      <c r="O24" s="29"/>
      <c r="P24" s="29">
        <f t="shared" si="0"/>
        <v>0</v>
      </c>
    </row>
    <row r="25" spans="2:16">
      <c r="B25" s="21" t="s">
        <v>48</v>
      </c>
      <c r="C25" s="21">
        <v>112</v>
      </c>
      <c r="D25" s="31">
        <v>0.154</v>
      </c>
      <c r="E25" s="84"/>
      <c r="F25" s="29">
        <v>0.1</v>
      </c>
      <c r="G25" s="29">
        <v>306.9873</v>
      </c>
      <c r="H25" s="36">
        <v>512.73450000000003</v>
      </c>
      <c r="I25" s="29">
        <v>28.755099999999999</v>
      </c>
      <c r="J25" s="29">
        <v>30.448</v>
      </c>
      <c r="K25" s="129">
        <v>29.136399999999998</v>
      </c>
      <c r="L25" s="36"/>
      <c r="M25" s="29"/>
      <c r="N25" s="29"/>
      <c r="O25" s="29"/>
      <c r="P25" s="29">
        <f t="shared" si="0"/>
        <v>908.31529999999998</v>
      </c>
    </row>
    <row r="26" spans="2:16">
      <c r="B26" s="21" t="s">
        <v>49</v>
      </c>
      <c r="C26" s="21">
        <v>113</v>
      </c>
      <c r="D26" s="31">
        <v>78.510000000000005</v>
      </c>
      <c r="E26" s="84">
        <v>345.8852</v>
      </c>
      <c r="F26" s="29">
        <v>258.07600000000002</v>
      </c>
      <c r="G26" s="29">
        <v>7550.799</v>
      </c>
      <c r="H26" s="36">
        <v>6936.0963000000002</v>
      </c>
      <c r="I26" s="29">
        <v>2857.4315000000001</v>
      </c>
      <c r="J26" s="29">
        <v>3542.2572</v>
      </c>
      <c r="K26" s="129">
        <v>1407.0624</v>
      </c>
      <c r="L26" s="36"/>
      <c r="M26" s="29"/>
      <c r="N26" s="29"/>
      <c r="O26" s="29"/>
      <c r="P26" s="29">
        <f t="shared" si="0"/>
        <v>22976.117599999998</v>
      </c>
    </row>
    <row r="27" spans="2:16">
      <c r="B27" s="21" t="s">
        <v>49</v>
      </c>
      <c r="C27" s="21">
        <v>152</v>
      </c>
      <c r="D27" s="31"/>
      <c r="E27" s="84"/>
      <c r="F27" s="29"/>
      <c r="G27" s="29">
        <v>6.6630000000000003</v>
      </c>
      <c r="H27" s="36"/>
      <c r="I27" s="29">
        <v>10.3</v>
      </c>
      <c r="J27" s="29">
        <v>3.7189999999999999</v>
      </c>
      <c r="K27" s="29"/>
      <c r="L27" s="36"/>
      <c r="M27" s="29"/>
      <c r="N27" s="29"/>
      <c r="O27" s="29"/>
      <c r="P27" s="29">
        <f t="shared" si="0"/>
        <v>20.682000000000002</v>
      </c>
    </row>
    <row r="28" spans="2:16">
      <c r="B28" s="21" t="s">
        <v>50</v>
      </c>
      <c r="C28" s="21">
        <v>165</v>
      </c>
      <c r="D28" s="31"/>
      <c r="E28" s="84"/>
      <c r="F28" s="29"/>
      <c r="G28" s="29">
        <v>7.3140000000000001</v>
      </c>
      <c r="H28" s="36">
        <v>92.897000000000006</v>
      </c>
      <c r="I28" s="29">
        <v>19.905999999999999</v>
      </c>
      <c r="J28" s="29"/>
      <c r="K28" s="29"/>
      <c r="L28" s="36"/>
      <c r="M28" s="29"/>
      <c r="N28" s="29"/>
      <c r="O28" s="29"/>
      <c r="P28" s="29">
        <f t="shared" si="0"/>
        <v>120.11700000000002</v>
      </c>
    </row>
    <row r="29" spans="2:16">
      <c r="B29" s="21" t="s">
        <v>51</v>
      </c>
      <c r="C29" s="21">
        <v>114</v>
      </c>
      <c r="D29" s="31">
        <v>3.6949999999999998</v>
      </c>
      <c r="E29" s="84">
        <v>25.737400000000001</v>
      </c>
      <c r="F29" s="29">
        <v>576.84259999999995</v>
      </c>
      <c r="G29" s="29">
        <v>937.67769999999996</v>
      </c>
      <c r="H29" s="36">
        <v>5644.7210999999998</v>
      </c>
      <c r="I29" s="29">
        <v>8485.8788999999997</v>
      </c>
      <c r="J29" s="29">
        <v>6541.9670999999998</v>
      </c>
      <c r="K29" s="129">
        <v>3572.0441000000001</v>
      </c>
      <c r="L29" s="36"/>
      <c r="M29" s="29"/>
      <c r="N29" s="29"/>
      <c r="O29" s="29"/>
      <c r="P29" s="29">
        <f t="shared" si="0"/>
        <v>25788.563900000001</v>
      </c>
    </row>
    <row r="30" spans="2:16">
      <c r="B30" s="21" t="s">
        <v>51</v>
      </c>
      <c r="C30" s="21">
        <v>153</v>
      </c>
      <c r="D30" s="31"/>
      <c r="E30" s="31"/>
      <c r="F30" s="29"/>
      <c r="G30" s="29">
        <v>33.220999999999997</v>
      </c>
      <c r="H30" s="36">
        <v>15.7843</v>
      </c>
      <c r="I30" s="29">
        <v>22.442299999999999</v>
      </c>
      <c r="J30" s="29">
        <v>8.5589999999999993</v>
      </c>
      <c r="K30" s="29"/>
      <c r="L30" s="36"/>
      <c r="M30" s="29"/>
      <c r="N30" s="29"/>
      <c r="O30" s="29"/>
      <c r="P30" s="29">
        <f t="shared" si="0"/>
        <v>80.006599999999992</v>
      </c>
    </row>
    <row r="31" spans="2:16">
      <c r="B31" s="21" t="s">
        <v>52</v>
      </c>
      <c r="C31" s="21">
        <v>115</v>
      </c>
      <c r="D31" s="31"/>
      <c r="E31" s="31"/>
      <c r="F31" s="29">
        <v>0.5</v>
      </c>
      <c r="G31" s="29"/>
      <c r="H31" s="36"/>
      <c r="I31" s="29"/>
      <c r="J31" s="29"/>
      <c r="K31" s="29"/>
      <c r="L31" s="36"/>
      <c r="M31" s="29"/>
      <c r="N31" s="29"/>
      <c r="O31" s="29"/>
      <c r="P31" s="29">
        <f t="shared" si="0"/>
        <v>0.5</v>
      </c>
    </row>
    <row r="32" spans="2:16">
      <c r="B32" s="21" t="s">
        <v>53</v>
      </c>
      <c r="C32" s="21">
        <v>161</v>
      </c>
      <c r="D32" s="31"/>
      <c r="E32" s="31"/>
      <c r="F32" s="29"/>
      <c r="G32" s="29"/>
      <c r="H32" s="36">
        <v>0.1</v>
      </c>
      <c r="I32" s="29">
        <v>1.0640000000000001</v>
      </c>
      <c r="J32" s="29"/>
      <c r="K32" s="129">
        <v>0.495</v>
      </c>
      <c r="L32" s="29"/>
      <c r="M32" s="29"/>
      <c r="N32" s="29"/>
      <c r="O32" s="29"/>
      <c r="P32" s="29">
        <f t="shared" si="0"/>
        <v>1.6590000000000003</v>
      </c>
    </row>
    <row r="33" spans="2:16">
      <c r="B33" s="21" t="s">
        <v>53</v>
      </c>
      <c r="C33" s="21">
        <v>163</v>
      </c>
      <c r="D33" s="31"/>
      <c r="E33" s="31"/>
      <c r="F33" s="29"/>
      <c r="G33" s="29"/>
      <c r="H33" s="36"/>
      <c r="I33" s="29"/>
      <c r="J33" s="29"/>
      <c r="K33" s="29"/>
      <c r="L33" s="29"/>
      <c r="M33" s="29"/>
      <c r="N33" s="29"/>
      <c r="O33" s="29"/>
      <c r="P33" s="29">
        <f t="shared" si="0"/>
        <v>0</v>
      </c>
    </row>
    <row r="34" spans="2:16">
      <c r="B34" s="21" t="s">
        <v>54</v>
      </c>
      <c r="C34" s="21">
        <v>162</v>
      </c>
      <c r="D34" s="31"/>
      <c r="E34" s="31"/>
      <c r="F34" s="29"/>
      <c r="G34" s="29"/>
      <c r="H34" s="36"/>
      <c r="I34" s="29"/>
      <c r="J34" s="29"/>
      <c r="K34" s="29"/>
      <c r="L34" s="29"/>
      <c r="M34" s="29"/>
      <c r="N34" s="29"/>
      <c r="O34" s="29"/>
      <c r="P34" s="29">
        <f t="shared" si="0"/>
        <v>0</v>
      </c>
    </row>
    <row r="35" spans="2:16">
      <c r="B35" s="21" t="s">
        <v>54</v>
      </c>
      <c r="C35" s="21">
        <v>117</v>
      </c>
      <c r="D35" s="31"/>
      <c r="E35" s="31"/>
      <c r="F35" s="29"/>
      <c r="G35" s="29"/>
      <c r="H35" s="36"/>
      <c r="I35" s="29"/>
      <c r="J35" s="29"/>
      <c r="K35" s="29"/>
      <c r="L35" s="29"/>
      <c r="M35" s="29"/>
      <c r="N35" s="29"/>
      <c r="O35" s="29"/>
      <c r="P35" s="29">
        <f t="shared" si="0"/>
        <v>0</v>
      </c>
    </row>
    <row r="36" spans="2:16">
      <c r="B36" s="21" t="s">
        <v>54</v>
      </c>
      <c r="C36" s="21">
        <v>121</v>
      </c>
      <c r="D36" s="31"/>
      <c r="E36" s="31"/>
      <c r="F36" s="29"/>
      <c r="G36" s="29"/>
      <c r="H36" s="36"/>
      <c r="I36" s="29">
        <v>0.01</v>
      </c>
      <c r="J36" s="29"/>
      <c r="K36" s="129">
        <v>0.01</v>
      </c>
      <c r="L36" s="29"/>
      <c r="M36" s="29"/>
      <c r="N36" s="29"/>
      <c r="O36" s="29"/>
      <c r="P36" s="29">
        <f t="shared" si="0"/>
        <v>0.02</v>
      </c>
    </row>
    <row r="37" spans="2:16">
      <c r="B37" s="21" t="s">
        <v>55</v>
      </c>
      <c r="C37" s="21">
        <v>118</v>
      </c>
      <c r="D37" s="31"/>
      <c r="E37" s="31"/>
      <c r="F37" s="29"/>
      <c r="G37" s="29"/>
      <c r="H37" s="36"/>
      <c r="I37" s="29"/>
      <c r="J37" s="29"/>
      <c r="K37" s="29"/>
      <c r="L37" s="29"/>
      <c r="M37" s="29"/>
      <c r="N37" s="29"/>
      <c r="O37" s="29"/>
      <c r="P37" s="29">
        <f t="shared" si="0"/>
        <v>0</v>
      </c>
    </row>
    <row r="38" spans="2:16">
      <c r="B38" s="21" t="s">
        <v>55</v>
      </c>
      <c r="C38" s="21">
        <v>119</v>
      </c>
      <c r="D38" s="31"/>
      <c r="E38" s="31"/>
      <c r="F38" s="29"/>
      <c r="G38" s="29"/>
      <c r="H38" s="36"/>
      <c r="I38" s="29"/>
      <c r="J38" s="29"/>
      <c r="K38" s="29"/>
      <c r="L38" s="29"/>
      <c r="M38" s="29"/>
      <c r="N38" s="29"/>
      <c r="O38" s="29"/>
      <c r="P38" s="29">
        <f t="shared" si="0"/>
        <v>0</v>
      </c>
    </row>
    <row r="39" spans="2:16">
      <c r="B39" s="21" t="s">
        <v>55</v>
      </c>
      <c r="C39" s="21">
        <v>122</v>
      </c>
      <c r="D39" s="31"/>
      <c r="E39" s="31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>
        <f t="shared" si="0"/>
        <v>0</v>
      </c>
    </row>
    <row r="40" spans="2:16" hidden="1">
      <c r="B40" s="21" t="s">
        <v>56</v>
      </c>
      <c r="C40" s="21">
        <v>120</v>
      </c>
      <c r="D40" s="31"/>
      <c r="E40" s="31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>
        <f t="shared" si="0"/>
        <v>0</v>
      </c>
    </row>
    <row r="41" spans="2:16" hidden="1">
      <c r="B41" s="21" t="s">
        <v>56</v>
      </c>
      <c r="C41" s="21">
        <v>124</v>
      </c>
      <c r="D41" s="31"/>
      <c r="E41" s="31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>
        <f t="shared" si="0"/>
        <v>0</v>
      </c>
    </row>
    <row r="42" spans="2:16">
      <c r="B42" s="114" t="s">
        <v>57</v>
      </c>
      <c r="C42" s="115"/>
      <c r="D42" s="30">
        <f>SUM(D6:D41)</f>
        <v>5187.6150000000007</v>
      </c>
      <c r="E42" s="30">
        <f t="shared" ref="E42:N42" si="1">SUM(E6:E41)</f>
        <v>9107.0196999999989</v>
      </c>
      <c r="F42" s="30">
        <f>SUM(F6:F41)</f>
        <v>12694.037100000001</v>
      </c>
      <c r="G42" s="35">
        <f t="shared" si="1"/>
        <v>20205.705700000002</v>
      </c>
      <c r="H42" s="35">
        <f t="shared" si="1"/>
        <v>27863.317899999998</v>
      </c>
      <c r="I42" s="35">
        <f t="shared" si="1"/>
        <v>24157.649499999996</v>
      </c>
      <c r="J42" s="35">
        <f t="shared" si="1"/>
        <v>19475.835899999998</v>
      </c>
      <c r="K42" s="35">
        <f t="shared" si="1"/>
        <v>10920.812000000002</v>
      </c>
      <c r="L42" s="35">
        <f t="shared" si="1"/>
        <v>0</v>
      </c>
      <c r="M42" s="35">
        <f t="shared" si="1"/>
        <v>0</v>
      </c>
      <c r="N42" s="35">
        <f t="shared" si="1"/>
        <v>0</v>
      </c>
      <c r="O42" s="35">
        <f>SUM(O6:O41)</f>
        <v>0</v>
      </c>
      <c r="P42" s="30">
        <f>SUM(D42:O42)</f>
        <v>129611.99280000001</v>
      </c>
    </row>
    <row r="46" spans="2:16" ht="31.5" customHeight="1">
      <c r="B46" s="108" t="s">
        <v>58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</row>
    <row r="48" spans="2:16">
      <c r="B48" s="110" t="s">
        <v>27</v>
      </c>
      <c r="C48" s="112" t="s">
        <v>28</v>
      </c>
      <c r="D48" s="111" t="s">
        <v>29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2:16">
      <c r="B49" s="110"/>
      <c r="C49" s="113"/>
      <c r="D49" s="12" t="s">
        <v>30</v>
      </c>
      <c r="E49" s="12" t="s">
        <v>31</v>
      </c>
      <c r="F49" s="12" t="s">
        <v>32</v>
      </c>
      <c r="G49" s="12" t="s">
        <v>33</v>
      </c>
      <c r="H49" s="12" t="s">
        <v>34</v>
      </c>
      <c r="I49" s="12" t="s">
        <v>35</v>
      </c>
      <c r="J49" s="12" t="s">
        <v>36</v>
      </c>
      <c r="K49" s="12" t="s">
        <v>37</v>
      </c>
      <c r="L49" s="12" t="s">
        <v>38</v>
      </c>
      <c r="M49" s="12" t="s">
        <v>39</v>
      </c>
      <c r="N49" s="12" t="s">
        <v>40</v>
      </c>
      <c r="O49" s="12" t="s">
        <v>41</v>
      </c>
      <c r="P49" s="12" t="s">
        <v>16</v>
      </c>
    </row>
    <row r="50" spans="2:16">
      <c r="B50" s="21" t="s">
        <v>42</v>
      </c>
      <c r="C50" s="21">
        <v>101</v>
      </c>
      <c r="D50" s="31"/>
      <c r="E50" s="31"/>
      <c r="F50" s="29"/>
      <c r="G50" s="29"/>
      <c r="H50" s="29">
        <v>4.2949999999999999</v>
      </c>
      <c r="I50" s="29"/>
      <c r="J50" s="29"/>
      <c r="K50" s="29"/>
      <c r="L50" s="29"/>
      <c r="M50" s="29"/>
      <c r="N50" s="29"/>
      <c r="O50" s="29"/>
      <c r="P50" s="29">
        <f>SUM(D50:O50)</f>
        <v>4.2949999999999999</v>
      </c>
    </row>
    <row r="51" spans="2:16">
      <c r="B51" s="21" t="s">
        <v>43</v>
      </c>
      <c r="C51" s="21">
        <v>102</v>
      </c>
      <c r="D51" s="31"/>
      <c r="E51" s="31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>
        <f t="shared" ref="P51:P82" si="2">SUM(D51:O51)</f>
        <v>0</v>
      </c>
    </row>
    <row r="52" spans="2:16">
      <c r="B52" s="21" t="s">
        <v>43</v>
      </c>
      <c r="C52" s="21">
        <v>103</v>
      </c>
      <c r="D52" s="31"/>
      <c r="E52" s="3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>
        <f t="shared" si="2"/>
        <v>0</v>
      </c>
    </row>
    <row r="53" spans="2:16">
      <c r="B53" s="21" t="s">
        <v>43</v>
      </c>
      <c r="C53" s="21">
        <v>105</v>
      </c>
      <c r="D53" s="31"/>
      <c r="E53" s="31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>
        <f t="shared" si="2"/>
        <v>0</v>
      </c>
    </row>
    <row r="54" spans="2:16">
      <c r="B54" s="21" t="s">
        <v>44</v>
      </c>
      <c r="C54" s="21">
        <v>104</v>
      </c>
      <c r="D54" s="31"/>
      <c r="E54" s="31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>
        <f t="shared" si="2"/>
        <v>0</v>
      </c>
    </row>
    <row r="55" spans="2:16">
      <c r="B55" s="21" t="s">
        <v>44</v>
      </c>
      <c r="C55" s="21">
        <v>105</v>
      </c>
      <c r="D55" s="31"/>
      <c r="E55" s="31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>
        <f t="shared" si="2"/>
        <v>0</v>
      </c>
    </row>
    <row r="56" spans="2:16">
      <c r="B56" s="21" t="s">
        <v>45</v>
      </c>
      <c r="C56" s="21">
        <v>107</v>
      </c>
      <c r="D56" s="31">
        <v>4.0010000000000003</v>
      </c>
      <c r="E56" s="31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>
        <f t="shared" si="2"/>
        <v>4.0010000000000003</v>
      </c>
    </row>
    <row r="57" spans="2:16">
      <c r="B57" s="21" t="s">
        <v>45</v>
      </c>
      <c r="C57" s="21">
        <v>108</v>
      </c>
      <c r="D57" s="31"/>
      <c r="E57" s="3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>
        <f t="shared" si="2"/>
        <v>0</v>
      </c>
    </row>
    <row r="58" spans="2:16">
      <c r="B58" s="21" t="s">
        <v>46</v>
      </c>
      <c r="C58" s="21">
        <v>109</v>
      </c>
      <c r="D58" s="31"/>
      <c r="E58" s="31">
        <v>4.8499999999999996</v>
      </c>
      <c r="F58" s="29">
        <v>7.3680000000000003</v>
      </c>
      <c r="G58" s="29">
        <v>0.86199999999999999</v>
      </c>
      <c r="H58" s="29"/>
      <c r="I58" s="29">
        <v>0.73799999999999999</v>
      </c>
      <c r="J58" s="29">
        <v>0.63</v>
      </c>
      <c r="K58" s="129">
        <v>0.48</v>
      </c>
      <c r="L58" s="29"/>
      <c r="M58" s="29"/>
      <c r="N58" s="29"/>
      <c r="O58" s="29"/>
      <c r="P58" s="29">
        <f t="shared" si="2"/>
        <v>14.928000000000001</v>
      </c>
    </row>
    <row r="59" spans="2:16">
      <c r="B59" s="21" t="s">
        <v>46</v>
      </c>
      <c r="C59" s="21">
        <v>148</v>
      </c>
      <c r="D59" s="31"/>
      <c r="E59" s="31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>
        <f t="shared" si="2"/>
        <v>0</v>
      </c>
    </row>
    <row r="60" spans="2:16">
      <c r="B60" s="21" t="s">
        <v>46</v>
      </c>
      <c r="C60" s="21">
        <v>110</v>
      </c>
      <c r="D60" s="31"/>
      <c r="E60" s="31"/>
      <c r="F60" s="29"/>
      <c r="G60" s="29"/>
      <c r="H60" s="29">
        <v>4.125</v>
      </c>
      <c r="I60" s="29"/>
      <c r="J60" s="29"/>
      <c r="K60" s="29"/>
      <c r="L60" s="29"/>
      <c r="M60" s="29"/>
      <c r="N60" s="29"/>
      <c r="O60" s="29"/>
      <c r="P60" s="29">
        <f t="shared" si="2"/>
        <v>4.125</v>
      </c>
    </row>
    <row r="61" spans="2:16">
      <c r="B61" s="21" t="s">
        <v>47</v>
      </c>
      <c r="C61" s="21">
        <v>111</v>
      </c>
      <c r="D61" s="31"/>
      <c r="E61" s="31"/>
      <c r="F61" s="29">
        <v>6.9000000000000006E-2</v>
      </c>
      <c r="G61" s="29">
        <v>2.8000000000000001E-2</v>
      </c>
      <c r="H61" s="29"/>
      <c r="I61" s="29"/>
      <c r="J61" s="29"/>
      <c r="K61" s="129">
        <v>0.05</v>
      </c>
      <c r="L61" s="29"/>
      <c r="M61" s="29"/>
      <c r="N61" s="29"/>
      <c r="O61" s="29"/>
      <c r="P61" s="29">
        <f t="shared" si="2"/>
        <v>0.14700000000000002</v>
      </c>
    </row>
    <row r="62" spans="2:16">
      <c r="B62" s="21" t="s">
        <v>47</v>
      </c>
      <c r="C62" s="21">
        <v>130</v>
      </c>
      <c r="D62" s="31"/>
      <c r="E62" s="31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>
        <f t="shared" si="2"/>
        <v>0</v>
      </c>
    </row>
    <row r="63" spans="2:16">
      <c r="B63" s="21" t="s">
        <v>47</v>
      </c>
      <c r="C63" s="21">
        <v>131</v>
      </c>
      <c r="D63" s="31"/>
      <c r="E63" s="31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>
        <f t="shared" si="2"/>
        <v>0</v>
      </c>
    </row>
    <row r="64" spans="2:16">
      <c r="B64" s="21" t="s">
        <v>47</v>
      </c>
      <c r="C64" s="21">
        <v>133</v>
      </c>
      <c r="D64" s="31"/>
      <c r="E64" s="31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>
        <f t="shared" si="2"/>
        <v>0</v>
      </c>
    </row>
    <row r="65" spans="2:16">
      <c r="B65" s="21" t="s">
        <v>47</v>
      </c>
      <c r="C65" s="21">
        <v>150</v>
      </c>
      <c r="D65" s="31"/>
      <c r="E65" s="31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>
        <f t="shared" si="2"/>
        <v>0</v>
      </c>
    </row>
    <row r="66" spans="2:16">
      <c r="B66" s="21" t="s">
        <v>48</v>
      </c>
      <c r="C66" s="21">
        <v>112</v>
      </c>
      <c r="D66" s="31"/>
      <c r="E66" s="31"/>
      <c r="F66" s="29"/>
      <c r="G66" s="29"/>
      <c r="H66" s="29">
        <v>17.767299999999999</v>
      </c>
      <c r="I66" s="29"/>
      <c r="J66" s="29"/>
      <c r="K66" s="29"/>
      <c r="L66" s="29"/>
      <c r="M66" s="29"/>
      <c r="N66" s="29"/>
      <c r="O66" s="29"/>
      <c r="P66" s="29">
        <f t="shared" si="2"/>
        <v>17.767299999999999</v>
      </c>
    </row>
    <row r="67" spans="2:16">
      <c r="B67" s="21" t="s">
        <v>49</v>
      </c>
      <c r="C67" s="21">
        <v>113</v>
      </c>
      <c r="D67" s="31"/>
      <c r="E67" s="31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>
        <f t="shared" si="2"/>
        <v>0</v>
      </c>
    </row>
    <row r="68" spans="2:16">
      <c r="B68" s="21" t="s">
        <v>49</v>
      </c>
      <c r="C68" s="21">
        <v>152</v>
      </c>
      <c r="D68" s="31"/>
      <c r="E68" s="31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>
        <f t="shared" si="2"/>
        <v>0</v>
      </c>
    </row>
    <row r="69" spans="2:16">
      <c r="B69" s="21" t="s">
        <v>50</v>
      </c>
      <c r="C69" s="21">
        <v>165</v>
      </c>
      <c r="D69" s="31"/>
      <c r="E69" s="31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>
        <f t="shared" si="2"/>
        <v>0</v>
      </c>
    </row>
    <row r="70" spans="2:16">
      <c r="B70" s="21" t="s">
        <v>51</v>
      </c>
      <c r="C70" s="21">
        <v>114</v>
      </c>
      <c r="D70" s="31"/>
      <c r="E70" s="31"/>
      <c r="F70" s="29"/>
      <c r="G70" s="29"/>
      <c r="H70" s="29"/>
      <c r="I70" s="29">
        <v>9.0449999999999999</v>
      </c>
      <c r="J70" s="29"/>
      <c r="K70" s="129">
        <v>13.744</v>
      </c>
      <c r="L70" s="29"/>
      <c r="M70" s="29"/>
      <c r="N70" s="29"/>
      <c r="O70" s="29"/>
      <c r="P70" s="29">
        <f t="shared" si="2"/>
        <v>22.789000000000001</v>
      </c>
    </row>
    <row r="71" spans="2:16">
      <c r="B71" s="21" t="s">
        <v>51</v>
      </c>
      <c r="C71" s="21">
        <v>153</v>
      </c>
      <c r="D71" s="31"/>
      <c r="E71" s="31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>
        <f t="shared" si="2"/>
        <v>0</v>
      </c>
    </row>
    <row r="72" spans="2:16">
      <c r="B72" s="21" t="s">
        <v>52</v>
      </c>
      <c r="C72" s="21">
        <v>115</v>
      </c>
      <c r="D72" s="31"/>
      <c r="E72" s="31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>
        <f t="shared" si="2"/>
        <v>0</v>
      </c>
    </row>
    <row r="73" spans="2:16">
      <c r="B73" s="21" t="s">
        <v>53</v>
      </c>
      <c r="C73" s="21">
        <v>161</v>
      </c>
      <c r="D73" s="31"/>
      <c r="E73" s="31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>
        <f t="shared" si="2"/>
        <v>0</v>
      </c>
    </row>
    <row r="74" spans="2:16">
      <c r="B74" s="21" t="s">
        <v>53</v>
      </c>
      <c r="C74" s="21">
        <v>163</v>
      </c>
      <c r="D74" s="31"/>
      <c r="E74" s="31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>
        <f t="shared" si="2"/>
        <v>0</v>
      </c>
    </row>
    <row r="75" spans="2:16">
      <c r="B75" s="21" t="s">
        <v>54</v>
      </c>
      <c r="C75" s="21">
        <v>162</v>
      </c>
      <c r="D75" s="31"/>
      <c r="E75" s="31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>
        <f t="shared" si="2"/>
        <v>0</v>
      </c>
    </row>
    <row r="76" spans="2:16">
      <c r="B76" s="21" t="s">
        <v>54</v>
      </c>
      <c r="C76" s="21">
        <v>117</v>
      </c>
      <c r="D76" s="31"/>
      <c r="E76" s="31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>
        <f t="shared" si="2"/>
        <v>0</v>
      </c>
    </row>
    <row r="77" spans="2:16">
      <c r="B77" s="21" t="s">
        <v>54</v>
      </c>
      <c r="C77" s="21">
        <v>121</v>
      </c>
      <c r="D77" s="31"/>
      <c r="E77" s="31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>
        <f t="shared" si="2"/>
        <v>0</v>
      </c>
    </row>
    <row r="78" spans="2:16">
      <c r="B78" s="21" t="s">
        <v>55</v>
      </c>
      <c r="C78" s="21">
        <v>118</v>
      </c>
      <c r="D78" s="31"/>
      <c r="E78" s="31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>
        <f t="shared" si="2"/>
        <v>0</v>
      </c>
    </row>
    <row r="79" spans="2:16">
      <c r="B79" s="21" t="s">
        <v>55</v>
      </c>
      <c r="C79" s="21">
        <v>119</v>
      </c>
      <c r="D79" s="31"/>
      <c r="E79" s="31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>
        <f t="shared" si="2"/>
        <v>0</v>
      </c>
    </row>
    <row r="80" spans="2:16">
      <c r="B80" s="21" t="s">
        <v>55</v>
      </c>
      <c r="C80" s="21">
        <v>123</v>
      </c>
      <c r="D80" s="31"/>
      <c r="E80" s="31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>
        <f t="shared" si="2"/>
        <v>0</v>
      </c>
    </row>
    <row r="81" spans="2:16">
      <c r="B81" s="21" t="s">
        <v>56</v>
      </c>
      <c r="C81" s="21">
        <v>120</v>
      </c>
      <c r="D81" s="31"/>
      <c r="E81" s="31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>
        <f t="shared" si="2"/>
        <v>0</v>
      </c>
    </row>
    <row r="82" spans="2:16">
      <c r="B82" s="21" t="s">
        <v>56</v>
      </c>
      <c r="C82" s="21">
        <v>124</v>
      </c>
      <c r="D82" s="31"/>
      <c r="E82" s="31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>
        <f t="shared" si="2"/>
        <v>0</v>
      </c>
    </row>
    <row r="83" spans="2:16">
      <c r="B83" s="114" t="s">
        <v>57</v>
      </c>
      <c r="C83" s="115"/>
      <c r="D83" s="30">
        <f>SUM(D50:D82)</f>
        <v>4.0010000000000003</v>
      </c>
      <c r="E83" s="30">
        <f t="shared" ref="E83:P83" si="3">SUM(E50:E82)</f>
        <v>4.8499999999999996</v>
      </c>
      <c r="F83" s="30">
        <f t="shared" si="3"/>
        <v>7.4370000000000003</v>
      </c>
      <c r="G83" s="30">
        <f t="shared" si="3"/>
        <v>0.89</v>
      </c>
      <c r="H83" s="30">
        <f t="shared" si="3"/>
        <v>26.1873</v>
      </c>
      <c r="I83" s="30">
        <f t="shared" si="3"/>
        <v>9.7829999999999995</v>
      </c>
      <c r="J83" s="30">
        <f t="shared" si="3"/>
        <v>0.63</v>
      </c>
      <c r="K83" s="30">
        <f t="shared" si="3"/>
        <v>14.273999999999999</v>
      </c>
      <c r="L83" s="30">
        <f t="shared" si="3"/>
        <v>0</v>
      </c>
      <c r="M83" s="30">
        <f t="shared" si="3"/>
        <v>0</v>
      </c>
      <c r="N83" s="30">
        <f t="shared" si="3"/>
        <v>0</v>
      </c>
      <c r="O83" s="30">
        <f t="shared" si="3"/>
        <v>0</v>
      </c>
      <c r="P83" s="30">
        <f t="shared" si="3"/>
        <v>68.052300000000002</v>
      </c>
    </row>
  </sheetData>
  <mergeCells count="10">
    <mergeCell ref="B48:B49"/>
    <mergeCell ref="C48:C49"/>
    <mergeCell ref="D48:P48"/>
    <mergeCell ref="B83:C83"/>
    <mergeCell ref="B46:P46"/>
    <mergeCell ref="B1:P3"/>
    <mergeCell ref="B4:B5"/>
    <mergeCell ref="D4:P4"/>
    <mergeCell ref="C4:C5"/>
    <mergeCell ref="B42:C42"/>
  </mergeCells>
  <conditionalFormatting sqref="P6:P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85"/>
  <sheetViews>
    <sheetView showGridLines="0" topLeftCell="A23" zoomScale="80" zoomScaleNormal="80" workbookViewId="0">
      <selection activeCell="K46" sqref="K46"/>
    </sheetView>
  </sheetViews>
  <sheetFormatPr baseColWidth="10" defaultColWidth="11.44140625" defaultRowHeight="14.4"/>
  <cols>
    <col min="2" max="2" width="14.33203125" customWidth="1"/>
    <col min="3" max="3" width="13.6640625" customWidth="1"/>
    <col min="4" max="5" width="15.6640625" customWidth="1"/>
    <col min="12" max="12" width="14.5546875" bestFit="1" customWidth="1"/>
    <col min="14" max="14" width="13.5546875" bestFit="1" customWidth="1"/>
    <col min="15" max="15" width="10.109375" bestFit="1" customWidth="1"/>
    <col min="16" max="16" width="18.5546875" bestFit="1" customWidth="1"/>
  </cols>
  <sheetData>
    <row r="1" spans="1:17" ht="47.25" customHeight="1">
      <c r="A1" s="116" t="s">
        <v>59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36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>
      <c r="B3" s="123" t="s">
        <v>60</v>
      </c>
      <c r="C3" s="123" t="s">
        <v>28</v>
      </c>
      <c r="D3" s="128" t="s">
        <v>29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7">
      <c r="B4" s="123"/>
      <c r="C4" s="123"/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13" t="s">
        <v>16</v>
      </c>
    </row>
    <row r="5" spans="1:17">
      <c r="B5" s="14">
        <v>1</v>
      </c>
      <c r="C5" s="14">
        <v>102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7">
        <f t="shared" ref="P5:P9" si="0">SUM(D5:O5)</f>
        <v>0</v>
      </c>
    </row>
    <row r="6" spans="1:17">
      <c r="B6" s="14">
        <v>2</v>
      </c>
      <c r="C6" s="14">
        <v>106</v>
      </c>
      <c r="D6" s="17"/>
      <c r="E6" s="17"/>
      <c r="F6" s="37"/>
      <c r="G6" s="37"/>
      <c r="H6" s="37"/>
      <c r="I6" s="37"/>
      <c r="J6" s="37"/>
      <c r="K6" s="37"/>
      <c r="L6" s="37"/>
      <c r="M6" s="37"/>
      <c r="N6" s="37"/>
      <c r="O6" s="37"/>
      <c r="P6" s="17">
        <f t="shared" si="0"/>
        <v>0</v>
      </c>
    </row>
    <row r="7" spans="1:17">
      <c r="B7" s="14">
        <v>5</v>
      </c>
      <c r="C7" s="14">
        <v>111</v>
      </c>
      <c r="D7" s="17"/>
      <c r="E7" s="17"/>
      <c r="F7" s="37"/>
      <c r="G7" s="37"/>
      <c r="H7" s="37"/>
      <c r="I7" s="37"/>
      <c r="J7" s="37"/>
      <c r="K7" s="37"/>
      <c r="L7" s="37"/>
      <c r="M7" s="37"/>
      <c r="N7" s="37"/>
      <c r="O7" s="37"/>
      <c r="P7" s="17">
        <f t="shared" si="0"/>
        <v>0</v>
      </c>
    </row>
    <row r="8" spans="1:17">
      <c r="B8" s="14">
        <v>6</v>
      </c>
      <c r="C8" s="14">
        <v>112</v>
      </c>
      <c r="D8" s="17"/>
      <c r="E8" s="17"/>
      <c r="F8" s="37"/>
      <c r="G8" s="37"/>
      <c r="H8" s="37"/>
      <c r="I8" s="37"/>
      <c r="J8" s="37"/>
      <c r="K8" s="37"/>
      <c r="L8" s="37"/>
      <c r="M8" s="37"/>
      <c r="N8" s="37"/>
      <c r="O8" s="37"/>
      <c r="P8" s="17">
        <f t="shared" si="0"/>
        <v>0</v>
      </c>
    </row>
    <row r="9" spans="1:17">
      <c r="B9" s="14">
        <v>6</v>
      </c>
      <c r="C9" s="14">
        <v>151</v>
      </c>
      <c r="D9" s="17"/>
      <c r="E9" s="17"/>
      <c r="F9" s="37"/>
      <c r="G9" s="37"/>
      <c r="H9" s="37"/>
      <c r="I9" s="37"/>
      <c r="J9" s="37"/>
      <c r="K9" s="37"/>
      <c r="L9" s="37"/>
      <c r="M9" s="37"/>
      <c r="N9" s="37"/>
      <c r="O9" s="37"/>
      <c r="P9" s="17">
        <f t="shared" si="0"/>
        <v>0</v>
      </c>
    </row>
    <row r="10" spans="1:17">
      <c r="B10" s="14">
        <v>7</v>
      </c>
      <c r="C10" s="14">
        <v>113</v>
      </c>
      <c r="D10" s="17"/>
      <c r="E10" s="1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7">
        <f>SUM(D10:O10)</f>
        <v>0</v>
      </c>
    </row>
    <row r="11" spans="1:17">
      <c r="B11" s="14">
        <v>8</v>
      </c>
      <c r="C11" s="14">
        <v>114</v>
      </c>
      <c r="D11" s="17"/>
      <c r="E11" s="1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7">
        <f>SUM(D11:O11)</f>
        <v>0</v>
      </c>
    </row>
    <row r="12" spans="1:17">
      <c r="B12" s="14">
        <v>8</v>
      </c>
      <c r="C12" s="14">
        <v>153</v>
      </c>
      <c r="D12" s="17"/>
      <c r="E12" s="1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7">
        <f t="shared" ref="P12:P20" si="1">SUM(D12:O12)</f>
        <v>0</v>
      </c>
    </row>
    <row r="13" spans="1:17">
      <c r="B13" s="14">
        <v>9</v>
      </c>
      <c r="C13" s="14">
        <v>115</v>
      </c>
      <c r="D13" s="17"/>
      <c r="E13" s="1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7">
        <f t="shared" si="1"/>
        <v>0</v>
      </c>
    </row>
    <row r="14" spans="1:17">
      <c r="B14" s="14">
        <v>10</v>
      </c>
      <c r="C14" s="14">
        <v>117</v>
      </c>
      <c r="D14" s="37"/>
      <c r="E14" s="3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f t="shared" si="1"/>
        <v>0</v>
      </c>
    </row>
    <row r="15" spans="1:17">
      <c r="B15" s="14">
        <v>10</v>
      </c>
      <c r="C15" s="14">
        <v>162</v>
      </c>
      <c r="D15" s="37"/>
      <c r="E15" s="3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>
        <f t="shared" si="1"/>
        <v>0</v>
      </c>
    </row>
    <row r="16" spans="1:17">
      <c r="B16" s="14">
        <v>11</v>
      </c>
      <c r="C16" s="14">
        <v>118</v>
      </c>
      <c r="D16" s="37"/>
      <c r="E16" s="3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f t="shared" si="1"/>
        <v>0</v>
      </c>
    </row>
    <row r="17" spans="2:20">
      <c r="B17" s="14">
        <v>11</v>
      </c>
      <c r="C17" s="14">
        <v>119</v>
      </c>
      <c r="D17" s="37"/>
      <c r="E17" s="3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f t="shared" si="1"/>
        <v>0</v>
      </c>
    </row>
    <row r="18" spans="2:20">
      <c r="B18" s="14">
        <v>12</v>
      </c>
      <c r="C18" s="15">
        <v>120</v>
      </c>
      <c r="D18" s="37"/>
      <c r="E18" s="3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>
        <f t="shared" si="1"/>
        <v>0</v>
      </c>
    </row>
    <row r="19" spans="2:20">
      <c r="B19" s="14">
        <v>14</v>
      </c>
      <c r="C19" s="15">
        <v>161</v>
      </c>
      <c r="D19" s="37"/>
      <c r="E19" s="37">
        <v>8.7999999999999995E-2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f t="shared" si="1"/>
        <v>8.7999999999999995E-2</v>
      </c>
    </row>
    <row r="20" spans="2:20">
      <c r="B20" s="14">
        <v>16</v>
      </c>
      <c r="C20" s="15">
        <v>165</v>
      </c>
      <c r="D20" s="37"/>
      <c r="E20" s="3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>
        <f t="shared" si="1"/>
        <v>0</v>
      </c>
    </row>
    <row r="21" spans="2:20">
      <c r="B21" s="126" t="s">
        <v>16</v>
      </c>
      <c r="C21" s="127"/>
      <c r="D21" s="28">
        <f t="shared" ref="D21:K21" si="2">SUM(D5:D20)</f>
        <v>0</v>
      </c>
      <c r="E21" s="28">
        <f t="shared" si="2"/>
        <v>8.7999999999999995E-2</v>
      </c>
      <c r="F21" s="28">
        <f t="shared" si="2"/>
        <v>0</v>
      </c>
      <c r="G21" s="28">
        <f t="shared" si="2"/>
        <v>0</v>
      </c>
      <c r="H21" s="28">
        <f t="shared" si="2"/>
        <v>0</v>
      </c>
      <c r="I21" s="28">
        <f t="shared" si="2"/>
        <v>0</v>
      </c>
      <c r="J21" s="28">
        <f t="shared" si="2"/>
        <v>0</v>
      </c>
      <c r="K21" s="28">
        <f t="shared" si="2"/>
        <v>0</v>
      </c>
      <c r="L21" s="28">
        <f>SUM(L5:L20)</f>
        <v>0</v>
      </c>
      <c r="M21" s="28">
        <f>SUM(M5:M20)</f>
        <v>0</v>
      </c>
      <c r="N21" s="28">
        <f t="shared" ref="N21:O21" si="3">SUM(N5:N20)</f>
        <v>0</v>
      </c>
      <c r="O21" s="28">
        <f t="shared" si="3"/>
        <v>0</v>
      </c>
      <c r="P21" s="28">
        <f>SUM(P5:P20)</f>
        <v>8.7999999999999995E-2</v>
      </c>
    </row>
    <row r="23" spans="2:20" ht="30" customHeight="1">
      <c r="B23" s="116" t="s">
        <v>61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</row>
    <row r="24" spans="2:20" ht="32.25" customHeight="1"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T24" s="34"/>
    </row>
    <row r="25" spans="2:20">
      <c r="B25" s="123" t="s">
        <v>60</v>
      </c>
      <c r="C25" s="123" t="s">
        <v>28</v>
      </c>
      <c r="D25" s="128" t="s">
        <v>29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2:20">
      <c r="B26" s="123"/>
      <c r="C26" s="123"/>
      <c r="D26" s="13" t="s">
        <v>30</v>
      </c>
      <c r="E26" s="13" t="s">
        <v>31</v>
      </c>
      <c r="F26" s="13" t="s">
        <v>32</v>
      </c>
      <c r="G26" s="13" t="s">
        <v>33</v>
      </c>
      <c r="H26" s="13" t="s">
        <v>34</v>
      </c>
      <c r="I26" s="13" t="s">
        <v>35</v>
      </c>
      <c r="J26" s="13" t="s">
        <v>36</v>
      </c>
      <c r="K26" s="13" t="s">
        <v>37</v>
      </c>
      <c r="L26" s="13" t="s">
        <v>38</v>
      </c>
      <c r="M26" s="13" t="s">
        <v>39</v>
      </c>
      <c r="N26" s="13" t="s">
        <v>40</v>
      </c>
      <c r="O26" s="13" t="s">
        <v>41</v>
      </c>
      <c r="P26" s="48" t="s">
        <v>16</v>
      </c>
    </row>
    <row r="27" spans="2:20">
      <c r="B27" s="23">
        <v>1</v>
      </c>
      <c r="C27" s="23">
        <v>101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  <c r="P27" s="22">
        <f>SUM(D27:O27)</f>
        <v>0</v>
      </c>
    </row>
    <row r="28" spans="2:20">
      <c r="B28" s="23">
        <v>1</v>
      </c>
      <c r="C28" s="23">
        <v>102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5"/>
      <c r="P28" s="22">
        <f>SUM(D28:O28)</f>
        <v>0</v>
      </c>
      <c r="Q28" s="47"/>
    </row>
    <row r="29" spans="2:20">
      <c r="B29" s="23">
        <v>1</v>
      </c>
      <c r="C29" s="23">
        <v>103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5"/>
      <c r="P29" s="22">
        <f>SUM(D29:O29)</f>
        <v>0</v>
      </c>
    </row>
    <row r="30" spans="2:20">
      <c r="B30" s="23">
        <v>2</v>
      </c>
      <c r="C30" s="23">
        <v>106</v>
      </c>
      <c r="D30" s="20"/>
      <c r="E30" s="20"/>
      <c r="F30" s="38"/>
      <c r="G30" s="38"/>
      <c r="H30" s="38"/>
      <c r="I30" s="38"/>
      <c r="J30" s="38"/>
      <c r="K30" s="38"/>
      <c r="L30" s="38"/>
      <c r="M30" s="38"/>
      <c r="N30" s="38"/>
      <c r="O30" s="45"/>
      <c r="P30" s="22">
        <f t="shared" ref="P30:P50" si="4">SUM(D30:O30)</f>
        <v>0</v>
      </c>
    </row>
    <row r="31" spans="2:20">
      <c r="B31" s="23">
        <v>2</v>
      </c>
      <c r="C31" s="23">
        <v>104</v>
      </c>
      <c r="D31" s="20"/>
      <c r="E31" s="20"/>
      <c r="F31" s="38"/>
      <c r="G31" s="38"/>
      <c r="H31" s="38"/>
      <c r="I31" s="38"/>
      <c r="J31" s="38"/>
      <c r="K31" s="38"/>
      <c r="L31" s="38"/>
      <c r="M31" s="38"/>
      <c r="N31" s="38"/>
      <c r="O31" s="45"/>
      <c r="P31" s="22">
        <f>SUM(D31:O31)</f>
        <v>0</v>
      </c>
    </row>
    <row r="32" spans="2:20">
      <c r="B32" s="23">
        <v>3</v>
      </c>
      <c r="C32" s="23">
        <v>107</v>
      </c>
      <c r="D32" s="20"/>
      <c r="E32" s="20"/>
      <c r="F32" s="38"/>
      <c r="G32" s="38"/>
      <c r="H32" s="38"/>
      <c r="I32" s="38"/>
      <c r="J32" s="38"/>
      <c r="K32" s="38"/>
      <c r="L32" s="38"/>
      <c r="M32" s="38"/>
      <c r="N32" s="38"/>
      <c r="O32" s="45"/>
      <c r="P32" s="22">
        <f t="shared" ref="P32:P34" si="5">SUM(D32:O32)</f>
        <v>0</v>
      </c>
    </row>
    <row r="33" spans="1:16">
      <c r="B33" s="23">
        <v>3</v>
      </c>
      <c r="C33" s="23">
        <v>146</v>
      </c>
      <c r="D33" s="20"/>
      <c r="E33" s="20"/>
      <c r="F33" s="38"/>
      <c r="G33" s="38"/>
      <c r="H33" s="38"/>
      <c r="I33" s="38"/>
      <c r="J33" s="38"/>
      <c r="K33" s="38"/>
      <c r="L33" s="38"/>
      <c r="M33" s="38"/>
      <c r="N33" s="38"/>
      <c r="O33" s="45"/>
      <c r="P33" s="22">
        <f t="shared" si="5"/>
        <v>0</v>
      </c>
    </row>
    <row r="34" spans="1:16">
      <c r="B34" s="23">
        <v>4</v>
      </c>
      <c r="C34" s="23">
        <v>110</v>
      </c>
      <c r="D34" s="20"/>
      <c r="E34" s="20"/>
      <c r="F34" s="38"/>
      <c r="G34" s="38"/>
      <c r="H34" s="38"/>
      <c r="I34" s="38"/>
      <c r="J34" s="38"/>
      <c r="K34" s="38"/>
      <c r="L34" s="38"/>
      <c r="M34" s="38"/>
      <c r="N34" s="38"/>
      <c r="O34" s="45"/>
      <c r="P34" s="22">
        <f t="shared" si="5"/>
        <v>0</v>
      </c>
    </row>
    <row r="35" spans="1:16">
      <c r="B35" s="23">
        <v>5</v>
      </c>
      <c r="C35" s="23">
        <v>111</v>
      </c>
      <c r="D35" s="20">
        <v>3.6840000000000002</v>
      </c>
      <c r="E35" s="20"/>
      <c r="F35" s="38"/>
      <c r="G35" s="38"/>
      <c r="H35" s="38"/>
      <c r="I35" s="38"/>
      <c r="J35" s="38">
        <v>7.1999999999999995E-2</v>
      </c>
      <c r="K35" s="38">
        <v>1.056</v>
      </c>
      <c r="L35" s="38"/>
      <c r="M35" s="38"/>
      <c r="N35" s="38"/>
      <c r="O35" s="45"/>
      <c r="P35" s="22">
        <f t="shared" si="4"/>
        <v>4.8120000000000003</v>
      </c>
    </row>
    <row r="36" spans="1:16">
      <c r="B36" s="23">
        <v>6</v>
      </c>
      <c r="C36" s="23">
        <v>112</v>
      </c>
      <c r="D36" s="20"/>
      <c r="E36" s="20"/>
      <c r="F36" s="38"/>
      <c r="G36" s="38"/>
      <c r="H36" s="38"/>
      <c r="I36" s="38">
        <v>1.7000000000000001E-2</v>
      </c>
      <c r="J36" s="38"/>
      <c r="K36" s="38">
        <v>3.5000000000000003E-2</v>
      </c>
      <c r="L36" s="38"/>
      <c r="M36" s="38"/>
      <c r="N36" s="38"/>
      <c r="O36" s="45"/>
      <c r="P36" s="22">
        <f t="shared" si="4"/>
        <v>5.2000000000000005E-2</v>
      </c>
    </row>
    <row r="37" spans="1:16" hidden="1">
      <c r="B37" s="23">
        <v>6</v>
      </c>
      <c r="C37" s="23">
        <v>151</v>
      </c>
      <c r="D37" s="20"/>
      <c r="E37" s="20"/>
      <c r="F37" s="38"/>
      <c r="G37" s="38"/>
      <c r="H37" s="38"/>
      <c r="I37" s="38"/>
      <c r="J37" s="38"/>
      <c r="K37" s="38"/>
      <c r="L37" s="38"/>
      <c r="M37" s="38"/>
      <c r="N37" s="38"/>
      <c r="O37" s="45"/>
      <c r="P37" s="22">
        <f t="shared" si="4"/>
        <v>0</v>
      </c>
    </row>
    <row r="38" spans="1:16">
      <c r="A38" s="18">
        <v>0.14000000000000001</v>
      </c>
      <c r="B38" s="23">
        <v>7</v>
      </c>
      <c r="C38" s="23">
        <v>113</v>
      </c>
      <c r="D38" s="20">
        <v>0.70499999999999996</v>
      </c>
      <c r="E38" s="20">
        <v>2.153</v>
      </c>
      <c r="F38" s="38">
        <v>6.4779999999999998</v>
      </c>
      <c r="G38" s="38">
        <v>4.9089999999999998</v>
      </c>
      <c r="H38" s="38">
        <v>0.36399999999999999</v>
      </c>
      <c r="I38" s="38">
        <v>7.38</v>
      </c>
      <c r="J38" s="38">
        <v>7.1420000000000003</v>
      </c>
      <c r="K38" s="38">
        <v>6.9009999999999998</v>
      </c>
      <c r="L38" s="38"/>
      <c r="M38" s="38"/>
      <c r="N38" s="38"/>
      <c r="O38" s="45"/>
      <c r="P38" s="22">
        <f t="shared" si="4"/>
        <v>36.031999999999996</v>
      </c>
    </row>
    <row r="39" spans="1:16">
      <c r="A39" s="18">
        <v>7.4999999999999997E-2</v>
      </c>
      <c r="B39" s="23">
        <v>8</v>
      </c>
      <c r="C39" s="23">
        <v>114</v>
      </c>
      <c r="D39" s="20">
        <v>1.665</v>
      </c>
      <c r="E39" s="20">
        <v>30.062000000000001</v>
      </c>
      <c r="F39" s="38">
        <v>61.491</v>
      </c>
      <c r="G39" s="38">
        <v>47.415999999999997</v>
      </c>
      <c r="H39" s="38">
        <v>18.928999999999998</v>
      </c>
      <c r="I39" s="38">
        <v>53.371000000000002</v>
      </c>
      <c r="J39" s="38">
        <v>16.11</v>
      </c>
      <c r="K39" s="38">
        <v>11.724</v>
      </c>
      <c r="L39" s="38"/>
      <c r="M39" s="38"/>
      <c r="N39" s="38"/>
      <c r="O39" s="45"/>
      <c r="P39" s="22">
        <f t="shared" si="4"/>
        <v>240.76800000000003</v>
      </c>
    </row>
    <row r="40" spans="1:16" hidden="1">
      <c r="A40" s="18"/>
      <c r="B40" s="23">
        <v>8</v>
      </c>
      <c r="C40" s="23"/>
      <c r="D40" s="20"/>
      <c r="E40" s="20"/>
      <c r="F40" s="38"/>
      <c r="G40" s="38"/>
      <c r="H40" s="38"/>
      <c r="I40" s="38"/>
      <c r="J40" s="38"/>
      <c r="K40" s="38"/>
      <c r="L40" s="38"/>
      <c r="M40" s="38"/>
      <c r="N40" s="38"/>
      <c r="O40" s="45"/>
      <c r="P40" s="22">
        <f t="shared" si="4"/>
        <v>0</v>
      </c>
    </row>
    <row r="41" spans="1:16">
      <c r="B41" s="23">
        <v>8</v>
      </c>
      <c r="C41" s="23">
        <v>153</v>
      </c>
      <c r="D41" s="20"/>
      <c r="E41" s="20"/>
      <c r="F41" s="38"/>
      <c r="G41" s="38"/>
      <c r="H41" s="38"/>
      <c r="I41" s="38"/>
      <c r="J41" s="38"/>
      <c r="K41" s="38"/>
      <c r="L41" s="38"/>
      <c r="M41" s="38"/>
      <c r="N41" s="38"/>
      <c r="O41" s="45"/>
      <c r="P41" s="22">
        <f t="shared" si="4"/>
        <v>0</v>
      </c>
    </row>
    <row r="42" spans="1:16">
      <c r="B42" s="23">
        <v>9</v>
      </c>
      <c r="C42" s="23">
        <v>115</v>
      </c>
      <c r="D42" s="20"/>
      <c r="E42" s="20"/>
      <c r="F42" s="38"/>
      <c r="G42" s="38">
        <v>0.06</v>
      </c>
      <c r="H42" s="38">
        <v>3.0350000000000001</v>
      </c>
      <c r="I42" s="38">
        <v>42.573999999999998</v>
      </c>
      <c r="J42" s="38">
        <v>12.295</v>
      </c>
      <c r="K42" s="38">
        <v>2.21</v>
      </c>
      <c r="L42" s="38"/>
      <c r="M42" s="38"/>
      <c r="N42" s="38"/>
      <c r="O42" s="45"/>
      <c r="P42" s="22">
        <f t="shared" si="4"/>
        <v>60.173999999999999</v>
      </c>
    </row>
    <row r="43" spans="1:16" hidden="1">
      <c r="B43" s="23">
        <v>10</v>
      </c>
      <c r="C43" s="23">
        <v>117</v>
      </c>
      <c r="D43" s="38"/>
      <c r="E43" s="38"/>
      <c r="F43" s="20"/>
      <c r="G43" s="20"/>
      <c r="H43" s="20"/>
      <c r="I43" s="20"/>
      <c r="J43" s="20"/>
      <c r="K43" s="20"/>
      <c r="L43" s="20"/>
      <c r="M43" s="20"/>
      <c r="N43" s="20"/>
      <c r="O43" s="46"/>
      <c r="P43" s="22">
        <f t="shared" si="4"/>
        <v>0</v>
      </c>
    </row>
    <row r="44" spans="1:16" hidden="1">
      <c r="B44" s="23">
        <v>10</v>
      </c>
      <c r="C44" s="23">
        <v>162</v>
      </c>
      <c r="D44" s="38"/>
      <c r="E44" s="38"/>
      <c r="F44" s="20"/>
      <c r="G44" s="20"/>
      <c r="H44" s="20"/>
      <c r="I44" s="20"/>
      <c r="J44" s="20"/>
      <c r="K44" s="20"/>
      <c r="L44" s="20"/>
      <c r="M44" s="20"/>
      <c r="N44" s="20"/>
      <c r="O44" s="46"/>
      <c r="P44" s="22">
        <f t="shared" si="4"/>
        <v>0</v>
      </c>
    </row>
    <row r="45" spans="1:16" hidden="1">
      <c r="B45" s="23">
        <v>10</v>
      </c>
      <c r="C45" s="23">
        <v>164</v>
      </c>
      <c r="D45" s="38"/>
      <c r="E45" s="38"/>
      <c r="F45" s="20"/>
      <c r="G45" s="20"/>
      <c r="H45" s="20"/>
      <c r="I45" s="20"/>
      <c r="J45" s="20"/>
      <c r="K45" s="20"/>
      <c r="L45" s="20"/>
      <c r="M45" s="20"/>
      <c r="N45" s="20"/>
      <c r="O45" s="46"/>
      <c r="P45" s="22">
        <f t="shared" si="4"/>
        <v>0</v>
      </c>
    </row>
    <row r="46" spans="1:16">
      <c r="B46" s="23">
        <v>11</v>
      </c>
      <c r="C46" s="23">
        <v>118</v>
      </c>
      <c r="D46" s="38"/>
      <c r="E46" s="38"/>
      <c r="F46" s="20"/>
      <c r="G46" s="20"/>
      <c r="H46" s="20"/>
      <c r="I46" s="20"/>
      <c r="J46" s="20">
        <v>3.0000000000000001E-3</v>
      </c>
      <c r="K46" s="20"/>
      <c r="L46" s="20"/>
      <c r="M46" s="20"/>
      <c r="N46" s="20"/>
      <c r="O46" s="46"/>
      <c r="P46" s="22">
        <f t="shared" si="4"/>
        <v>3.0000000000000001E-3</v>
      </c>
    </row>
    <row r="47" spans="1:16">
      <c r="B47" s="23">
        <v>11</v>
      </c>
      <c r="C47" s="23">
        <v>119</v>
      </c>
      <c r="D47" s="38"/>
      <c r="E47" s="38"/>
      <c r="F47" s="20"/>
      <c r="G47" s="20"/>
      <c r="H47" s="20"/>
      <c r="I47" s="20"/>
      <c r="J47" s="20"/>
      <c r="K47" s="20"/>
      <c r="L47" s="20"/>
      <c r="M47" s="20"/>
      <c r="N47" s="20"/>
      <c r="O47" s="46"/>
      <c r="P47" s="22">
        <f t="shared" si="4"/>
        <v>0</v>
      </c>
    </row>
    <row r="48" spans="1:16">
      <c r="B48" s="23">
        <v>12</v>
      </c>
      <c r="C48" s="24">
        <v>120</v>
      </c>
      <c r="D48" s="38"/>
      <c r="E48" s="38"/>
      <c r="F48" s="20"/>
      <c r="G48" s="20"/>
      <c r="H48" s="20"/>
      <c r="I48" s="20"/>
      <c r="J48" s="20"/>
      <c r="K48" s="20"/>
      <c r="L48" s="20"/>
      <c r="M48" s="20"/>
      <c r="N48" s="20"/>
      <c r="O48" s="46"/>
      <c r="P48" s="22">
        <f t="shared" si="4"/>
        <v>0</v>
      </c>
    </row>
    <row r="49" spans="2:16">
      <c r="B49" s="23">
        <v>14</v>
      </c>
      <c r="C49" s="24">
        <v>161</v>
      </c>
      <c r="D49" s="38"/>
      <c r="E49" s="38"/>
      <c r="F49" s="20"/>
      <c r="G49" s="20"/>
      <c r="H49" s="20"/>
      <c r="I49" s="20"/>
      <c r="J49" s="20"/>
      <c r="K49" s="20"/>
      <c r="L49" s="20"/>
      <c r="M49" s="20"/>
      <c r="N49" s="20"/>
      <c r="O49" s="46"/>
      <c r="P49" s="22">
        <f t="shared" si="4"/>
        <v>0</v>
      </c>
    </row>
    <row r="50" spans="2:16">
      <c r="B50" s="23">
        <v>16</v>
      </c>
      <c r="C50" s="24">
        <v>165</v>
      </c>
      <c r="D50" s="38"/>
      <c r="E50" s="38"/>
      <c r="F50" s="20"/>
      <c r="G50" s="20"/>
      <c r="H50" s="20"/>
      <c r="I50" s="20"/>
      <c r="J50" s="20"/>
      <c r="K50" s="20"/>
      <c r="L50" s="20"/>
      <c r="M50" s="20"/>
      <c r="N50" s="20"/>
      <c r="O50" s="46"/>
      <c r="P50" s="22">
        <f t="shared" si="4"/>
        <v>0</v>
      </c>
    </row>
    <row r="51" spans="2:16">
      <c r="B51" s="126" t="s">
        <v>16</v>
      </c>
      <c r="C51" s="127"/>
      <c r="D51" s="26">
        <f t="shared" ref="D51:O51" si="6">SUM(D28:D50)</f>
        <v>6.0540000000000003</v>
      </c>
      <c r="E51" s="26">
        <f t="shared" si="6"/>
        <v>32.215000000000003</v>
      </c>
      <c r="F51" s="26">
        <f t="shared" si="6"/>
        <v>67.968999999999994</v>
      </c>
      <c r="G51" s="26">
        <f t="shared" si="6"/>
        <v>52.384999999999998</v>
      </c>
      <c r="H51" s="26">
        <f t="shared" si="6"/>
        <v>22.327999999999999</v>
      </c>
      <c r="I51" s="26">
        <f t="shared" si="6"/>
        <v>103.342</v>
      </c>
      <c r="J51" s="26">
        <f t="shared" si="6"/>
        <v>35.622</v>
      </c>
      <c r="K51" s="26">
        <f t="shared" si="6"/>
        <v>21.926000000000002</v>
      </c>
      <c r="L51" s="26">
        <f>SUM(L27:L50)</f>
        <v>0</v>
      </c>
      <c r="M51" s="26">
        <f t="shared" si="6"/>
        <v>0</v>
      </c>
      <c r="N51" s="26">
        <f t="shared" si="6"/>
        <v>0</v>
      </c>
      <c r="O51" s="26">
        <f t="shared" si="6"/>
        <v>0</v>
      </c>
      <c r="P51" s="49">
        <f>SUM(P27:P50)</f>
        <v>341.84100000000001</v>
      </c>
    </row>
    <row r="52" spans="2:16" ht="15" hidden="1" customHeight="1"/>
    <row r="53" spans="2:16" ht="15" hidden="1" customHeight="1">
      <c r="P53" s="7"/>
    </row>
    <row r="54" spans="2:16" hidden="1"/>
    <row r="55" spans="2:16" hidden="1">
      <c r="B55" s="122" t="s">
        <v>62</v>
      </c>
      <c r="C55" s="122"/>
      <c r="D55" s="122"/>
      <c r="E55" s="122"/>
      <c r="F55" s="122"/>
      <c r="G55" s="122"/>
      <c r="H55" s="122"/>
      <c r="I55" s="122"/>
      <c r="J55" s="122"/>
      <c r="K55" s="16"/>
      <c r="L55" s="16"/>
      <c r="M55" s="16"/>
      <c r="N55" s="16"/>
      <c r="O55" s="16"/>
    </row>
    <row r="56" spans="2:16" hidden="1">
      <c r="B56" s="124" t="s">
        <v>60</v>
      </c>
      <c r="C56" s="124" t="s">
        <v>28</v>
      </c>
      <c r="D56" s="118" t="s">
        <v>63</v>
      </c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2:16" hidden="1">
      <c r="B57" s="125"/>
      <c r="C57" s="125"/>
      <c r="D57" s="11" t="s">
        <v>44</v>
      </c>
      <c r="E57" s="11"/>
      <c r="F57" s="11" t="s">
        <v>47</v>
      </c>
      <c r="G57" s="11" t="s">
        <v>48</v>
      </c>
      <c r="H57" s="11" t="s">
        <v>49</v>
      </c>
      <c r="I57" s="11" t="s">
        <v>51</v>
      </c>
      <c r="J57" s="11" t="s">
        <v>54</v>
      </c>
      <c r="K57" s="11"/>
      <c r="L57" s="11"/>
      <c r="M57" s="11"/>
      <c r="N57" s="11"/>
      <c r="O57" s="11"/>
      <c r="P57" s="11" t="s">
        <v>55</v>
      </c>
    </row>
    <row r="58" spans="2:16" hidden="1">
      <c r="B58" s="2">
        <v>2</v>
      </c>
      <c r="C58" s="2">
        <v>106</v>
      </c>
      <c r="D58" s="8">
        <v>4.1829999999999998</v>
      </c>
      <c r="E58" s="8"/>
      <c r="F58" s="8"/>
      <c r="G58" s="8"/>
      <c r="H58" s="8"/>
      <c r="I58" s="5"/>
      <c r="J58" s="8"/>
      <c r="K58" s="8"/>
      <c r="L58" s="8"/>
      <c r="M58" s="8"/>
      <c r="N58" s="8"/>
      <c r="O58" s="8"/>
      <c r="P58" s="8"/>
    </row>
    <row r="59" spans="2:16" hidden="1">
      <c r="B59" s="2">
        <v>5</v>
      </c>
      <c r="C59" s="2">
        <v>111</v>
      </c>
      <c r="D59" s="8"/>
      <c r="E59" s="8"/>
      <c r="F59" s="8">
        <v>3.99</v>
      </c>
      <c r="G59" s="8"/>
      <c r="H59" s="8"/>
      <c r="I59" s="5"/>
      <c r="J59" s="8"/>
      <c r="K59" s="8"/>
      <c r="L59" s="8"/>
      <c r="M59" s="8"/>
      <c r="N59" s="8"/>
      <c r="O59" s="8"/>
      <c r="P59" s="8"/>
    </row>
    <row r="60" spans="2:16" hidden="1">
      <c r="B60" s="2">
        <v>6</v>
      </c>
      <c r="C60" s="2">
        <v>112</v>
      </c>
      <c r="D60" s="8"/>
      <c r="E60" s="8"/>
      <c r="F60" s="8"/>
      <c r="G60" s="8">
        <v>17.027000000000001</v>
      </c>
      <c r="H60" s="8"/>
      <c r="I60" s="5"/>
      <c r="J60" s="8"/>
      <c r="K60" s="8"/>
      <c r="L60" s="8"/>
      <c r="M60" s="8"/>
      <c r="N60" s="8"/>
      <c r="O60" s="8"/>
      <c r="P60" s="8"/>
    </row>
    <row r="61" spans="2:16" hidden="1">
      <c r="B61" s="2">
        <v>7</v>
      </c>
      <c r="C61" s="2" t="s">
        <v>64</v>
      </c>
      <c r="D61" s="8"/>
      <c r="E61" s="8"/>
      <c r="F61" s="8"/>
      <c r="G61" s="8"/>
      <c r="H61" s="8">
        <v>160.13200000000001</v>
      </c>
      <c r="I61" s="5"/>
      <c r="J61" s="8"/>
      <c r="K61" s="8"/>
      <c r="L61" s="8"/>
      <c r="M61" s="8"/>
      <c r="N61" s="8"/>
      <c r="O61" s="8"/>
      <c r="P61" s="8"/>
    </row>
    <row r="62" spans="2:16" hidden="1">
      <c r="B62" s="2">
        <v>8</v>
      </c>
      <c r="C62" s="2">
        <v>114</v>
      </c>
      <c r="D62" s="8"/>
      <c r="E62" s="8"/>
      <c r="F62" s="8"/>
      <c r="G62" s="8"/>
      <c r="H62" s="8"/>
      <c r="I62" s="5">
        <v>358.13299999999998</v>
      </c>
      <c r="J62" s="8"/>
      <c r="K62" s="8"/>
      <c r="L62" s="8"/>
      <c r="M62" s="8"/>
      <c r="N62" s="8"/>
      <c r="O62" s="8"/>
      <c r="P62" s="8"/>
    </row>
    <row r="63" spans="2:16" hidden="1">
      <c r="B63" s="2">
        <v>10</v>
      </c>
      <c r="C63" s="3">
        <v>117</v>
      </c>
      <c r="D63" s="8"/>
      <c r="E63" s="8"/>
      <c r="F63" s="8"/>
      <c r="G63" s="8"/>
      <c r="H63" s="8"/>
      <c r="I63" s="3"/>
      <c r="J63" s="8">
        <v>3.2000000000000001E-2</v>
      </c>
      <c r="K63" s="8"/>
      <c r="L63" s="8"/>
      <c r="M63" s="8"/>
      <c r="N63" s="8"/>
      <c r="O63" s="8"/>
      <c r="P63" s="8"/>
    </row>
    <row r="64" spans="2:16" hidden="1">
      <c r="B64" s="2">
        <v>11</v>
      </c>
      <c r="C64" s="3">
        <v>118</v>
      </c>
      <c r="D64" s="8"/>
      <c r="E64" s="8"/>
      <c r="F64" s="8"/>
      <c r="G64" s="8"/>
      <c r="H64" s="8"/>
      <c r="I64" s="3"/>
      <c r="J64" s="8"/>
      <c r="K64" s="8"/>
      <c r="L64" s="8"/>
      <c r="M64" s="8"/>
      <c r="N64" s="8"/>
      <c r="O64" s="8"/>
      <c r="P64" s="8">
        <f>0.012+0.006</f>
        <v>1.8000000000000002E-2</v>
      </c>
    </row>
    <row r="65" spans="2:21" hidden="1">
      <c r="B65" s="2">
        <v>11</v>
      </c>
      <c r="C65" s="3">
        <v>119</v>
      </c>
      <c r="D65" s="8"/>
      <c r="E65" s="8"/>
      <c r="F65" s="8"/>
      <c r="G65" s="8"/>
      <c r="H65" s="8"/>
      <c r="I65" s="3"/>
      <c r="J65" s="8"/>
      <c r="K65" s="8"/>
      <c r="L65" s="8"/>
      <c r="M65" s="8"/>
      <c r="N65" s="8"/>
      <c r="O65" s="8"/>
      <c r="P65" s="8">
        <v>3.0000000000000001E-3</v>
      </c>
    </row>
    <row r="66" spans="2:21" hidden="1">
      <c r="B66" s="120" t="s">
        <v>16</v>
      </c>
      <c r="C66" s="121"/>
      <c r="D66" s="4">
        <f>SUM(D57:D65)</f>
        <v>4.1829999999999998</v>
      </c>
      <c r="E66" s="4"/>
      <c r="F66" s="4">
        <f>SUM(F57:F65)</f>
        <v>3.99</v>
      </c>
      <c r="G66" s="4">
        <f>SUM(G57:G65)</f>
        <v>17.027000000000001</v>
      </c>
      <c r="H66" s="4">
        <f>SUM(H57:H65)</f>
        <v>160.13200000000001</v>
      </c>
      <c r="I66" s="9">
        <f>SUM(I58:I65)</f>
        <v>358.13299999999998</v>
      </c>
      <c r="J66" s="9">
        <f t="shared" ref="J66" si="7">SUM(J58:J65)</f>
        <v>3.2000000000000001E-2</v>
      </c>
      <c r="K66" s="9"/>
      <c r="L66" s="9"/>
      <c r="M66" s="9"/>
      <c r="N66" s="9"/>
      <c r="O66" s="9"/>
      <c r="P66" s="10">
        <f>SUM(P58:P65)</f>
        <v>2.1000000000000001E-2</v>
      </c>
    </row>
    <row r="67" spans="2:21" hidden="1"/>
    <row r="68" spans="2:21" hidden="1"/>
    <row r="69" spans="2:21" hidden="1">
      <c r="B69" t="s">
        <v>65</v>
      </c>
    </row>
    <row r="70" spans="2:21" ht="12" hidden="1" customHeight="1">
      <c r="B70" s="25" t="s">
        <v>66</v>
      </c>
      <c r="C70" s="25" t="s">
        <v>29</v>
      </c>
      <c r="D70" s="25" t="s">
        <v>67</v>
      </c>
      <c r="E70" s="25"/>
      <c r="F70" s="25" t="s">
        <v>28</v>
      </c>
      <c r="G70" s="25" t="s">
        <v>60</v>
      </c>
      <c r="H70" s="25" t="s">
        <v>68</v>
      </c>
      <c r="I70" s="25" t="s">
        <v>69</v>
      </c>
      <c r="J70" s="25" t="s">
        <v>70</v>
      </c>
      <c r="K70" s="25"/>
      <c r="L70" s="25"/>
      <c r="M70" s="25"/>
      <c r="N70" s="25"/>
      <c r="O70" s="25"/>
      <c r="P70" s="25" t="s">
        <v>71</v>
      </c>
      <c r="Q70" s="25" t="s">
        <v>72</v>
      </c>
      <c r="R70" s="25" t="s">
        <v>73</v>
      </c>
      <c r="S70" s="25" t="s">
        <v>74</v>
      </c>
      <c r="T70" s="25" t="s">
        <v>75</v>
      </c>
      <c r="U70" s="25" t="s">
        <v>76</v>
      </c>
    </row>
    <row r="71" spans="2:21" ht="12" hidden="1" customHeight="1">
      <c r="B71" s="39">
        <v>2019</v>
      </c>
      <c r="C71" s="39">
        <v>1</v>
      </c>
      <c r="D71" s="39">
        <v>436133</v>
      </c>
      <c r="E71" s="39"/>
      <c r="F71" s="39">
        <v>117</v>
      </c>
      <c r="G71" s="39">
        <v>10</v>
      </c>
      <c r="H71" s="39">
        <v>11</v>
      </c>
      <c r="I71" s="39">
        <v>1997</v>
      </c>
      <c r="J71" s="40" t="s">
        <v>77</v>
      </c>
      <c r="K71" s="40"/>
      <c r="L71" s="40"/>
      <c r="M71" s="40"/>
      <c r="N71" s="40"/>
      <c r="O71" s="40"/>
      <c r="P71" s="40" t="s">
        <v>78</v>
      </c>
      <c r="Q71" s="39">
        <v>445</v>
      </c>
      <c r="R71" s="40" t="s">
        <v>79</v>
      </c>
      <c r="S71" s="40" t="s">
        <v>80</v>
      </c>
      <c r="T71" s="39">
        <v>3.2000000000000001E-2</v>
      </c>
      <c r="U71" s="40" t="s">
        <v>81</v>
      </c>
    </row>
    <row r="72" spans="2:21" ht="12" hidden="1" customHeight="1">
      <c r="B72" s="39">
        <v>2019</v>
      </c>
      <c r="C72" s="39">
        <v>1</v>
      </c>
      <c r="D72" s="39">
        <v>436163</v>
      </c>
      <c r="E72" s="39"/>
      <c r="F72" s="39">
        <v>118</v>
      </c>
      <c r="G72" s="39">
        <v>11</v>
      </c>
      <c r="H72" s="39">
        <v>11</v>
      </c>
      <c r="I72" s="39">
        <v>1997</v>
      </c>
      <c r="J72" s="40" t="s">
        <v>77</v>
      </c>
      <c r="K72" s="40"/>
      <c r="L72" s="40"/>
      <c r="M72" s="40"/>
      <c r="N72" s="40"/>
      <c r="O72" s="40"/>
      <c r="P72" s="40" t="s">
        <v>78</v>
      </c>
      <c r="Q72" s="39">
        <v>445</v>
      </c>
      <c r="R72" s="40" t="s">
        <v>79</v>
      </c>
      <c r="S72" s="40" t="s">
        <v>80</v>
      </c>
      <c r="T72" s="39">
        <v>1.2E-2</v>
      </c>
      <c r="U72" s="40" t="s">
        <v>81</v>
      </c>
    </row>
    <row r="73" spans="2:21" ht="12" hidden="1" customHeight="1">
      <c r="B73" s="39">
        <v>2019</v>
      </c>
      <c r="C73" s="39">
        <v>1</v>
      </c>
      <c r="D73" s="39">
        <v>30000109</v>
      </c>
      <c r="E73" s="39"/>
      <c r="F73" s="39">
        <v>118</v>
      </c>
      <c r="G73" s="39">
        <v>11</v>
      </c>
      <c r="H73" s="39">
        <v>11</v>
      </c>
      <c r="I73" s="39">
        <v>2011</v>
      </c>
      <c r="J73" s="40" t="s">
        <v>82</v>
      </c>
      <c r="K73" s="40"/>
      <c r="L73" s="40"/>
      <c r="M73" s="40"/>
      <c r="N73" s="40"/>
      <c r="O73" s="40"/>
      <c r="P73" s="40" t="s">
        <v>83</v>
      </c>
      <c r="Q73" s="39">
        <v>445</v>
      </c>
      <c r="R73" s="40" t="s">
        <v>79</v>
      </c>
      <c r="S73" s="40" t="s">
        <v>80</v>
      </c>
      <c r="T73" s="39">
        <v>2E-3</v>
      </c>
      <c r="U73" s="40" t="s">
        <v>84</v>
      </c>
    </row>
    <row r="74" spans="2:21" ht="12" hidden="1" customHeight="1">
      <c r="B74" s="39">
        <v>2019</v>
      </c>
      <c r="C74" s="39">
        <v>1</v>
      </c>
      <c r="D74" s="39">
        <v>30000109</v>
      </c>
      <c r="E74" s="39"/>
      <c r="F74" s="39">
        <v>119</v>
      </c>
      <c r="G74" s="39">
        <v>11</v>
      </c>
      <c r="H74" s="39">
        <v>11</v>
      </c>
      <c r="I74" s="39">
        <v>2011</v>
      </c>
      <c r="J74" s="40" t="s">
        <v>82</v>
      </c>
      <c r="K74" s="40"/>
      <c r="L74" s="40"/>
      <c r="M74" s="40"/>
      <c r="N74" s="40"/>
      <c r="O74" s="40"/>
      <c r="P74" s="40" t="s">
        <v>83</v>
      </c>
      <c r="Q74" s="39">
        <v>445</v>
      </c>
      <c r="R74" s="40" t="s">
        <v>79</v>
      </c>
      <c r="S74" s="40" t="s">
        <v>85</v>
      </c>
      <c r="T74" s="39">
        <v>3.0000000000000001E-3</v>
      </c>
      <c r="U74" s="40" t="s">
        <v>84</v>
      </c>
    </row>
    <row r="75" spans="2:21" ht="12" hidden="1" customHeight="1">
      <c r="B75" s="39">
        <v>2019</v>
      </c>
      <c r="C75" s="39">
        <v>3</v>
      </c>
      <c r="D75" s="39">
        <v>436819</v>
      </c>
      <c r="E75" s="39"/>
      <c r="F75" s="39">
        <v>106</v>
      </c>
      <c r="G75" s="39">
        <v>2</v>
      </c>
      <c r="H75" s="39">
        <v>2</v>
      </c>
      <c r="I75" s="39">
        <v>1989</v>
      </c>
      <c r="J75" s="40" t="s">
        <v>86</v>
      </c>
      <c r="K75" s="40"/>
      <c r="L75" s="40"/>
      <c r="M75" s="40"/>
      <c r="N75" s="40"/>
      <c r="O75" s="40"/>
      <c r="P75" s="40" t="s">
        <v>87</v>
      </c>
      <c r="Q75" s="39">
        <v>445</v>
      </c>
      <c r="R75" s="40" t="s">
        <v>79</v>
      </c>
      <c r="S75" s="40" t="s">
        <v>88</v>
      </c>
      <c r="T75" s="39">
        <v>4.1829999999999998</v>
      </c>
      <c r="U75" s="40" t="s">
        <v>81</v>
      </c>
    </row>
    <row r="76" spans="2:21" hidden="1">
      <c r="B76" s="6" t="s">
        <v>88</v>
      </c>
      <c r="C76" s="6" t="s">
        <v>88</v>
      </c>
      <c r="D76" s="6" t="s">
        <v>88</v>
      </c>
      <c r="E76" s="6"/>
      <c r="F76" s="6" t="s">
        <v>88</v>
      </c>
      <c r="G76" s="6" t="s">
        <v>88</v>
      </c>
      <c r="H76" s="6" t="s">
        <v>88</v>
      </c>
      <c r="I76" s="6" t="s">
        <v>88</v>
      </c>
      <c r="J76" s="6" t="s">
        <v>88</v>
      </c>
      <c r="K76" s="6"/>
      <c r="L76" s="6"/>
      <c r="M76" s="6"/>
      <c r="N76" s="6"/>
      <c r="O76" s="6"/>
      <c r="P76" s="6" t="s">
        <v>88</v>
      </c>
      <c r="Q76" s="6" t="s">
        <v>88</v>
      </c>
      <c r="R76" s="6" t="s">
        <v>88</v>
      </c>
      <c r="S76" s="6" t="s">
        <v>88</v>
      </c>
      <c r="T76" s="6" t="s">
        <v>89</v>
      </c>
      <c r="U76" s="6" t="s">
        <v>88</v>
      </c>
    </row>
    <row r="77" spans="2:21" hidden="1"/>
    <row r="78" spans="2:21" hidden="1"/>
    <row r="79" spans="2:21" hidden="1"/>
    <row r="80" spans="2:21" hidden="1">
      <c r="C80" s="7"/>
    </row>
    <row r="81" spans="3:3" hidden="1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</sheetData>
  <mergeCells count="15">
    <mergeCell ref="B3:B4"/>
    <mergeCell ref="C3:C4"/>
    <mergeCell ref="D3:P3"/>
    <mergeCell ref="B21:C21"/>
    <mergeCell ref="A1:Q2"/>
    <mergeCell ref="B23:P24"/>
    <mergeCell ref="D56:P56"/>
    <mergeCell ref="B66:C66"/>
    <mergeCell ref="B55:J55"/>
    <mergeCell ref="B25:B26"/>
    <mergeCell ref="C25:C26"/>
    <mergeCell ref="B56:B57"/>
    <mergeCell ref="C56:C57"/>
    <mergeCell ref="B51:C51"/>
    <mergeCell ref="D25:P25"/>
  </mergeCells>
  <conditionalFormatting sqref="P5:P20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7:P50 Q28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P5:P20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P27:P50 Q28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"/>
  <sheetViews>
    <sheetView workbookViewId="0">
      <selection activeCell="E18" sqref="E18"/>
    </sheetView>
  </sheetViews>
  <sheetFormatPr baseColWidth="10" defaultColWidth="11.44140625" defaultRowHeight="14.4"/>
  <cols>
    <col min="1" max="1" width="11.5546875" style="77" customWidth="1"/>
    <col min="2" max="2" width="8.33203125" style="77" bestFit="1" customWidth="1"/>
    <col min="3" max="3" width="6.44140625" style="77" bestFit="1" customWidth="1"/>
    <col min="4" max="4" width="22.6640625" style="77" bestFit="1" customWidth="1"/>
    <col min="5" max="5" width="30.5546875" style="77" bestFit="1" customWidth="1"/>
    <col min="6" max="6" width="18.5546875" style="77" customWidth="1"/>
    <col min="7" max="7" width="13.88671875" style="77" customWidth="1"/>
    <col min="8" max="8" width="13.33203125" style="77" customWidth="1"/>
    <col min="9" max="9" width="24.33203125" style="77" customWidth="1"/>
    <col min="10" max="10" width="15.88671875" style="77" customWidth="1"/>
    <col min="11" max="11" width="15.44140625" style="77" customWidth="1"/>
    <col min="12" max="12" width="7.5546875" style="77" bestFit="1" customWidth="1"/>
    <col min="13" max="13" width="21.88671875" style="77" bestFit="1" customWidth="1"/>
    <col min="14" max="14" width="10.33203125" style="78" customWidth="1"/>
    <col min="15" max="15" width="10.44140625" style="77" bestFit="1" customWidth="1"/>
    <col min="16" max="17" width="11.44140625" style="77"/>
  </cols>
  <sheetData>
    <row r="1" spans="1:17" ht="15.6">
      <c r="A1" s="70" t="s">
        <v>90</v>
      </c>
      <c r="B1" s="70" t="s">
        <v>91</v>
      </c>
      <c r="C1" s="70" t="s">
        <v>92</v>
      </c>
      <c r="D1" s="71" t="s">
        <v>93</v>
      </c>
      <c r="E1" s="70" t="s">
        <v>94</v>
      </c>
      <c r="F1" s="70" t="s">
        <v>95</v>
      </c>
      <c r="G1" s="70" t="s">
        <v>96</v>
      </c>
      <c r="H1" s="70" t="s">
        <v>97</v>
      </c>
      <c r="I1" s="70" t="s">
        <v>98</v>
      </c>
      <c r="J1" s="70" t="s">
        <v>99</v>
      </c>
      <c r="K1" s="70" t="s">
        <v>100</v>
      </c>
      <c r="L1" s="70" t="s">
        <v>101</v>
      </c>
      <c r="M1" s="72" t="s">
        <v>102</v>
      </c>
      <c r="N1" s="73" t="s">
        <v>103</v>
      </c>
      <c r="O1" s="74" t="s">
        <v>104</v>
      </c>
      <c r="P1" s="74" t="s">
        <v>105</v>
      </c>
      <c r="Q1" s="74" t="s">
        <v>106</v>
      </c>
    </row>
    <row r="2" spans="1:17" ht="15.6">
      <c r="A2" s="75" t="s">
        <v>107</v>
      </c>
      <c r="B2" s="20" t="s">
        <v>108</v>
      </c>
      <c r="C2" s="75" t="s">
        <v>109</v>
      </c>
      <c r="D2" s="20" t="s">
        <v>11</v>
      </c>
      <c r="E2" s="20" t="s">
        <v>110</v>
      </c>
      <c r="F2" s="76">
        <v>46023</v>
      </c>
      <c r="G2" s="76">
        <v>46387</v>
      </c>
      <c r="H2" s="50">
        <f>RESUMEN!$F$10</f>
        <v>175500</v>
      </c>
      <c r="I2" s="20">
        <v>0</v>
      </c>
      <c r="J2" s="50">
        <f>'CUOTA ARTESANAL'!$F$7</f>
        <v>175500</v>
      </c>
      <c r="K2" s="50">
        <f>'CUOTA ARTESANAL'!$G$7</f>
        <v>129611.99280000001</v>
      </c>
      <c r="L2" s="50">
        <f>'CUOTA ARTESANAL'!$H$7</f>
        <v>45888.007199999993</v>
      </c>
      <c r="M2" s="51">
        <f>'CUOTA ARTESANAL'!$I$7</f>
        <v>0.73852987350427357</v>
      </c>
      <c r="N2" s="50" t="str">
        <f>'CUOTA ARTESANAL'!$J$7</f>
        <v>-</v>
      </c>
      <c r="O2" s="76">
        <f>RESUMEN!$C$6</f>
        <v>46252</v>
      </c>
      <c r="P2" s="20">
        <v>2026</v>
      </c>
      <c r="Q2" s="20"/>
    </row>
    <row r="3" spans="1:17" ht="15.6">
      <c r="A3" s="75" t="s">
        <v>107</v>
      </c>
      <c r="B3" s="20" t="s">
        <v>108</v>
      </c>
      <c r="C3" s="75" t="s">
        <v>109</v>
      </c>
      <c r="D3" s="20" t="s">
        <v>111</v>
      </c>
      <c r="E3" s="20" t="s">
        <v>112</v>
      </c>
      <c r="F3" s="76">
        <v>46023</v>
      </c>
      <c r="G3" s="76">
        <v>46387</v>
      </c>
      <c r="H3" s="50">
        <f>RESUMEN!$F$10</f>
        <v>175500</v>
      </c>
      <c r="I3" s="20">
        <v>1</v>
      </c>
      <c r="J3" s="50">
        <f>'CUOTA ARTESANAL'!$F$7</f>
        <v>175500</v>
      </c>
      <c r="K3" s="50">
        <f>'CUOTA ARTESANAL'!$G$7</f>
        <v>129611.99280000001</v>
      </c>
      <c r="L3" s="50">
        <f>'CUOTA ARTESANAL'!$H$7</f>
        <v>45888.007199999993</v>
      </c>
      <c r="M3" s="51">
        <f>'CUOTA ARTESANAL'!$I$7</f>
        <v>0.73852987350427357</v>
      </c>
      <c r="N3" s="50" t="str">
        <f>'CUOTA ARTESANAL'!$J$7</f>
        <v>-</v>
      </c>
      <c r="O3" s="76">
        <f>RESUMEN!$C$6</f>
        <v>46252</v>
      </c>
      <c r="P3" s="20">
        <v>2026</v>
      </c>
      <c r="Q3" s="20"/>
    </row>
    <row r="4" spans="1:17" ht="15.6">
      <c r="A4" s="75" t="s">
        <v>107</v>
      </c>
      <c r="B4" s="20" t="s">
        <v>108</v>
      </c>
      <c r="C4" s="75" t="s">
        <v>109</v>
      </c>
      <c r="D4" s="20" t="s">
        <v>13</v>
      </c>
      <c r="E4" s="20" t="s">
        <v>110</v>
      </c>
      <c r="F4" s="76">
        <v>46023</v>
      </c>
      <c r="G4" s="76">
        <v>46387</v>
      </c>
      <c r="H4" s="50">
        <f>RESUMEN!$F$11</f>
        <v>19500</v>
      </c>
      <c r="I4" s="20">
        <v>0</v>
      </c>
      <c r="J4" s="20">
        <f>RESUMEN!$G$11</f>
        <v>19500</v>
      </c>
      <c r="K4" s="20">
        <f>RESUMEN!$H$11</f>
        <v>8.7999999999999995E-2</v>
      </c>
      <c r="L4" s="20">
        <f>RESUMEN!$I$11</f>
        <v>19499.912</v>
      </c>
      <c r="M4" s="51">
        <f>RESUMEN!$J$11</f>
        <v>4.5128205128205124E-6</v>
      </c>
      <c r="N4" s="20" t="s">
        <v>24</v>
      </c>
      <c r="O4" s="76">
        <f>RESUMEN!$C$6</f>
        <v>46252</v>
      </c>
      <c r="P4" s="20">
        <v>2026</v>
      </c>
      <c r="Q4" s="20"/>
    </row>
    <row r="5" spans="1:17" ht="15.6">
      <c r="A5" s="75" t="s">
        <v>107</v>
      </c>
      <c r="B5" s="20" t="s">
        <v>108</v>
      </c>
      <c r="C5" s="75" t="s">
        <v>109</v>
      </c>
      <c r="D5" s="20" t="s">
        <v>113</v>
      </c>
      <c r="E5" s="20" t="s">
        <v>114</v>
      </c>
      <c r="F5" s="76">
        <v>46023</v>
      </c>
      <c r="G5" s="76">
        <v>46387</v>
      </c>
      <c r="H5" s="50">
        <f>RESUMEN!$F$11</f>
        <v>19500</v>
      </c>
      <c r="I5" s="20">
        <v>1</v>
      </c>
      <c r="J5" s="20">
        <f>RESUMEN!$G$11</f>
        <v>19500</v>
      </c>
      <c r="K5" s="20">
        <f>RESUMEN!$H$11</f>
        <v>8.7999999999999995E-2</v>
      </c>
      <c r="L5" s="20">
        <f>RESUMEN!$I$11</f>
        <v>19499.912</v>
      </c>
      <c r="M5" s="51">
        <f>RESUMEN!$J$11</f>
        <v>4.5128205128205124E-6</v>
      </c>
      <c r="N5" s="20" t="s">
        <v>24</v>
      </c>
      <c r="O5" s="76">
        <f>RESUMEN!$C$6</f>
        <v>46252</v>
      </c>
      <c r="P5" s="20">
        <v>2026</v>
      </c>
      <c r="Q5" s="20"/>
    </row>
    <row r="6" spans="1:17" ht="15.6">
      <c r="A6" s="75" t="s">
        <v>107</v>
      </c>
      <c r="B6" s="20" t="s">
        <v>108</v>
      </c>
      <c r="C6" s="75" t="s">
        <v>109</v>
      </c>
      <c r="D6" s="20" t="s">
        <v>115</v>
      </c>
      <c r="E6" s="20" t="s">
        <v>116</v>
      </c>
      <c r="F6" s="76">
        <v>46023</v>
      </c>
      <c r="G6" s="76">
        <v>46387</v>
      </c>
      <c r="H6" s="50">
        <f>RESUMEN!F12</f>
        <v>4000</v>
      </c>
      <c r="I6" s="20">
        <v>0</v>
      </c>
      <c r="J6" s="20">
        <f>RESUMEN!G12</f>
        <v>4000</v>
      </c>
      <c r="K6" s="20">
        <f>RESUMEN!H12</f>
        <v>409.89330000000001</v>
      </c>
      <c r="L6" s="20">
        <f>RESUMEN!I12</f>
        <v>3590.1066999999998</v>
      </c>
      <c r="M6" s="51">
        <f>RESUMEN!J12</f>
        <v>0.102473325</v>
      </c>
      <c r="N6" s="79" t="s">
        <v>24</v>
      </c>
      <c r="O6" s="76">
        <f>RESUMEN!$C$6</f>
        <v>46252</v>
      </c>
      <c r="P6" s="20">
        <v>2026</v>
      </c>
      <c r="Q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CUOTA ARTESANAL</vt:lpstr>
      <vt:lpstr>CUOTA INDUSTRIAL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2017-01-09T11:10:59Z</dcterms:created>
  <dcterms:modified xsi:type="dcterms:W3CDTF">2026-08-18T15:27:40Z</dcterms:modified>
  <cp:category/>
  <cp:contentStatus/>
</cp:coreProperties>
</file>