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NILLAS 2020\Camaron Nailon 2020\"/>
    </mc:Choice>
  </mc:AlternateContent>
  <bookViews>
    <workbookView xWindow="-105" yWindow="-105" windowWidth="23250" windowHeight="12570" tabRatio="728"/>
  </bookViews>
  <sheets>
    <sheet name="RESUMEN " sheetId="1" r:id="rId1"/>
    <sheet name="CUOTA ARTESANAL" sheetId="2" r:id="rId2"/>
    <sheet name="CESIONES INDIVIDUALES" sheetId="5" r:id="rId3"/>
    <sheet name="PESCA INVESTIGACION" sheetId="6" r:id="rId4"/>
    <sheet name="CUOTA LTP" sheetId="3" r:id="rId5"/>
    <sheet name="PAG. WEB" sheetId="4" r:id="rId6"/>
  </sheets>
  <definedNames>
    <definedName name="_xlnm._FilterDatabase" localSheetId="5" hidden="1">'PAG. WEB'!$A$1:$Q$336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2" l="1"/>
  <c r="F9" i="5"/>
  <c r="I10" i="2" l="1"/>
  <c r="I7" i="2"/>
  <c r="I8" i="2"/>
  <c r="I12" i="2"/>
  <c r="I14" i="2"/>
  <c r="I16" i="2"/>
  <c r="I18" i="2"/>
  <c r="I6" i="2"/>
  <c r="F9" i="6" l="1"/>
  <c r="H29" i="2"/>
  <c r="E29" i="2"/>
  <c r="L29" i="2" s="1"/>
  <c r="O20" i="2"/>
  <c r="M20" i="2"/>
  <c r="N20" i="2" s="1"/>
  <c r="L20" i="2"/>
  <c r="O10" i="2"/>
  <c r="L10" i="2"/>
  <c r="P20" i="2" l="1"/>
  <c r="Q20" i="2"/>
  <c r="O29" i="2"/>
  <c r="F89" i="3"/>
  <c r="F73" i="3"/>
  <c r="G9" i="5" l="1"/>
  <c r="E9" i="5"/>
  <c r="H8" i="5"/>
  <c r="G8" i="5"/>
  <c r="F17" i="2"/>
  <c r="H9" i="5" l="1"/>
  <c r="H206" i="3"/>
  <c r="G23" i="1" l="1"/>
  <c r="O330" i="4"/>
  <c r="O331" i="4"/>
  <c r="O332" i="4"/>
  <c r="O333" i="4"/>
  <c r="O334" i="4"/>
  <c r="O335" i="4"/>
  <c r="K333" i="4"/>
  <c r="I334" i="4"/>
  <c r="K334" i="4"/>
  <c r="H334" i="4"/>
  <c r="H333" i="4"/>
  <c r="K330" i="4"/>
  <c r="I331" i="4"/>
  <c r="K331" i="4"/>
  <c r="H331" i="4"/>
  <c r="H330" i="4"/>
  <c r="E335" i="4"/>
  <c r="E334" i="4"/>
  <c r="E333" i="4"/>
  <c r="E332" i="4"/>
  <c r="E331" i="4"/>
  <c r="E330" i="4"/>
  <c r="I280" i="4"/>
  <c r="K280" i="4"/>
  <c r="K279" i="4"/>
  <c r="H280" i="4"/>
  <c r="H279" i="4"/>
  <c r="O276" i="4"/>
  <c r="O277" i="4"/>
  <c r="O278" i="4"/>
  <c r="O279" i="4"/>
  <c r="O280" i="4"/>
  <c r="O281" i="4"/>
  <c r="I277" i="4"/>
  <c r="K277" i="4"/>
  <c r="K276" i="4"/>
  <c r="H277" i="4"/>
  <c r="H276" i="4"/>
  <c r="E278" i="4"/>
  <c r="E277" i="4"/>
  <c r="E276" i="4"/>
  <c r="E281" i="4"/>
  <c r="E280" i="4"/>
  <c r="E279" i="4"/>
  <c r="K168" i="3"/>
  <c r="N168" i="3"/>
  <c r="K281" i="4" s="1"/>
  <c r="F142" i="3"/>
  <c r="F168" i="3"/>
  <c r="L168" i="3" s="1"/>
  <c r="E206" i="3"/>
  <c r="F204" i="3"/>
  <c r="I333" i="4" s="1"/>
  <c r="K204" i="3"/>
  <c r="L204" i="3"/>
  <c r="I335" i="4" s="1"/>
  <c r="N204" i="3"/>
  <c r="K335" i="4" s="1"/>
  <c r="F178" i="3"/>
  <c r="G204" i="3" l="1"/>
  <c r="I204" i="3" s="1"/>
  <c r="G205" i="3" s="1"/>
  <c r="J334" i="4" s="1"/>
  <c r="I281" i="4"/>
  <c r="M168" i="3"/>
  <c r="J281" i="4" s="1"/>
  <c r="I279" i="4"/>
  <c r="H281" i="4"/>
  <c r="J333" i="4"/>
  <c r="M204" i="3"/>
  <c r="P204" i="3" s="1"/>
  <c r="M335" i="4" s="1"/>
  <c r="G168" i="3"/>
  <c r="H335" i="4"/>
  <c r="J204" i="3"/>
  <c r="M333" i="4" s="1"/>
  <c r="I205" i="3" l="1"/>
  <c r="L334" i="4" s="1"/>
  <c r="J205" i="3"/>
  <c r="M334" i="4" s="1"/>
  <c r="O168" i="3"/>
  <c r="L281" i="4" s="1"/>
  <c r="P168" i="3"/>
  <c r="M281" i="4" s="1"/>
  <c r="L333" i="4"/>
  <c r="O204" i="3"/>
  <c r="L335" i="4" s="1"/>
  <c r="J335" i="4"/>
  <c r="J168" i="3"/>
  <c r="M279" i="4" s="1"/>
  <c r="I168" i="3"/>
  <c r="J279" i="4"/>
  <c r="G169" i="3" l="1"/>
  <c r="L279" i="4"/>
  <c r="G6" i="6"/>
  <c r="I6" i="6" s="1"/>
  <c r="E9" i="6"/>
  <c r="I169" i="3" l="1"/>
  <c r="L280" i="4" s="1"/>
  <c r="J280" i="4"/>
  <c r="J169" i="3"/>
  <c r="M280" i="4" s="1"/>
  <c r="H22" i="1"/>
  <c r="G9" i="6"/>
  <c r="I9" i="6" s="1"/>
  <c r="H6" i="6"/>
  <c r="F23" i="1"/>
  <c r="H23" i="1"/>
  <c r="H7" i="5"/>
  <c r="G7" i="5"/>
  <c r="F12" i="2"/>
  <c r="J23" i="1" l="1"/>
  <c r="H9" i="6"/>
  <c r="F14" i="2"/>
  <c r="H6" i="5"/>
  <c r="G6" i="5"/>
  <c r="I23" i="1" l="1"/>
  <c r="F176" i="3"/>
  <c r="F140" i="3"/>
  <c r="F108" i="3"/>
  <c r="F76" i="3"/>
  <c r="F44" i="3"/>
  <c r="F30" i="3"/>
  <c r="F12" i="3"/>
  <c r="G194" i="3" l="1"/>
  <c r="I194" i="3" s="1"/>
  <c r="G195" i="3" s="1"/>
  <c r="K194" i="3"/>
  <c r="L194" i="3"/>
  <c r="N194" i="3"/>
  <c r="M194" i="3" l="1"/>
  <c r="O194" i="3" s="1"/>
  <c r="I195" i="3"/>
  <c r="J195" i="3"/>
  <c r="J194" i="3"/>
  <c r="F10" i="2"/>
  <c r="G10" i="2" l="1"/>
  <c r="M10" i="2"/>
  <c r="N10" i="2" s="1"/>
  <c r="P10" i="2" s="1"/>
  <c r="F29" i="2"/>
  <c r="P194" i="3"/>
  <c r="K178" i="3"/>
  <c r="K166" i="3"/>
  <c r="H278" i="4" s="1"/>
  <c r="N166" i="3"/>
  <c r="K278" i="4" s="1"/>
  <c r="F166" i="3"/>
  <c r="F206" i="3" s="1"/>
  <c r="K202" i="3"/>
  <c r="H332" i="4" s="1"/>
  <c r="N202" i="3"/>
  <c r="K332" i="4" s="1"/>
  <c r="F202" i="3"/>
  <c r="L202" i="3" s="1"/>
  <c r="L178" i="3"/>
  <c r="M29" i="2" l="1"/>
  <c r="G29" i="2"/>
  <c r="L166" i="3"/>
  <c r="I276" i="4"/>
  <c r="G206" i="3"/>
  <c r="M202" i="3"/>
  <c r="J332" i="4" s="1"/>
  <c r="I332" i="4"/>
  <c r="G202" i="3"/>
  <c r="J330" i="4" s="1"/>
  <c r="I330" i="4"/>
  <c r="G166" i="3"/>
  <c r="M178" i="3"/>
  <c r="I29" i="2" l="1"/>
  <c r="P29" i="2" s="1"/>
  <c r="N29" i="2"/>
  <c r="J29" i="2"/>
  <c r="Q29" i="2" s="1"/>
  <c r="O202" i="3"/>
  <c r="L332" i="4" s="1"/>
  <c r="P202" i="3"/>
  <c r="M332" i="4" s="1"/>
  <c r="J202" i="3"/>
  <c r="M330" i="4" s="1"/>
  <c r="I202" i="3"/>
  <c r="I166" i="3"/>
  <c r="J276" i="4"/>
  <c r="I206" i="3"/>
  <c r="J206" i="3"/>
  <c r="J166" i="3"/>
  <c r="M276" i="4" s="1"/>
  <c r="M166" i="3"/>
  <c r="I278" i="4"/>
  <c r="G167" i="3" l="1"/>
  <c r="L276" i="4"/>
  <c r="J278" i="4"/>
  <c r="O166" i="3"/>
  <c r="L278" i="4" s="1"/>
  <c r="P166" i="3"/>
  <c r="M278" i="4" s="1"/>
  <c r="G203" i="3"/>
  <c r="L330" i="4"/>
  <c r="O35" i="4"/>
  <c r="O336" i="4"/>
  <c r="I203" i="3" l="1"/>
  <c r="L331" i="4" s="1"/>
  <c r="J331" i="4"/>
  <c r="J203" i="3"/>
  <c r="M331" i="4" s="1"/>
  <c r="I167" i="3"/>
  <c r="L277" i="4" s="1"/>
  <c r="J277" i="4"/>
  <c r="J167" i="3"/>
  <c r="M277" i="4" s="1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2" i="4"/>
  <c r="B3" i="3"/>
  <c r="B3" i="2"/>
  <c r="E329" i="4" l="1"/>
  <c r="E328" i="4"/>
  <c r="E326" i="4"/>
  <c r="E325" i="4"/>
  <c r="E323" i="4"/>
  <c r="E322" i="4"/>
  <c r="E320" i="4"/>
  <c r="E319" i="4"/>
  <c r="E317" i="4"/>
  <c r="E316" i="4"/>
  <c r="E314" i="4"/>
  <c r="E313" i="4"/>
  <c r="E311" i="4"/>
  <c r="E310" i="4"/>
  <c r="E308" i="4"/>
  <c r="E307" i="4"/>
  <c r="E305" i="4"/>
  <c r="E304" i="4"/>
  <c r="E302" i="4"/>
  <c r="E301" i="4"/>
  <c r="E299" i="4"/>
  <c r="E298" i="4"/>
  <c r="E296" i="4"/>
  <c r="E295" i="4"/>
  <c r="E293" i="4"/>
  <c r="E292" i="4"/>
  <c r="E290" i="4"/>
  <c r="E289" i="4"/>
  <c r="E287" i="4"/>
  <c r="E286" i="4"/>
  <c r="E284" i="4"/>
  <c r="E283" i="4"/>
  <c r="I282" i="4"/>
  <c r="K282" i="4"/>
  <c r="I283" i="4"/>
  <c r="K283" i="4"/>
  <c r="I285" i="4"/>
  <c r="K285" i="4"/>
  <c r="I286" i="4"/>
  <c r="K286" i="4"/>
  <c r="I288" i="4"/>
  <c r="K288" i="4"/>
  <c r="I289" i="4"/>
  <c r="K289" i="4"/>
  <c r="I291" i="4"/>
  <c r="K291" i="4"/>
  <c r="I292" i="4"/>
  <c r="K292" i="4"/>
  <c r="I294" i="4"/>
  <c r="K294" i="4"/>
  <c r="I295" i="4"/>
  <c r="K295" i="4"/>
  <c r="I297" i="4"/>
  <c r="K297" i="4"/>
  <c r="I298" i="4"/>
  <c r="K298" i="4"/>
  <c r="I300" i="4"/>
  <c r="K300" i="4"/>
  <c r="I301" i="4"/>
  <c r="K301" i="4"/>
  <c r="I303" i="4"/>
  <c r="K303" i="4"/>
  <c r="I304" i="4"/>
  <c r="K304" i="4"/>
  <c r="I306" i="4"/>
  <c r="K306" i="4"/>
  <c r="I307" i="4"/>
  <c r="K307" i="4"/>
  <c r="I309" i="4"/>
  <c r="K309" i="4"/>
  <c r="I310" i="4"/>
  <c r="K310" i="4"/>
  <c r="I312" i="4"/>
  <c r="K312" i="4"/>
  <c r="I313" i="4"/>
  <c r="K313" i="4"/>
  <c r="I315" i="4"/>
  <c r="K315" i="4"/>
  <c r="I316" i="4"/>
  <c r="K316" i="4"/>
  <c r="I318" i="4"/>
  <c r="K318" i="4"/>
  <c r="I319" i="4"/>
  <c r="K319" i="4"/>
  <c r="I321" i="4"/>
  <c r="K321" i="4"/>
  <c r="I322" i="4"/>
  <c r="K322" i="4"/>
  <c r="I324" i="4"/>
  <c r="K324" i="4"/>
  <c r="I325" i="4"/>
  <c r="K325" i="4"/>
  <c r="I327" i="4"/>
  <c r="K327" i="4"/>
  <c r="I328" i="4"/>
  <c r="K328" i="4"/>
  <c r="E327" i="4"/>
  <c r="E324" i="4"/>
  <c r="E285" i="4"/>
  <c r="E288" i="4"/>
  <c r="E291" i="4"/>
  <c r="E294" i="4"/>
  <c r="E297" i="4"/>
  <c r="E300" i="4"/>
  <c r="E303" i="4"/>
  <c r="E306" i="4"/>
  <c r="E309" i="4"/>
  <c r="E312" i="4"/>
  <c r="E315" i="4"/>
  <c r="E318" i="4"/>
  <c r="E321" i="4"/>
  <c r="E282" i="4"/>
  <c r="E275" i="4"/>
  <c r="E274" i="4"/>
  <c r="E272" i="4"/>
  <c r="E271" i="4"/>
  <c r="E269" i="4"/>
  <c r="E268" i="4"/>
  <c r="E266" i="4"/>
  <c r="E265" i="4"/>
  <c r="E263" i="4"/>
  <c r="E262" i="4"/>
  <c r="E260" i="4"/>
  <c r="E259" i="4"/>
  <c r="E257" i="4"/>
  <c r="E256" i="4"/>
  <c r="E254" i="4"/>
  <c r="E253" i="4"/>
  <c r="E251" i="4"/>
  <c r="E250" i="4"/>
  <c r="E248" i="4"/>
  <c r="E247" i="4"/>
  <c r="E245" i="4"/>
  <c r="E244" i="4"/>
  <c r="E242" i="4"/>
  <c r="E241" i="4"/>
  <c r="E239" i="4"/>
  <c r="E238" i="4"/>
  <c r="E236" i="4"/>
  <c r="E235" i="4"/>
  <c r="E233" i="4"/>
  <c r="E232" i="4"/>
  <c r="E230" i="4"/>
  <c r="E229" i="4"/>
  <c r="I228" i="4"/>
  <c r="K228" i="4"/>
  <c r="I229" i="4"/>
  <c r="K229" i="4"/>
  <c r="I231" i="4"/>
  <c r="K231" i="4"/>
  <c r="I232" i="4"/>
  <c r="K232" i="4"/>
  <c r="I234" i="4"/>
  <c r="K234" i="4"/>
  <c r="I235" i="4"/>
  <c r="K235" i="4"/>
  <c r="I237" i="4"/>
  <c r="K237" i="4"/>
  <c r="I238" i="4"/>
  <c r="K238" i="4"/>
  <c r="I240" i="4"/>
  <c r="K240" i="4"/>
  <c r="I241" i="4"/>
  <c r="K241" i="4"/>
  <c r="I243" i="4"/>
  <c r="K243" i="4"/>
  <c r="I244" i="4"/>
  <c r="K244" i="4"/>
  <c r="I246" i="4"/>
  <c r="K246" i="4"/>
  <c r="I247" i="4"/>
  <c r="K247" i="4"/>
  <c r="I249" i="4"/>
  <c r="K249" i="4"/>
  <c r="I250" i="4"/>
  <c r="K250" i="4"/>
  <c r="I252" i="4"/>
  <c r="K252" i="4"/>
  <c r="I253" i="4"/>
  <c r="K253" i="4"/>
  <c r="I255" i="4"/>
  <c r="K255" i="4"/>
  <c r="I256" i="4"/>
  <c r="K256" i="4"/>
  <c r="I258" i="4"/>
  <c r="K258" i="4"/>
  <c r="I259" i="4"/>
  <c r="K259" i="4"/>
  <c r="I261" i="4"/>
  <c r="K261" i="4"/>
  <c r="I262" i="4"/>
  <c r="K262" i="4"/>
  <c r="I264" i="4"/>
  <c r="K264" i="4"/>
  <c r="I265" i="4"/>
  <c r="K265" i="4"/>
  <c r="I267" i="4"/>
  <c r="K267" i="4"/>
  <c r="I268" i="4"/>
  <c r="K268" i="4"/>
  <c r="I270" i="4"/>
  <c r="K270" i="4"/>
  <c r="I271" i="4"/>
  <c r="K271" i="4"/>
  <c r="I273" i="4"/>
  <c r="K273" i="4"/>
  <c r="I274" i="4"/>
  <c r="K274" i="4"/>
  <c r="E270" i="4"/>
  <c r="E273" i="4"/>
  <c r="E231" i="4"/>
  <c r="E234" i="4"/>
  <c r="E237" i="4"/>
  <c r="E240" i="4"/>
  <c r="E243" i="4"/>
  <c r="E246" i="4"/>
  <c r="E249" i="4"/>
  <c r="E252" i="4"/>
  <c r="E255" i="4"/>
  <c r="E258" i="4"/>
  <c r="E261" i="4"/>
  <c r="E264" i="4"/>
  <c r="E267" i="4"/>
  <c r="E228" i="4"/>
  <c r="E227" i="4"/>
  <c r="E226" i="4"/>
  <c r="E224" i="4"/>
  <c r="E223" i="4"/>
  <c r="E221" i="4"/>
  <c r="E220" i="4"/>
  <c r="E218" i="4"/>
  <c r="E217" i="4"/>
  <c r="E215" i="4"/>
  <c r="E214" i="4"/>
  <c r="E212" i="4"/>
  <c r="E211" i="4"/>
  <c r="E209" i="4"/>
  <c r="E208" i="4"/>
  <c r="E206" i="4"/>
  <c r="E205" i="4"/>
  <c r="E203" i="4"/>
  <c r="E202" i="4"/>
  <c r="E200" i="4"/>
  <c r="E199" i="4"/>
  <c r="E197" i="4"/>
  <c r="E196" i="4"/>
  <c r="E194" i="4"/>
  <c r="E193" i="4"/>
  <c r="E191" i="4"/>
  <c r="E190" i="4"/>
  <c r="E188" i="4"/>
  <c r="E187" i="4"/>
  <c r="E185" i="4"/>
  <c r="E184" i="4"/>
  <c r="E182" i="4"/>
  <c r="E181" i="4"/>
  <c r="I180" i="4"/>
  <c r="K180" i="4"/>
  <c r="I181" i="4"/>
  <c r="K181" i="4"/>
  <c r="I183" i="4"/>
  <c r="K183" i="4"/>
  <c r="I184" i="4"/>
  <c r="K184" i="4"/>
  <c r="I186" i="4"/>
  <c r="K186" i="4"/>
  <c r="I187" i="4"/>
  <c r="K187" i="4"/>
  <c r="I189" i="4"/>
  <c r="K189" i="4"/>
  <c r="I190" i="4"/>
  <c r="K190" i="4"/>
  <c r="I192" i="4"/>
  <c r="K192" i="4"/>
  <c r="I193" i="4"/>
  <c r="K193" i="4"/>
  <c r="I195" i="4"/>
  <c r="K195" i="4"/>
  <c r="I196" i="4"/>
  <c r="K196" i="4"/>
  <c r="I198" i="4"/>
  <c r="K198" i="4"/>
  <c r="I199" i="4"/>
  <c r="K199" i="4"/>
  <c r="I201" i="4"/>
  <c r="K201" i="4"/>
  <c r="I202" i="4"/>
  <c r="K202" i="4"/>
  <c r="I204" i="4"/>
  <c r="K204" i="4"/>
  <c r="I205" i="4"/>
  <c r="K205" i="4"/>
  <c r="I207" i="4"/>
  <c r="K207" i="4"/>
  <c r="I208" i="4"/>
  <c r="K208" i="4"/>
  <c r="I210" i="4"/>
  <c r="K210" i="4"/>
  <c r="I211" i="4"/>
  <c r="K211" i="4"/>
  <c r="I213" i="4"/>
  <c r="K213" i="4"/>
  <c r="I214" i="4"/>
  <c r="K214" i="4"/>
  <c r="I216" i="4"/>
  <c r="K216" i="4"/>
  <c r="I217" i="4"/>
  <c r="K217" i="4"/>
  <c r="I219" i="4"/>
  <c r="K219" i="4"/>
  <c r="I220" i="4"/>
  <c r="K220" i="4"/>
  <c r="I222" i="4"/>
  <c r="K222" i="4"/>
  <c r="I223" i="4"/>
  <c r="K223" i="4"/>
  <c r="I225" i="4"/>
  <c r="K225" i="4"/>
  <c r="I226" i="4"/>
  <c r="K226" i="4"/>
  <c r="E225" i="4"/>
  <c r="E183" i="4"/>
  <c r="E186" i="4"/>
  <c r="E189" i="4"/>
  <c r="E192" i="4"/>
  <c r="E195" i="4"/>
  <c r="E198" i="4"/>
  <c r="E201" i="4"/>
  <c r="E204" i="4"/>
  <c r="E207" i="4"/>
  <c r="E210" i="4"/>
  <c r="E213" i="4"/>
  <c r="E216" i="4"/>
  <c r="E219" i="4"/>
  <c r="E222" i="4"/>
  <c r="E180" i="4"/>
  <c r="E164" i="4"/>
  <c r="E179" i="4"/>
  <c r="E178" i="4"/>
  <c r="E176" i="4"/>
  <c r="E175" i="4"/>
  <c r="E173" i="4"/>
  <c r="E172" i="4"/>
  <c r="E170" i="4"/>
  <c r="E169" i="4"/>
  <c r="E167" i="4"/>
  <c r="E166" i="4"/>
  <c r="E163" i="4"/>
  <c r="E161" i="4"/>
  <c r="E160" i="4"/>
  <c r="E158" i="4"/>
  <c r="E157" i="4"/>
  <c r="E155" i="4"/>
  <c r="E154" i="4"/>
  <c r="E152" i="4"/>
  <c r="E151" i="4"/>
  <c r="E149" i="4"/>
  <c r="E148" i="4"/>
  <c r="E146" i="4"/>
  <c r="E145" i="4"/>
  <c r="E143" i="4"/>
  <c r="E142" i="4"/>
  <c r="E140" i="4"/>
  <c r="E139" i="4"/>
  <c r="E137" i="4"/>
  <c r="E136" i="4"/>
  <c r="E134" i="4"/>
  <c r="E133" i="4"/>
  <c r="I133" i="4"/>
  <c r="K133" i="4"/>
  <c r="I135" i="4"/>
  <c r="K135" i="4"/>
  <c r="I136" i="4"/>
  <c r="K136" i="4"/>
  <c r="I138" i="4"/>
  <c r="K138" i="4"/>
  <c r="I139" i="4"/>
  <c r="K139" i="4"/>
  <c r="I141" i="4"/>
  <c r="K141" i="4"/>
  <c r="I142" i="4"/>
  <c r="K142" i="4"/>
  <c r="I144" i="4"/>
  <c r="K144" i="4"/>
  <c r="I145" i="4"/>
  <c r="K145" i="4"/>
  <c r="I147" i="4"/>
  <c r="K147" i="4"/>
  <c r="I148" i="4"/>
  <c r="K148" i="4"/>
  <c r="I150" i="4"/>
  <c r="K150" i="4"/>
  <c r="I151" i="4"/>
  <c r="K151" i="4"/>
  <c r="I153" i="4"/>
  <c r="K153" i="4"/>
  <c r="I154" i="4"/>
  <c r="K154" i="4"/>
  <c r="I156" i="4"/>
  <c r="K156" i="4"/>
  <c r="I157" i="4"/>
  <c r="K157" i="4"/>
  <c r="I159" i="4"/>
  <c r="K159" i="4"/>
  <c r="I160" i="4"/>
  <c r="K160" i="4"/>
  <c r="I162" i="4"/>
  <c r="K162" i="4"/>
  <c r="I163" i="4"/>
  <c r="K163" i="4"/>
  <c r="I165" i="4"/>
  <c r="K165" i="4"/>
  <c r="I166" i="4"/>
  <c r="K166" i="4"/>
  <c r="I168" i="4"/>
  <c r="K168" i="4"/>
  <c r="I169" i="4"/>
  <c r="K169" i="4"/>
  <c r="I171" i="4"/>
  <c r="K171" i="4"/>
  <c r="I172" i="4"/>
  <c r="K172" i="4"/>
  <c r="I174" i="4"/>
  <c r="K174" i="4"/>
  <c r="I175" i="4"/>
  <c r="K175" i="4"/>
  <c r="I177" i="4"/>
  <c r="K177" i="4"/>
  <c r="I178" i="4"/>
  <c r="K178" i="4"/>
  <c r="I132" i="4"/>
  <c r="K132" i="4"/>
  <c r="E135" i="4"/>
  <c r="E138" i="4"/>
  <c r="E141" i="4"/>
  <c r="E144" i="4"/>
  <c r="E147" i="4"/>
  <c r="E150" i="4"/>
  <c r="E153" i="4"/>
  <c r="E156" i="4"/>
  <c r="E159" i="4"/>
  <c r="E162" i="4"/>
  <c r="E165" i="4"/>
  <c r="E168" i="4"/>
  <c r="E171" i="4"/>
  <c r="E174" i="4"/>
  <c r="E177" i="4"/>
  <c r="E132" i="4"/>
  <c r="E131" i="4"/>
  <c r="E128" i="4"/>
  <c r="E125" i="4"/>
  <c r="E122" i="4"/>
  <c r="E119" i="4"/>
  <c r="E116" i="4"/>
  <c r="E113" i="4"/>
  <c r="E110" i="4"/>
  <c r="E107" i="4"/>
  <c r="E104" i="4"/>
  <c r="E101" i="4"/>
  <c r="E98" i="4"/>
  <c r="E95" i="4"/>
  <c r="E94" i="4"/>
  <c r="E92" i="4"/>
  <c r="E89" i="4"/>
  <c r="E86" i="4"/>
  <c r="I84" i="4"/>
  <c r="K84" i="4"/>
  <c r="I85" i="4"/>
  <c r="K85" i="4"/>
  <c r="I87" i="4"/>
  <c r="K87" i="4"/>
  <c r="I88" i="4"/>
  <c r="K88" i="4"/>
  <c r="I90" i="4"/>
  <c r="K90" i="4"/>
  <c r="I91" i="4"/>
  <c r="K91" i="4"/>
  <c r="I93" i="4"/>
  <c r="K93" i="4"/>
  <c r="I94" i="4"/>
  <c r="K94" i="4"/>
  <c r="I96" i="4"/>
  <c r="K96" i="4"/>
  <c r="I97" i="4"/>
  <c r="K97" i="4"/>
  <c r="I99" i="4"/>
  <c r="K99" i="4"/>
  <c r="I100" i="4"/>
  <c r="K100" i="4"/>
  <c r="I102" i="4"/>
  <c r="K102" i="4"/>
  <c r="I103" i="4"/>
  <c r="K103" i="4"/>
  <c r="I105" i="4"/>
  <c r="K105" i="4"/>
  <c r="I106" i="4"/>
  <c r="K106" i="4"/>
  <c r="I108" i="4"/>
  <c r="K108" i="4"/>
  <c r="I109" i="4"/>
  <c r="K109" i="4"/>
  <c r="I111" i="4"/>
  <c r="K111" i="4"/>
  <c r="I112" i="4"/>
  <c r="K112" i="4"/>
  <c r="I114" i="4"/>
  <c r="K114" i="4"/>
  <c r="I115" i="4"/>
  <c r="K115" i="4"/>
  <c r="I117" i="4"/>
  <c r="K117" i="4"/>
  <c r="I118" i="4"/>
  <c r="K118" i="4"/>
  <c r="I120" i="4"/>
  <c r="K120" i="4"/>
  <c r="I121" i="4"/>
  <c r="K121" i="4"/>
  <c r="I123" i="4"/>
  <c r="K123" i="4"/>
  <c r="I124" i="4"/>
  <c r="K124" i="4"/>
  <c r="I126" i="4"/>
  <c r="K126" i="4"/>
  <c r="I127" i="4"/>
  <c r="K127" i="4"/>
  <c r="I129" i="4"/>
  <c r="K129" i="4"/>
  <c r="I130" i="4"/>
  <c r="K130" i="4"/>
  <c r="H112" i="4"/>
  <c r="E130" i="4"/>
  <c r="E127" i="4"/>
  <c r="E124" i="4"/>
  <c r="E121" i="4"/>
  <c r="E118" i="4"/>
  <c r="E115" i="4"/>
  <c r="E112" i="4"/>
  <c r="E109" i="4"/>
  <c r="E106" i="4"/>
  <c r="E103" i="4"/>
  <c r="E100" i="4"/>
  <c r="E97" i="4"/>
  <c r="E93" i="4"/>
  <c r="E91" i="4"/>
  <c r="E88" i="4"/>
  <c r="E85" i="4"/>
  <c r="E87" i="4"/>
  <c r="E90" i="4"/>
  <c r="E96" i="4"/>
  <c r="E99" i="4"/>
  <c r="E102" i="4"/>
  <c r="E105" i="4"/>
  <c r="E108" i="4"/>
  <c r="E111" i="4"/>
  <c r="E114" i="4"/>
  <c r="E117" i="4"/>
  <c r="E120" i="4"/>
  <c r="E123" i="4"/>
  <c r="E126" i="4"/>
  <c r="E129" i="4"/>
  <c r="E84" i="4"/>
  <c r="I82" i="4"/>
  <c r="K82" i="4"/>
  <c r="I81" i="4"/>
  <c r="K81" i="4"/>
  <c r="I79" i="4"/>
  <c r="K79" i="4"/>
  <c r="I78" i="4"/>
  <c r="K78" i="4"/>
  <c r="I76" i="4"/>
  <c r="K76" i="4"/>
  <c r="I75" i="4"/>
  <c r="K75" i="4"/>
  <c r="I73" i="4"/>
  <c r="K73" i="4"/>
  <c r="I72" i="4"/>
  <c r="K72" i="4"/>
  <c r="I70" i="4"/>
  <c r="K70" i="4"/>
  <c r="I69" i="4"/>
  <c r="K69" i="4"/>
  <c r="I67" i="4"/>
  <c r="K67" i="4"/>
  <c r="I66" i="4"/>
  <c r="K66" i="4"/>
  <c r="I64" i="4"/>
  <c r="K64" i="4"/>
  <c r="I63" i="4"/>
  <c r="K63" i="4"/>
  <c r="I61" i="4"/>
  <c r="K61" i="4"/>
  <c r="I60" i="4"/>
  <c r="K60" i="4"/>
  <c r="I58" i="4"/>
  <c r="K58" i="4"/>
  <c r="I57" i="4"/>
  <c r="K57" i="4"/>
  <c r="I55" i="4"/>
  <c r="K55" i="4"/>
  <c r="I54" i="4"/>
  <c r="K54" i="4"/>
  <c r="H54" i="4"/>
  <c r="I52" i="4"/>
  <c r="K52" i="4"/>
  <c r="I51" i="4"/>
  <c r="K51" i="4"/>
  <c r="I48" i="4" l="1"/>
  <c r="K48" i="4"/>
  <c r="I49" i="4"/>
  <c r="K49" i="4"/>
  <c r="I46" i="4"/>
  <c r="K46" i="4"/>
  <c r="I45" i="4"/>
  <c r="K45" i="4"/>
  <c r="I43" i="4"/>
  <c r="K43" i="4"/>
  <c r="I42" i="4"/>
  <c r="K42" i="4"/>
  <c r="I39" i="4"/>
  <c r="K39" i="4"/>
  <c r="I40" i="4"/>
  <c r="K40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I37" i="4"/>
  <c r="K37" i="4"/>
  <c r="I36" i="4"/>
  <c r="K36" i="4"/>
  <c r="E36" i="4"/>
  <c r="I33" i="4"/>
  <c r="K33" i="4"/>
  <c r="N33" i="4"/>
  <c r="I32" i="4"/>
  <c r="K32" i="4"/>
  <c r="N32" i="4"/>
  <c r="H33" i="4"/>
  <c r="H32" i="4"/>
  <c r="I30" i="4"/>
  <c r="K30" i="4"/>
  <c r="N30" i="4"/>
  <c r="I29" i="4"/>
  <c r="K29" i="4"/>
  <c r="N29" i="4"/>
  <c r="H30" i="4"/>
  <c r="H29" i="4"/>
  <c r="I27" i="4"/>
  <c r="K27" i="4"/>
  <c r="N27" i="4"/>
  <c r="I26" i="4"/>
  <c r="K26" i="4"/>
  <c r="N26" i="4"/>
  <c r="H27" i="4"/>
  <c r="H26" i="4"/>
  <c r="I24" i="4"/>
  <c r="K24" i="4"/>
  <c r="N24" i="4"/>
  <c r="I23" i="4"/>
  <c r="K23" i="4"/>
  <c r="N23" i="4"/>
  <c r="H24" i="4"/>
  <c r="H23" i="4"/>
  <c r="I21" i="4"/>
  <c r="K21" i="4"/>
  <c r="N21" i="4"/>
  <c r="H21" i="4"/>
  <c r="I20" i="4"/>
  <c r="K20" i="4"/>
  <c r="N20" i="4"/>
  <c r="H20" i="4"/>
  <c r="E22" i="4"/>
  <c r="E21" i="4"/>
  <c r="E20" i="4"/>
  <c r="I18" i="4"/>
  <c r="K18" i="4"/>
  <c r="N18" i="4"/>
  <c r="H18" i="4"/>
  <c r="N17" i="4"/>
  <c r="I17" i="4"/>
  <c r="K17" i="4"/>
  <c r="H17" i="4"/>
  <c r="E19" i="4"/>
  <c r="E18" i="4"/>
  <c r="E17" i="4"/>
  <c r="I15" i="4"/>
  <c r="K15" i="4"/>
  <c r="N15" i="4"/>
  <c r="H15" i="4"/>
  <c r="I14" i="4"/>
  <c r="K14" i="4"/>
  <c r="N14" i="4"/>
  <c r="H14" i="4"/>
  <c r="E16" i="4"/>
  <c r="E15" i="4"/>
  <c r="E14" i="4"/>
  <c r="I12" i="4"/>
  <c r="K12" i="4"/>
  <c r="N12" i="4"/>
  <c r="I11" i="4"/>
  <c r="K11" i="4"/>
  <c r="N11" i="4"/>
  <c r="H12" i="4"/>
  <c r="H11" i="4"/>
  <c r="E13" i="4"/>
  <c r="E12" i="4"/>
  <c r="E11" i="4"/>
  <c r="I9" i="4"/>
  <c r="K9" i="4"/>
  <c r="N9" i="4"/>
  <c r="I8" i="4"/>
  <c r="K8" i="4"/>
  <c r="N8" i="4"/>
  <c r="H9" i="4"/>
  <c r="H8" i="4"/>
  <c r="E10" i="4"/>
  <c r="E9" i="4"/>
  <c r="E8" i="4"/>
  <c r="I6" i="4"/>
  <c r="K6" i="4"/>
  <c r="N6" i="4"/>
  <c r="H6" i="4"/>
  <c r="I5" i="4"/>
  <c r="K5" i="4"/>
  <c r="N5" i="4"/>
  <c r="H5" i="4"/>
  <c r="N3" i="4" l="1"/>
  <c r="I3" i="4"/>
  <c r="K3" i="4"/>
  <c r="I2" i="4"/>
  <c r="K2" i="4"/>
  <c r="N2" i="4"/>
  <c r="H3" i="4"/>
  <c r="H2" i="4"/>
  <c r="G22" i="1" l="1"/>
  <c r="I22" i="1" s="1"/>
  <c r="J22" i="1" l="1"/>
  <c r="I25" i="4"/>
  <c r="K25" i="4"/>
  <c r="J25" i="4" l="1"/>
  <c r="H25" i="4"/>
  <c r="M25" i="4" l="1"/>
  <c r="L25" i="4"/>
  <c r="G18" i="3"/>
  <c r="I18" i="3" s="1"/>
  <c r="K336" i="4"/>
  <c r="I336" i="4"/>
  <c r="G28" i="2"/>
  <c r="J28" i="2" s="1"/>
  <c r="M28" i="2"/>
  <c r="F13" i="1" s="1"/>
  <c r="L28" i="2"/>
  <c r="E13" i="1" s="1"/>
  <c r="I35" i="4"/>
  <c r="L54" i="4" l="1"/>
  <c r="J35" i="4"/>
  <c r="H35" i="4"/>
  <c r="J18" i="3"/>
  <c r="M54" i="4" s="1"/>
  <c r="J54" i="4"/>
  <c r="K35" i="4"/>
  <c r="I28" i="2"/>
  <c r="H9" i="1"/>
  <c r="F9" i="1"/>
  <c r="E9" i="1"/>
  <c r="G20" i="2"/>
  <c r="I20" i="2" s="1"/>
  <c r="G21" i="2" s="1"/>
  <c r="G24" i="2"/>
  <c r="G26" i="2"/>
  <c r="G22" i="2"/>
  <c r="M35" i="4" l="1"/>
  <c r="L35" i="4"/>
  <c r="L23" i="4"/>
  <c r="J23" i="4"/>
  <c r="J20" i="2"/>
  <c r="M23" i="4" s="1"/>
  <c r="J29" i="4"/>
  <c r="J24" i="2"/>
  <c r="M29" i="4" s="1"/>
  <c r="I22" i="2"/>
  <c r="J26" i="4"/>
  <c r="J22" i="2"/>
  <c r="M26" i="4" s="1"/>
  <c r="J32" i="4"/>
  <c r="J26" i="2"/>
  <c r="M32" i="4" s="1"/>
  <c r="I26" i="2"/>
  <c r="I24" i="2"/>
  <c r="J21" i="2" l="1"/>
  <c r="M24" i="4" s="1"/>
  <c r="G25" i="2"/>
  <c r="L29" i="4"/>
  <c r="G27" i="2"/>
  <c r="L32" i="4"/>
  <c r="G23" i="2"/>
  <c r="L26" i="4"/>
  <c r="J24" i="4"/>
  <c r="G9" i="1"/>
  <c r="G12" i="2"/>
  <c r="G14" i="2"/>
  <c r="G16" i="2"/>
  <c r="G18" i="2"/>
  <c r="G8" i="2"/>
  <c r="G6" i="2"/>
  <c r="N8" i="3"/>
  <c r="N10" i="3"/>
  <c r="N12" i="3"/>
  <c r="N14" i="3"/>
  <c r="N16" i="3"/>
  <c r="N18" i="3"/>
  <c r="N20" i="3"/>
  <c r="N22" i="3"/>
  <c r="N24" i="3"/>
  <c r="N26" i="3"/>
  <c r="N28" i="3"/>
  <c r="N30" i="3"/>
  <c r="N32" i="3"/>
  <c r="N34" i="3"/>
  <c r="N36" i="3"/>
  <c r="N38" i="3"/>
  <c r="N40" i="3"/>
  <c r="N42" i="3"/>
  <c r="N44" i="3"/>
  <c r="N46" i="3"/>
  <c r="N48" i="3"/>
  <c r="N50" i="3"/>
  <c r="N52" i="3"/>
  <c r="N54" i="3"/>
  <c r="N56" i="3"/>
  <c r="N58" i="3"/>
  <c r="N60" i="3"/>
  <c r="N62" i="3"/>
  <c r="N64" i="3"/>
  <c r="N66" i="3"/>
  <c r="N68" i="3"/>
  <c r="N70" i="3"/>
  <c r="N72" i="3"/>
  <c r="N74" i="3"/>
  <c r="N76" i="3"/>
  <c r="N78" i="3"/>
  <c r="N80" i="3"/>
  <c r="N82" i="3"/>
  <c r="N84" i="3"/>
  <c r="N86" i="3"/>
  <c r="N88" i="3"/>
  <c r="N90" i="3"/>
  <c r="N92" i="3"/>
  <c r="N94" i="3"/>
  <c r="N96" i="3"/>
  <c r="N98" i="3"/>
  <c r="N100" i="3"/>
  <c r="N102" i="3"/>
  <c r="N104" i="3"/>
  <c r="N106" i="3"/>
  <c r="N108" i="3"/>
  <c r="N110" i="3"/>
  <c r="N112" i="3"/>
  <c r="N114" i="3"/>
  <c r="N116" i="3"/>
  <c r="N118" i="3"/>
  <c r="N120" i="3"/>
  <c r="N122" i="3"/>
  <c r="N124" i="3"/>
  <c r="N126" i="3"/>
  <c r="N128" i="3"/>
  <c r="N130" i="3"/>
  <c r="N132" i="3"/>
  <c r="N134" i="3"/>
  <c r="N136" i="3"/>
  <c r="N138" i="3"/>
  <c r="N140" i="3"/>
  <c r="N142" i="3"/>
  <c r="N144" i="3"/>
  <c r="N146" i="3"/>
  <c r="N148" i="3"/>
  <c r="N150" i="3"/>
  <c r="N152" i="3"/>
  <c r="N154" i="3"/>
  <c r="N156" i="3"/>
  <c r="N158" i="3"/>
  <c r="N160" i="3"/>
  <c r="N162" i="3"/>
  <c r="N164" i="3"/>
  <c r="N170" i="3"/>
  <c r="N172" i="3"/>
  <c r="N174" i="3"/>
  <c r="N176" i="3"/>
  <c r="N178" i="3"/>
  <c r="N180" i="3"/>
  <c r="N182" i="3"/>
  <c r="N184" i="3"/>
  <c r="N186" i="3"/>
  <c r="N188" i="3"/>
  <c r="N190" i="3"/>
  <c r="N192" i="3"/>
  <c r="N196" i="3"/>
  <c r="N198" i="3"/>
  <c r="N200" i="3"/>
  <c r="N6" i="3"/>
  <c r="L8" i="3"/>
  <c r="I41" i="4" s="1"/>
  <c r="L10" i="3"/>
  <c r="I44" i="4" s="1"/>
  <c r="L12" i="3"/>
  <c r="I47" i="4" s="1"/>
  <c r="L14" i="3"/>
  <c r="I50" i="4" s="1"/>
  <c r="L16" i="3"/>
  <c r="I53" i="4" s="1"/>
  <c r="L18" i="3"/>
  <c r="I56" i="4" s="1"/>
  <c r="L20" i="3"/>
  <c r="I59" i="4" s="1"/>
  <c r="L22" i="3"/>
  <c r="I62" i="4" s="1"/>
  <c r="L24" i="3"/>
  <c r="I65" i="4" s="1"/>
  <c r="L26" i="3"/>
  <c r="I68" i="4" s="1"/>
  <c r="L28" i="3"/>
  <c r="I71" i="4" s="1"/>
  <c r="L30" i="3"/>
  <c r="I74" i="4" s="1"/>
  <c r="L32" i="3"/>
  <c r="I77" i="4" s="1"/>
  <c r="L34" i="3"/>
  <c r="I80" i="4" s="1"/>
  <c r="L36" i="3"/>
  <c r="I83" i="4" s="1"/>
  <c r="L38" i="3"/>
  <c r="L40" i="3"/>
  <c r="I89" i="4" s="1"/>
  <c r="L42" i="3"/>
  <c r="I92" i="4" s="1"/>
  <c r="L44" i="3"/>
  <c r="I95" i="4" s="1"/>
  <c r="L46" i="3"/>
  <c r="I98" i="4" s="1"/>
  <c r="L48" i="3"/>
  <c r="I101" i="4" s="1"/>
  <c r="L50" i="3"/>
  <c r="I104" i="4" s="1"/>
  <c r="L52" i="3"/>
  <c r="I107" i="4" s="1"/>
  <c r="L54" i="3"/>
  <c r="I110" i="4" s="1"/>
  <c r="L56" i="3"/>
  <c r="I113" i="4" s="1"/>
  <c r="L58" i="3"/>
  <c r="I116" i="4" s="1"/>
  <c r="L60" i="3"/>
  <c r="I119" i="4" s="1"/>
  <c r="L62" i="3"/>
  <c r="I122" i="4" s="1"/>
  <c r="L64" i="3"/>
  <c r="L66" i="3"/>
  <c r="I128" i="4" s="1"/>
  <c r="L68" i="3"/>
  <c r="I131" i="4" s="1"/>
  <c r="L70" i="3"/>
  <c r="L72" i="3"/>
  <c r="I137" i="4" s="1"/>
  <c r="L74" i="3"/>
  <c r="I140" i="4" s="1"/>
  <c r="L76" i="3"/>
  <c r="I143" i="4" s="1"/>
  <c r="L78" i="3"/>
  <c r="I146" i="4" s="1"/>
  <c r="L80" i="3"/>
  <c r="I149" i="4" s="1"/>
  <c r="L82" i="3"/>
  <c r="I152" i="4" s="1"/>
  <c r="L84" i="3"/>
  <c r="I155" i="4" s="1"/>
  <c r="L86" i="3"/>
  <c r="I158" i="4" s="1"/>
  <c r="L88" i="3"/>
  <c r="I161" i="4" s="1"/>
  <c r="L90" i="3"/>
  <c r="I164" i="4" s="1"/>
  <c r="L92" i="3"/>
  <c r="I167" i="4" s="1"/>
  <c r="L94" i="3"/>
  <c r="I170" i="4" s="1"/>
  <c r="L96" i="3"/>
  <c r="I173" i="4" s="1"/>
  <c r="L98" i="3"/>
  <c r="I176" i="4" s="1"/>
  <c r="L100" i="3"/>
  <c r="I179" i="4" s="1"/>
  <c r="L102" i="3"/>
  <c r="L104" i="3"/>
  <c r="I185" i="4" s="1"/>
  <c r="L106" i="3"/>
  <c r="I188" i="4" s="1"/>
  <c r="L108" i="3"/>
  <c r="I191" i="4" s="1"/>
  <c r="L110" i="3"/>
  <c r="I194" i="4" s="1"/>
  <c r="L112" i="3"/>
  <c r="I197" i="4" s="1"/>
  <c r="L114" i="3"/>
  <c r="I200" i="4" s="1"/>
  <c r="L116" i="3"/>
  <c r="I203" i="4" s="1"/>
  <c r="L118" i="3"/>
  <c r="I206" i="4" s="1"/>
  <c r="L120" i="3"/>
  <c r="I209" i="4" s="1"/>
  <c r="L122" i="3"/>
  <c r="I212" i="4" s="1"/>
  <c r="L124" i="3"/>
  <c r="I215" i="4" s="1"/>
  <c r="L126" i="3"/>
  <c r="I218" i="4" s="1"/>
  <c r="L128" i="3"/>
  <c r="I221" i="4" s="1"/>
  <c r="L130" i="3"/>
  <c r="I224" i="4" s="1"/>
  <c r="L132" i="3"/>
  <c r="I227" i="4" s="1"/>
  <c r="L134" i="3"/>
  <c r="L136" i="3"/>
  <c r="I233" i="4" s="1"/>
  <c r="L138" i="3"/>
  <c r="I236" i="4" s="1"/>
  <c r="L140" i="3"/>
  <c r="L142" i="3"/>
  <c r="L144" i="3"/>
  <c r="I245" i="4" s="1"/>
  <c r="L146" i="3"/>
  <c r="I248" i="4" s="1"/>
  <c r="L148" i="3"/>
  <c r="I251" i="4" s="1"/>
  <c r="L150" i="3"/>
  <c r="I254" i="4" s="1"/>
  <c r="L152" i="3"/>
  <c r="I257" i="4" s="1"/>
  <c r="L154" i="3"/>
  <c r="I260" i="4" s="1"/>
  <c r="L156" i="3"/>
  <c r="I263" i="4" s="1"/>
  <c r="L158" i="3"/>
  <c r="I266" i="4" s="1"/>
  <c r="L160" i="3"/>
  <c r="I269" i="4" s="1"/>
  <c r="L162" i="3"/>
  <c r="I272" i="4" s="1"/>
  <c r="L164" i="3"/>
  <c r="I275" i="4" s="1"/>
  <c r="L170" i="3"/>
  <c r="L172" i="3"/>
  <c r="I287" i="4" s="1"/>
  <c r="L174" i="3"/>
  <c r="I290" i="4" s="1"/>
  <c r="L176" i="3"/>
  <c r="I296" i="4"/>
  <c r="L180" i="3"/>
  <c r="I299" i="4" s="1"/>
  <c r="L182" i="3"/>
  <c r="I302" i="4" s="1"/>
  <c r="L184" i="3"/>
  <c r="I305" i="4" s="1"/>
  <c r="L186" i="3"/>
  <c r="I308" i="4" s="1"/>
  <c r="L188" i="3"/>
  <c r="I311" i="4" s="1"/>
  <c r="L190" i="3"/>
  <c r="I314" i="4" s="1"/>
  <c r="L192" i="3"/>
  <c r="I317" i="4" s="1"/>
  <c r="I320" i="4"/>
  <c r="L196" i="3"/>
  <c r="I323" i="4" s="1"/>
  <c r="L198" i="3"/>
  <c r="I326" i="4" s="1"/>
  <c r="L200" i="3"/>
  <c r="I329" i="4" s="1"/>
  <c r="L6" i="3"/>
  <c r="N28" i="2"/>
  <c r="G13" i="1" s="1"/>
  <c r="O28" i="2"/>
  <c r="H13" i="1" s="1"/>
  <c r="P28" i="2"/>
  <c r="Q28" i="2"/>
  <c r="O8" i="2"/>
  <c r="K10" i="4"/>
  <c r="O12" i="2"/>
  <c r="K13" i="4" s="1"/>
  <c r="O14" i="2"/>
  <c r="K16" i="4" s="1"/>
  <c r="O16" i="2"/>
  <c r="K19" i="4" s="1"/>
  <c r="O18" i="2"/>
  <c r="K22" i="4" s="1"/>
  <c r="O22" i="2"/>
  <c r="O24" i="2"/>
  <c r="O26" i="2"/>
  <c r="O6" i="2"/>
  <c r="M8" i="2"/>
  <c r="M12" i="2"/>
  <c r="I13" i="4" s="1"/>
  <c r="M14" i="2"/>
  <c r="I16" i="4" s="1"/>
  <c r="M16" i="2"/>
  <c r="I19" i="4" s="1"/>
  <c r="M18" i="2"/>
  <c r="I22" i="4" s="1"/>
  <c r="M22" i="2"/>
  <c r="M24" i="2"/>
  <c r="M26" i="2"/>
  <c r="M6" i="2"/>
  <c r="F19" i="1" l="1"/>
  <c r="F20" i="1"/>
  <c r="I13" i="1"/>
  <c r="J9" i="1"/>
  <c r="I9" i="1"/>
  <c r="N206" i="3"/>
  <c r="H20" i="1"/>
  <c r="H19" i="1"/>
  <c r="I242" i="4"/>
  <c r="L206" i="3"/>
  <c r="J13" i="1"/>
  <c r="I293" i="4"/>
  <c r="I239" i="4"/>
  <c r="I21" i="2"/>
  <c r="L24" i="4" s="1"/>
  <c r="F8" i="1"/>
  <c r="I10" i="4"/>
  <c r="H11" i="1"/>
  <c r="K31" i="4"/>
  <c r="K326" i="4"/>
  <c r="K314" i="4"/>
  <c r="K302" i="4"/>
  <c r="K290" i="4"/>
  <c r="K272" i="4"/>
  <c r="K260" i="4"/>
  <c r="K248" i="4"/>
  <c r="K236" i="4"/>
  <c r="K224" i="4"/>
  <c r="K212" i="4"/>
  <c r="K200" i="4"/>
  <c r="K188" i="4"/>
  <c r="K176" i="4"/>
  <c r="K164" i="4"/>
  <c r="K152" i="4"/>
  <c r="K140" i="4"/>
  <c r="K128" i="4"/>
  <c r="K116" i="4"/>
  <c r="K104" i="4"/>
  <c r="K92" i="4"/>
  <c r="K80" i="4"/>
  <c r="K68" i="4"/>
  <c r="K56" i="4"/>
  <c r="K44" i="4"/>
  <c r="J2" i="4"/>
  <c r="J6" i="2"/>
  <c r="M2" i="4" s="1"/>
  <c r="J14" i="4"/>
  <c r="J14" i="2"/>
  <c r="M14" i="4" s="1"/>
  <c r="F6" i="1"/>
  <c r="I4" i="4"/>
  <c r="F7" i="1"/>
  <c r="I7" i="4"/>
  <c r="K323" i="4"/>
  <c r="K311" i="4"/>
  <c r="K299" i="4"/>
  <c r="K287" i="4"/>
  <c r="K269" i="4"/>
  <c r="K257" i="4"/>
  <c r="K245" i="4"/>
  <c r="K221" i="4"/>
  <c r="K209" i="4"/>
  <c r="K197" i="4"/>
  <c r="K173" i="4"/>
  <c r="K149" i="4"/>
  <c r="K113" i="4"/>
  <c r="K101" i="4"/>
  <c r="K89" i="4"/>
  <c r="K77" i="4"/>
  <c r="K65" i="4"/>
  <c r="K53" i="4"/>
  <c r="K41" i="4"/>
  <c r="J5" i="4"/>
  <c r="J8" i="2"/>
  <c r="M5" i="4" s="1"/>
  <c r="J11" i="4"/>
  <c r="J12" i="2"/>
  <c r="M11" i="4" s="1"/>
  <c r="J33" i="4"/>
  <c r="J27" i="2"/>
  <c r="M33" i="4" s="1"/>
  <c r="F11" i="1"/>
  <c r="I31" i="4"/>
  <c r="H6" i="1"/>
  <c r="K4" i="4"/>
  <c r="I125" i="4"/>
  <c r="I38" i="4"/>
  <c r="F15" i="1"/>
  <c r="I284" i="4"/>
  <c r="I230" i="4"/>
  <c r="I182" i="4"/>
  <c r="F18" i="1"/>
  <c r="I134" i="4"/>
  <c r="F17" i="1"/>
  <c r="I86" i="4"/>
  <c r="F16" i="1"/>
  <c r="K125" i="4"/>
  <c r="K38" i="4"/>
  <c r="H15" i="1"/>
  <c r="K308" i="4"/>
  <c r="K296" i="4"/>
  <c r="K266" i="4"/>
  <c r="K254" i="4"/>
  <c r="K242" i="4"/>
  <c r="K218" i="4"/>
  <c r="K206" i="4"/>
  <c r="K194" i="4"/>
  <c r="K182" i="4"/>
  <c r="K170" i="4"/>
  <c r="K158" i="4"/>
  <c r="K146" i="4"/>
  <c r="K122" i="4"/>
  <c r="K110" i="4"/>
  <c r="K98" i="4"/>
  <c r="K74" i="4"/>
  <c r="K62" i="4"/>
  <c r="K50" i="4"/>
  <c r="G19" i="2"/>
  <c r="I19" i="2" s="1"/>
  <c r="J20" i="4"/>
  <c r="J18" i="2"/>
  <c r="M20" i="4" s="1"/>
  <c r="G11" i="2"/>
  <c r="I11" i="2" s="1"/>
  <c r="J8" i="4"/>
  <c r="J10" i="2"/>
  <c r="M8" i="4" s="1"/>
  <c r="I27" i="2"/>
  <c r="L33" i="4" s="1"/>
  <c r="F12" i="1"/>
  <c r="I34" i="4"/>
  <c r="H10" i="1"/>
  <c r="K28" i="4"/>
  <c r="F10" i="1"/>
  <c r="I28" i="4"/>
  <c r="H12" i="1"/>
  <c r="K34" i="4"/>
  <c r="H7" i="1"/>
  <c r="K7" i="4"/>
  <c r="K329" i="4"/>
  <c r="K317" i="4"/>
  <c r="K305" i="4"/>
  <c r="K293" i="4"/>
  <c r="K275" i="4"/>
  <c r="K263" i="4"/>
  <c r="K227" i="4"/>
  <c r="K215" i="4"/>
  <c r="K179" i="4"/>
  <c r="K131" i="4"/>
  <c r="K119" i="4"/>
  <c r="K83" i="4"/>
  <c r="K71" i="4"/>
  <c r="K59" i="4"/>
  <c r="K47" i="4"/>
  <c r="J17" i="4"/>
  <c r="J16" i="2"/>
  <c r="M17" i="4" s="1"/>
  <c r="J27" i="4"/>
  <c r="J23" i="2"/>
  <c r="M27" i="4" s="1"/>
  <c r="I23" i="2"/>
  <c r="L27" i="4" s="1"/>
  <c r="I25" i="2"/>
  <c r="L30" i="4" s="1"/>
  <c r="J30" i="4"/>
  <c r="J25" i="2"/>
  <c r="M30" i="4" s="1"/>
  <c r="K167" i="4"/>
  <c r="K320" i="4"/>
  <c r="K284" i="4"/>
  <c r="K233" i="4"/>
  <c r="K251" i="4"/>
  <c r="K239" i="4"/>
  <c r="K230" i="4"/>
  <c r="K185" i="4"/>
  <c r="K203" i="4"/>
  <c r="K191" i="4"/>
  <c r="H18" i="1"/>
  <c r="K137" i="4"/>
  <c r="K155" i="4"/>
  <c r="K143" i="4"/>
  <c r="K134" i="4"/>
  <c r="K107" i="4"/>
  <c r="K95" i="4"/>
  <c r="K86" i="4"/>
  <c r="H16" i="1"/>
  <c r="K161" i="4"/>
  <c r="H17" i="1"/>
  <c r="H8" i="1"/>
  <c r="H14" i="1" s="1"/>
  <c r="G17" i="2"/>
  <c r="I17" i="2" s="1"/>
  <c r="F21" i="1" l="1"/>
  <c r="F14" i="1"/>
  <c r="L20" i="4"/>
  <c r="H21" i="1"/>
  <c r="H24" i="1"/>
  <c r="L8" i="4"/>
  <c r="G9" i="2"/>
  <c r="I9" i="2" s="1"/>
  <c r="L5" i="4"/>
  <c r="G15" i="2"/>
  <c r="I15" i="2" s="1"/>
  <c r="L14" i="4"/>
  <c r="G7" i="2"/>
  <c r="L2" i="4"/>
  <c r="G13" i="2"/>
  <c r="I13" i="2" s="1"/>
  <c r="L11" i="4"/>
  <c r="J21" i="4"/>
  <c r="J19" i="2"/>
  <c r="M21" i="4" s="1"/>
  <c r="L21" i="4"/>
  <c r="J9" i="4"/>
  <c r="J11" i="2"/>
  <c r="M9" i="4" s="1"/>
  <c r="L9" i="4"/>
  <c r="L17" i="4"/>
  <c r="L26" i="2"/>
  <c r="H34" i="4" s="1"/>
  <c r="L8" i="2"/>
  <c r="H7" i="4" s="1"/>
  <c r="H10" i="4"/>
  <c r="L12" i="2"/>
  <c r="L14" i="2"/>
  <c r="L16" i="2"/>
  <c r="L18" i="2"/>
  <c r="L22" i="2"/>
  <c r="H28" i="4" s="1"/>
  <c r="L24" i="2"/>
  <c r="H31" i="4" s="1"/>
  <c r="L6" i="2"/>
  <c r="H4" i="4" s="1"/>
  <c r="F24" i="1" l="1"/>
  <c r="G14" i="1"/>
  <c r="J3" i="4"/>
  <c r="J7" i="2"/>
  <c r="M3" i="4" s="1"/>
  <c r="L3" i="4"/>
  <c r="J15" i="4"/>
  <c r="J15" i="2"/>
  <c r="M15" i="4" s="1"/>
  <c r="L15" i="4"/>
  <c r="N14" i="2"/>
  <c r="J16" i="4" s="1"/>
  <c r="H16" i="4"/>
  <c r="N18" i="2"/>
  <c r="J22" i="4" s="1"/>
  <c r="H22" i="4"/>
  <c r="N16" i="2"/>
  <c r="J19" i="4" s="1"/>
  <c r="H19" i="4"/>
  <c r="N12" i="2"/>
  <c r="J13" i="4" s="1"/>
  <c r="H13" i="4"/>
  <c r="L6" i="4"/>
  <c r="J6" i="4"/>
  <c r="J9" i="2"/>
  <c r="M6" i="4" s="1"/>
  <c r="J12" i="4"/>
  <c r="J13" i="2"/>
  <c r="M12" i="4" s="1"/>
  <c r="L12" i="4"/>
  <c r="J18" i="4"/>
  <c r="J17" i="2"/>
  <c r="M18" i="4" s="1"/>
  <c r="L18" i="4"/>
  <c r="N8" i="2"/>
  <c r="P8" i="2" s="1"/>
  <c r="E7" i="1"/>
  <c r="N24" i="2"/>
  <c r="E11" i="1"/>
  <c r="N26" i="2"/>
  <c r="E12" i="1"/>
  <c r="N6" i="2"/>
  <c r="E6" i="1"/>
  <c r="N22" i="2"/>
  <c r="Q22" i="2" s="1"/>
  <c r="E10" i="1"/>
  <c r="Q10" i="2"/>
  <c r="M10" i="4" s="1"/>
  <c r="E8" i="1"/>
  <c r="P26" i="2"/>
  <c r="Q26" i="2"/>
  <c r="H241" i="4"/>
  <c r="H286" i="4"/>
  <c r="H304" i="4"/>
  <c r="H292" i="4"/>
  <c r="H328" i="4"/>
  <c r="H295" i="4"/>
  <c r="H322" i="4"/>
  <c r="H316" i="4"/>
  <c r="H313" i="4"/>
  <c r="H310" i="4"/>
  <c r="H301" i="4"/>
  <c r="H298" i="4"/>
  <c r="H289" i="4"/>
  <c r="H274" i="4"/>
  <c r="H271" i="4"/>
  <c r="H265" i="4"/>
  <c r="H259" i="4"/>
  <c r="H253" i="4"/>
  <c r="H247" i="4"/>
  <c r="H235" i="4"/>
  <c r="Q18" i="2" l="1"/>
  <c r="M22" i="4" s="1"/>
  <c r="P18" i="2"/>
  <c r="L22" i="4" s="1"/>
  <c r="P16" i="2"/>
  <c r="L19" i="4" s="1"/>
  <c r="Q16" i="2"/>
  <c r="M19" i="4" s="1"/>
  <c r="P12" i="2"/>
  <c r="L13" i="4" s="1"/>
  <c r="Q14" i="2"/>
  <c r="M16" i="4" s="1"/>
  <c r="P22" i="2"/>
  <c r="Q12" i="2"/>
  <c r="M13" i="4" s="1"/>
  <c r="Q8" i="2"/>
  <c r="M7" i="4" s="1"/>
  <c r="P14" i="2"/>
  <c r="L16" i="4" s="1"/>
  <c r="H258" i="4"/>
  <c r="G154" i="3"/>
  <c r="K154" i="3"/>
  <c r="H264" i="4"/>
  <c r="G158" i="3"/>
  <c r="K158" i="3"/>
  <c r="H270" i="4"/>
  <c r="G162" i="3"/>
  <c r="K162" i="3"/>
  <c r="H238" i="4"/>
  <c r="H283" i="4"/>
  <c r="H250" i="4"/>
  <c r="L7" i="4"/>
  <c r="G8" i="1"/>
  <c r="I8" i="1" s="1"/>
  <c r="J10" i="4"/>
  <c r="G6" i="1"/>
  <c r="J4" i="4"/>
  <c r="G11" i="1"/>
  <c r="J31" i="4"/>
  <c r="H252" i="4"/>
  <c r="G150" i="3"/>
  <c r="K150" i="3"/>
  <c r="H244" i="4"/>
  <c r="H228" i="4"/>
  <c r="G134" i="3"/>
  <c r="K134" i="3"/>
  <c r="H231" i="4"/>
  <c r="G136" i="3"/>
  <c r="K136" i="3"/>
  <c r="H297" i="4"/>
  <c r="G180" i="3"/>
  <c r="K180" i="3"/>
  <c r="H306" i="4"/>
  <c r="G186" i="3"/>
  <c r="K186" i="3"/>
  <c r="H312" i="4"/>
  <c r="G190" i="3"/>
  <c r="K190" i="3"/>
  <c r="H318" i="4"/>
  <c r="H324" i="4"/>
  <c r="G198" i="3"/>
  <c r="K198" i="3"/>
  <c r="H327" i="4"/>
  <c r="G200" i="3"/>
  <c r="K200" i="3"/>
  <c r="H291" i="4"/>
  <c r="G176" i="3"/>
  <c r="K176" i="3"/>
  <c r="H285" i="4"/>
  <c r="G172" i="3"/>
  <c r="K172" i="3"/>
  <c r="M34" i="4"/>
  <c r="H246" i="4"/>
  <c r="G146" i="3"/>
  <c r="K146" i="3"/>
  <c r="H255" i="4"/>
  <c r="G152" i="3"/>
  <c r="K152" i="3"/>
  <c r="H261" i="4"/>
  <c r="G156" i="3"/>
  <c r="K156" i="3"/>
  <c r="H267" i="4"/>
  <c r="G160" i="3"/>
  <c r="K160" i="3"/>
  <c r="H240" i="4"/>
  <c r="G142" i="3"/>
  <c r="K142" i="3"/>
  <c r="H229" i="4"/>
  <c r="H232" i="4"/>
  <c r="H307" i="4"/>
  <c r="H319" i="4"/>
  <c r="H325" i="4"/>
  <c r="H243" i="4"/>
  <c r="G144" i="3"/>
  <c r="K144" i="3"/>
  <c r="L34" i="4"/>
  <c r="G10" i="1"/>
  <c r="J28" i="4"/>
  <c r="G12" i="1"/>
  <c r="J34" i="4"/>
  <c r="G7" i="1"/>
  <c r="J7" i="4"/>
  <c r="H234" i="4"/>
  <c r="G138" i="3"/>
  <c r="K138" i="3"/>
  <c r="H256" i="4"/>
  <c r="H262" i="4"/>
  <c r="H268" i="4"/>
  <c r="H273" i="4"/>
  <c r="G164" i="3"/>
  <c r="K164" i="3"/>
  <c r="H237" i="4"/>
  <c r="G140" i="3"/>
  <c r="K140" i="3"/>
  <c r="H288" i="4"/>
  <c r="G174" i="3"/>
  <c r="K174" i="3"/>
  <c r="H300" i="4"/>
  <c r="G182" i="3"/>
  <c r="K182" i="3"/>
  <c r="H309" i="4"/>
  <c r="G188" i="3"/>
  <c r="K188" i="3"/>
  <c r="H315" i="4"/>
  <c r="G192" i="3"/>
  <c r="K192" i="3"/>
  <c r="H321" i="4"/>
  <c r="G196" i="3"/>
  <c r="K196" i="3"/>
  <c r="H294" i="4"/>
  <c r="G178" i="3"/>
  <c r="H282" i="4"/>
  <c r="G170" i="3"/>
  <c r="K170" i="3"/>
  <c r="H303" i="4"/>
  <c r="G184" i="3"/>
  <c r="K184" i="3"/>
  <c r="H249" i="4"/>
  <c r="G148" i="3"/>
  <c r="K148" i="3"/>
  <c r="M28" i="4"/>
  <c r="L10" i="4"/>
  <c r="Q24" i="2"/>
  <c r="P24" i="2"/>
  <c r="Q6" i="2"/>
  <c r="P6" i="2"/>
  <c r="E14" i="1"/>
  <c r="H181" i="4"/>
  <c r="H193" i="4"/>
  <c r="H223" i="4"/>
  <c r="H217" i="4"/>
  <c r="H211" i="4"/>
  <c r="H205" i="4"/>
  <c r="H199" i="4"/>
  <c r="H187" i="4"/>
  <c r="H145" i="4"/>
  <c r="H175" i="4"/>
  <c r="H169" i="4"/>
  <c r="H163" i="4"/>
  <c r="H157" i="4"/>
  <c r="H151" i="4"/>
  <c r="H139" i="4"/>
  <c r="H97" i="4"/>
  <c r="H127" i="4"/>
  <c r="H121" i="4"/>
  <c r="H115" i="4"/>
  <c r="H109" i="4"/>
  <c r="H103" i="4"/>
  <c r="H91" i="4"/>
  <c r="H40" i="4"/>
  <c r="H49" i="4"/>
  <c r="H79" i="4"/>
  <c r="H76" i="4"/>
  <c r="H73" i="4"/>
  <c r="H67" i="4"/>
  <c r="H64" i="4"/>
  <c r="H61" i="4"/>
  <c r="H43" i="4"/>
  <c r="H52" i="4"/>
  <c r="J12" i="1" l="1"/>
  <c r="I12" i="1"/>
  <c r="J10" i="1"/>
  <c r="I10" i="1"/>
  <c r="J11" i="1"/>
  <c r="I11" i="1"/>
  <c r="J8" i="1"/>
  <c r="J7" i="1"/>
  <c r="I7" i="1"/>
  <c r="I6" i="1"/>
  <c r="J6" i="1"/>
  <c r="E20" i="1"/>
  <c r="E19" i="1"/>
  <c r="L28" i="4"/>
  <c r="H82" i="4"/>
  <c r="H46" i="4"/>
  <c r="H100" i="4"/>
  <c r="H117" i="4"/>
  <c r="G60" i="3"/>
  <c r="K60" i="3"/>
  <c r="H123" i="4"/>
  <c r="G64" i="3"/>
  <c r="K64" i="3"/>
  <c r="M64" i="3" s="1"/>
  <c r="H96" i="4"/>
  <c r="G46" i="3"/>
  <c r="K46" i="3"/>
  <c r="H84" i="4"/>
  <c r="G38" i="3"/>
  <c r="K38" i="3"/>
  <c r="H105" i="4"/>
  <c r="G52" i="3"/>
  <c r="K52" i="3"/>
  <c r="H138" i="4"/>
  <c r="G74" i="3"/>
  <c r="K74" i="3"/>
  <c r="H150" i="4"/>
  <c r="G82" i="3"/>
  <c r="K82" i="3"/>
  <c r="H159" i="4"/>
  <c r="G88" i="3"/>
  <c r="K88" i="3"/>
  <c r="H165" i="4"/>
  <c r="G92" i="3"/>
  <c r="K92" i="3"/>
  <c r="H171" i="4"/>
  <c r="G96" i="3"/>
  <c r="K96" i="3"/>
  <c r="H144" i="4"/>
  <c r="G78" i="3"/>
  <c r="K78" i="3"/>
  <c r="G70" i="3"/>
  <c r="K70" i="3"/>
  <c r="H153" i="4"/>
  <c r="G84" i="3"/>
  <c r="K84" i="3"/>
  <c r="H186" i="4"/>
  <c r="G106" i="3"/>
  <c r="K106" i="3"/>
  <c r="H198" i="4"/>
  <c r="G114" i="3"/>
  <c r="K114" i="3"/>
  <c r="H207" i="4"/>
  <c r="G120" i="3"/>
  <c r="K120" i="3"/>
  <c r="H213" i="4"/>
  <c r="G124" i="3"/>
  <c r="K124" i="3"/>
  <c r="H219" i="4"/>
  <c r="G128" i="3"/>
  <c r="K128" i="3"/>
  <c r="H192" i="4"/>
  <c r="G110" i="3"/>
  <c r="K110" i="3"/>
  <c r="H180" i="4"/>
  <c r="G102" i="3"/>
  <c r="K102" i="3"/>
  <c r="H201" i="4"/>
  <c r="G116" i="3"/>
  <c r="K116" i="3"/>
  <c r="L31" i="4"/>
  <c r="H251" i="4"/>
  <c r="M148" i="3"/>
  <c r="I184" i="3"/>
  <c r="J303" i="4"/>
  <c r="J184" i="3"/>
  <c r="M303" i="4" s="1"/>
  <c r="H323" i="4"/>
  <c r="M196" i="3"/>
  <c r="I192" i="3"/>
  <c r="J315" i="4"/>
  <c r="J192" i="3"/>
  <c r="M315" i="4" s="1"/>
  <c r="H290" i="4"/>
  <c r="M174" i="3"/>
  <c r="J237" i="4"/>
  <c r="J140" i="3"/>
  <c r="M237" i="4" s="1"/>
  <c r="I140" i="3"/>
  <c r="J138" i="3"/>
  <c r="M234" i="4" s="1"/>
  <c r="J234" i="4"/>
  <c r="I138" i="3"/>
  <c r="J142" i="3"/>
  <c r="M240" i="4" s="1"/>
  <c r="J240" i="4"/>
  <c r="I142" i="3"/>
  <c r="H257" i="4"/>
  <c r="M152" i="3"/>
  <c r="J146" i="3"/>
  <c r="M246" i="4" s="1"/>
  <c r="J246" i="4"/>
  <c r="I146" i="3"/>
  <c r="H287" i="4"/>
  <c r="M172" i="3"/>
  <c r="I176" i="3"/>
  <c r="J291" i="4"/>
  <c r="J176" i="3"/>
  <c r="M291" i="4" s="1"/>
  <c r="H320" i="4"/>
  <c r="I190" i="3"/>
  <c r="J312" i="4"/>
  <c r="J190" i="3"/>
  <c r="M312" i="4" s="1"/>
  <c r="H233" i="4"/>
  <c r="M136" i="3"/>
  <c r="J134" i="3"/>
  <c r="M228" i="4" s="1"/>
  <c r="J228" i="4"/>
  <c r="I134" i="3"/>
  <c r="H254" i="4"/>
  <c r="M150" i="3"/>
  <c r="J162" i="3"/>
  <c r="M270" i="4" s="1"/>
  <c r="J270" i="4"/>
  <c r="I162" i="3"/>
  <c r="H63" i="4"/>
  <c r="G24" i="3"/>
  <c r="K24" i="3"/>
  <c r="H48" i="4"/>
  <c r="G14" i="3"/>
  <c r="K14" i="3"/>
  <c r="H90" i="4"/>
  <c r="G42" i="3"/>
  <c r="K42" i="3"/>
  <c r="H111" i="4"/>
  <c r="G56" i="3"/>
  <c r="K56" i="3"/>
  <c r="H124" i="4"/>
  <c r="H85" i="4"/>
  <c r="H106" i="4"/>
  <c r="H160" i="4"/>
  <c r="H166" i="4"/>
  <c r="H172" i="4"/>
  <c r="H133" i="4"/>
  <c r="H154" i="4"/>
  <c r="H208" i="4"/>
  <c r="H214" i="4"/>
  <c r="H220" i="4"/>
  <c r="H202" i="4"/>
  <c r="M31" i="4"/>
  <c r="J249" i="4"/>
  <c r="J148" i="3"/>
  <c r="M249" i="4" s="1"/>
  <c r="I148" i="3"/>
  <c r="H296" i="4"/>
  <c r="I196" i="3"/>
  <c r="J321" i="4"/>
  <c r="J196" i="3"/>
  <c r="M321" i="4" s="1"/>
  <c r="H302" i="4"/>
  <c r="M182" i="3"/>
  <c r="I174" i="3"/>
  <c r="J288" i="4"/>
  <c r="J174" i="3"/>
  <c r="M288" i="4" s="1"/>
  <c r="H263" i="4"/>
  <c r="M156" i="3"/>
  <c r="J255" i="4"/>
  <c r="I152" i="3"/>
  <c r="J152" i="3"/>
  <c r="M255" i="4" s="1"/>
  <c r="I172" i="3"/>
  <c r="J285" i="4"/>
  <c r="J172" i="3"/>
  <c r="M285" i="4" s="1"/>
  <c r="H326" i="4"/>
  <c r="M198" i="3"/>
  <c r="J318" i="4"/>
  <c r="M318" i="4"/>
  <c r="H299" i="4"/>
  <c r="M180" i="3"/>
  <c r="J231" i="4"/>
  <c r="I136" i="3"/>
  <c r="J136" i="3"/>
  <c r="M231" i="4" s="1"/>
  <c r="J150" i="3"/>
  <c r="M252" i="4" s="1"/>
  <c r="J252" i="4"/>
  <c r="I150" i="3"/>
  <c r="H260" i="4"/>
  <c r="M154" i="3"/>
  <c r="H69" i="4"/>
  <c r="G28" i="3"/>
  <c r="K28" i="3"/>
  <c r="H75" i="4"/>
  <c r="G32" i="3"/>
  <c r="K32" i="3"/>
  <c r="H36" i="4"/>
  <c r="G6" i="3"/>
  <c r="K6" i="3"/>
  <c r="H70" i="4"/>
  <c r="H37" i="4"/>
  <c r="H58" i="4"/>
  <c r="H114" i="4"/>
  <c r="G58" i="3"/>
  <c r="K58" i="3"/>
  <c r="H120" i="4"/>
  <c r="G62" i="3"/>
  <c r="K62" i="3"/>
  <c r="H126" i="4"/>
  <c r="G66" i="3"/>
  <c r="K66" i="3"/>
  <c r="H129" i="4"/>
  <c r="G68" i="3"/>
  <c r="K68" i="3"/>
  <c r="H93" i="4"/>
  <c r="G44" i="3"/>
  <c r="K44" i="3"/>
  <c r="H87" i="4"/>
  <c r="G40" i="3"/>
  <c r="K40" i="3"/>
  <c r="H147" i="4"/>
  <c r="G80" i="3"/>
  <c r="K80" i="3"/>
  <c r="H156" i="4"/>
  <c r="G86" i="3"/>
  <c r="K86" i="3"/>
  <c r="H162" i="4"/>
  <c r="G90" i="3"/>
  <c r="K90" i="3"/>
  <c r="H168" i="4"/>
  <c r="G94" i="3"/>
  <c r="K94" i="3"/>
  <c r="H174" i="4"/>
  <c r="G98" i="3"/>
  <c r="K98" i="3"/>
  <c r="H177" i="4"/>
  <c r="G100" i="3"/>
  <c r="K100" i="3"/>
  <c r="H141" i="4"/>
  <c r="G76" i="3"/>
  <c r="K76" i="3"/>
  <c r="H135" i="4"/>
  <c r="G72" i="3"/>
  <c r="K72" i="3"/>
  <c r="H195" i="4"/>
  <c r="G112" i="3"/>
  <c r="K112" i="3"/>
  <c r="H204" i="4"/>
  <c r="G118" i="3"/>
  <c r="K118" i="3"/>
  <c r="H210" i="4"/>
  <c r="G122" i="3"/>
  <c r="K122" i="3"/>
  <c r="H216" i="4"/>
  <c r="G126" i="3"/>
  <c r="K126" i="3"/>
  <c r="H222" i="4"/>
  <c r="G130" i="3"/>
  <c r="K130" i="3"/>
  <c r="H225" i="4"/>
  <c r="G132" i="3"/>
  <c r="K132" i="3"/>
  <c r="H189" i="4"/>
  <c r="G108" i="3"/>
  <c r="K108" i="3"/>
  <c r="H183" i="4"/>
  <c r="G104" i="3"/>
  <c r="K104" i="3"/>
  <c r="L4" i="4"/>
  <c r="H284" i="4"/>
  <c r="M170" i="3"/>
  <c r="I178" i="3"/>
  <c r="J294" i="4"/>
  <c r="J178" i="3"/>
  <c r="M294" i="4" s="1"/>
  <c r="H311" i="4"/>
  <c r="M188" i="3"/>
  <c r="I182" i="3"/>
  <c r="J300" i="4"/>
  <c r="J182" i="3"/>
  <c r="M300" i="4" s="1"/>
  <c r="H275" i="4"/>
  <c r="M164" i="3"/>
  <c r="H245" i="4"/>
  <c r="M144" i="3"/>
  <c r="H269" i="4"/>
  <c r="M160" i="3"/>
  <c r="J261" i="4"/>
  <c r="J156" i="3"/>
  <c r="M261" i="4" s="1"/>
  <c r="I156" i="3"/>
  <c r="H329" i="4"/>
  <c r="M200" i="3"/>
  <c r="J324" i="4"/>
  <c r="I198" i="3"/>
  <c r="J198" i="3"/>
  <c r="M324" i="4" s="1"/>
  <c r="H308" i="4"/>
  <c r="M186" i="3"/>
  <c r="I180" i="3"/>
  <c r="J297" i="4"/>
  <c r="J180" i="3"/>
  <c r="M297" i="4" s="1"/>
  <c r="H266" i="4"/>
  <c r="M158" i="3"/>
  <c r="J154" i="3"/>
  <c r="M258" i="4" s="1"/>
  <c r="J258" i="4"/>
  <c r="I154" i="3"/>
  <c r="H42" i="4"/>
  <c r="G10" i="3"/>
  <c r="K10" i="3"/>
  <c r="H57" i="4"/>
  <c r="G20" i="3"/>
  <c r="K20" i="3"/>
  <c r="H102" i="4"/>
  <c r="G50" i="3"/>
  <c r="K50" i="3"/>
  <c r="H118" i="4"/>
  <c r="H55" i="4"/>
  <c r="G19" i="3"/>
  <c r="K18" i="3"/>
  <c r="H51" i="4"/>
  <c r="G16" i="3"/>
  <c r="K16" i="3"/>
  <c r="H60" i="4"/>
  <c r="G22" i="3"/>
  <c r="K22" i="3"/>
  <c r="H66" i="4"/>
  <c r="G26" i="3"/>
  <c r="K26" i="3"/>
  <c r="H72" i="4"/>
  <c r="G30" i="3"/>
  <c r="K30" i="3"/>
  <c r="H78" i="4"/>
  <c r="G34" i="3"/>
  <c r="K34" i="3"/>
  <c r="H81" i="4"/>
  <c r="G36" i="3"/>
  <c r="K36" i="3"/>
  <c r="H45" i="4"/>
  <c r="G12" i="3"/>
  <c r="K12" i="3"/>
  <c r="H39" i="4"/>
  <c r="G8" i="3"/>
  <c r="K8" i="3"/>
  <c r="H99" i="4"/>
  <c r="G48" i="3"/>
  <c r="K48" i="3"/>
  <c r="H108" i="4"/>
  <c r="G54" i="3"/>
  <c r="K54" i="3"/>
  <c r="H130" i="4"/>
  <c r="H94" i="4"/>
  <c r="H88" i="4"/>
  <c r="H148" i="4"/>
  <c r="H178" i="4"/>
  <c r="H142" i="4"/>
  <c r="H136" i="4"/>
  <c r="H196" i="4"/>
  <c r="H226" i="4"/>
  <c r="H190" i="4"/>
  <c r="H184" i="4"/>
  <c r="M4" i="4"/>
  <c r="H305" i="4"/>
  <c r="M184" i="3"/>
  <c r="I170" i="3"/>
  <c r="J282" i="4"/>
  <c r="J170" i="3"/>
  <c r="M282" i="4" s="1"/>
  <c r="H317" i="4"/>
  <c r="M192" i="3"/>
  <c r="I188" i="3"/>
  <c r="J309" i="4"/>
  <c r="J188" i="3"/>
  <c r="M309" i="4" s="1"/>
  <c r="H239" i="4"/>
  <c r="M140" i="3"/>
  <c r="J273" i="4"/>
  <c r="J164" i="3"/>
  <c r="M273" i="4" s="1"/>
  <c r="I164" i="3"/>
  <c r="H236" i="4"/>
  <c r="M138" i="3"/>
  <c r="J243" i="4"/>
  <c r="I144" i="3"/>
  <c r="J144" i="3"/>
  <c r="M243" i="4" s="1"/>
  <c r="H242" i="4"/>
  <c r="M142" i="3"/>
  <c r="J267" i="4"/>
  <c r="I160" i="3"/>
  <c r="J160" i="3"/>
  <c r="M267" i="4" s="1"/>
  <c r="H248" i="4"/>
  <c r="M146" i="3"/>
  <c r="H293" i="4"/>
  <c r="M176" i="3"/>
  <c r="I200" i="3"/>
  <c r="J327" i="4"/>
  <c r="J200" i="3"/>
  <c r="M327" i="4" s="1"/>
  <c r="H314" i="4"/>
  <c r="M190" i="3"/>
  <c r="J306" i="4"/>
  <c r="I186" i="3"/>
  <c r="J186" i="3"/>
  <c r="M306" i="4" s="1"/>
  <c r="H230" i="4"/>
  <c r="M134" i="3"/>
  <c r="H272" i="4"/>
  <c r="M162" i="3"/>
  <c r="J158" i="3"/>
  <c r="M264" i="4" s="1"/>
  <c r="J264" i="4"/>
  <c r="I158" i="3"/>
  <c r="J14" i="1" l="1"/>
  <c r="I14" i="1"/>
  <c r="G19" i="1"/>
  <c r="I19" i="1" s="1"/>
  <c r="G20" i="1"/>
  <c r="K206" i="3"/>
  <c r="M206" i="3" s="1"/>
  <c r="J19" i="1"/>
  <c r="H41" i="4"/>
  <c r="M8" i="3"/>
  <c r="I12" i="3"/>
  <c r="J45" i="4"/>
  <c r="J12" i="3"/>
  <c r="M45" i="4" s="1"/>
  <c r="H74" i="4"/>
  <c r="M30" i="3"/>
  <c r="J26" i="3"/>
  <c r="M66" i="4" s="1"/>
  <c r="J66" i="4"/>
  <c r="I26" i="3"/>
  <c r="H56" i="4"/>
  <c r="M18" i="3"/>
  <c r="H59" i="4"/>
  <c r="M20" i="3"/>
  <c r="J10" i="3"/>
  <c r="M42" i="4" s="1"/>
  <c r="J42" i="4"/>
  <c r="I10" i="3"/>
  <c r="J269" i="4"/>
  <c r="O160" i="3"/>
  <c r="L269" i="4" s="1"/>
  <c r="P160" i="3"/>
  <c r="M269" i="4" s="1"/>
  <c r="J275" i="4"/>
  <c r="P164" i="3"/>
  <c r="M275" i="4" s="1"/>
  <c r="O164" i="3"/>
  <c r="L275" i="4" s="1"/>
  <c r="G183" i="3"/>
  <c r="L300" i="4"/>
  <c r="J183" i="4"/>
  <c r="I104" i="3"/>
  <c r="J104" i="3"/>
  <c r="M183" i="4" s="1"/>
  <c r="H224" i="4"/>
  <c r="M130" i="3"/>
  <c r="J126" i="3"/>
  <c r="M216" i="4" s="1"/>
  <c r="J216" i="4"/>
  <c r="I126" i="3"/>
  <c r="H197" i="4"/>
  <c r="M112" i="3"/>
  <c r="J135" i="4"/>
  <c r="I72" i="3"/>
  <c r="J72" i="3"/>
  <c r="M135" i="4" s="1"/>
  <c r="H176" i="4"/>
  <c r="M98" i="3"/>
  <c r="J94" i="3"/>
  <c r="M168" i="4" s="1"/>
  <c r="J168" i="4"/>
  <c r="I94" i="3"/>
  <c r="H149" i="4"/>
  <c r="M80" i="3"/>
  <c r="J87" i="4"/>
  <c r="I40" i="3"/>
  <c r="J40" i="3"/>
  <c r="M87" i="4" s="1"/>
  <c r="H128" i="4"/>
  <c r="M66" i="3"/>
  <c r="J62" i="3"/>
  <c r="M120" i="4" s="1"/>
  <c r="J120" i="4"/>
  <c r="I62" i="3"/>
  <c r="H125" i="4"/>
  <c r="H38" i="4"/>
  <c r="E15" i="1"/>
  <c r="M6" i="3"/>
  <c r="P6" i="3" s="1"/>
  <c r="I32" i="3"/>
  <c r="J75" i="4"/>
  <c r="J32" i="3"/>
  <c r="M75" i="4" s="1"/>
  <c r="L255" i="4"/>
  <c r="G153" i="3"/>
  <c r="J296" i="4"/>
  <c r="P178" i="3"/>
  <c r="M296" i="4" s="1"/>
  <c r="O178" i="3"/>
  <c r="H113" i="4"/>
  <c r="M56" i="3"/>
  <c r="J42" i="3"/>
  <c r="M90" i="4" s="1"/>
  <c r="J90" i="4"/>
  <c r="I42" i="3"/>
  <c r="G163" i="3"/>
  <c r="L270" i="4"/>
  <c r="J233" i="4"/>
  <c r="P136" i="3"/>
  <c r="M233" i="4" s="1"/>
  <c r="O136" i="3"/>
  <c r="L233" i="4" s="1"/>
  <c r="G191" i="3"/>
  <c r="L312" i="4"/>
  <c r="G147" i="3"/>
  <c r="L246" i="4"/>
  <c r="G139" i="3"/>
  <c r="L234" i="4"/>
  <c r="J251" i="4"/>
  <c r="P148" i="3"/>
  <c r="M251" i="4" s="1"/>
  <c r="O148" i="3"/>
  <c r="L251" i="4" s="1"/>
  <c r="H203" i="4"/>
  <c r="M116" i="3"/>
  <c r="J102" i="3"/>
  <c r="M180" i="4" s="1"/>
  <c r="J180" i="4"/>
  <c r="I102" i="3"/>
  <c r="H215" i="4"/>
  <c r="M124" i="3"/>
  <c r="J207" i="4"/>
  <c r="I120" i="3"/>
  <c r="J120" i="3"/>
  <c r="M207" i="4" s="1"/>
  <c r="H155" i="4"/>
  <c r="M84" i="3"/>
  <c r="J70" i="3"/>
  <c r="M132" i="4" s="1"/>
  <c r="J132" i="4"/>
  <c r="I70" i="3"/>
  <c r="H173" i="4"/>
  <c r="M96" i="3"/>
  <c r="J165" i="4"/>
  <c r="J92" i="3"/>
  <c r="M165" i="4" s="1"/>
  <c r="I92" i="3"/>
  <c r="H140" i="4"/>
  <c r="M74" i="3"/>
  <c r="J105" i="4"/>
  <c r="J52" i="3"/>
  <c r="M105" i="4" s="1"/>
  <c r="I52" i="3"/>
  <c r="P64" i="3"/>
  <c r="O64" i="3"/>
  <c r="J117" i="4"/>
  <c r="J60" i="3"/>
  <c r="M117" i="4" s="1"/>
  <c r="I60" i="3"/>
  <c r="J272" i="4"/>
  <c r="P162" i="3"/>
  <c r="M272" i="4" s="1"/>
  <c r="O162" i="3"/>
  <c r="L272" i="4" s="1"/>
  <c r="J314" i="4"/>
  <c r="O190" i="3"/>
  <c r="L314" i="4" s="1"/>
  <c r="P190" i="3"/>
  <c r="M314" i="4" s="1"/>
  <c r="J242" i="4"/>
  <c r="P142" i="3"/>
  <c r="M242" i="4" s="1"/>
  <c r="O142" i="3"/>
  <c r="J305" i="4"/>
  <c r="P184" i="3"/>
  <c r="M305" i="4" s="1"/>
  <c r="O184" i="3"/>
  <c r="L305" i="4" s="1"/>
  <c r="G159" i="3"/>
  <c r="L264" i="4"/>
  <c r="J293" i="4"/>
  <c r="O176" i="3"/>
  <c r="L293" i="4" s="1"/>
  <c r="P176" i="3"/>
  <c r="M293" i="4" s="1"/>
  <c r="J236" i="4"/>
  <c r="P138" i="3"/>
  <c r="M236" i="4" s="1"/>
  <c r="O138" i="3"/>
  <c r="L236" i="4" s="1"/>
  <c r="H101" i="4"/>
  <c r="M48" i="3"/>
  <c r="I8" i="3"/>
  <c r="J39" i="4"/>
  <c r="J8" i="3"/>
  <c r="M39" i="4" s="1"/>
  <c r="H80" i="4"/>
  <c r="M34" i="3"/>
  <c r="J30" i="3"/>
  <c r="M72" i="4" s="1"/>
  <c r="J72" i="4"/>
  <c r="I30" i="3"/>
  <c r="H53" i="4"/>
  <c r="M16" i="3"/>
  <c r="I19" i="3"/>
  <c r="L55" i="4" s="1"/>
  <c r="J55" i="4"/>
  <c r="J19" i="3"/>
  <c r="M55" i="4" s="1"/>
  <c r="H104" i="4"/>
  <c r="M50" i="3"/>
  <c r="I20" i="3"/>
  <c r="J57" i="4"/>
  <c r="J20" i="3"/>
  <c r="M57" i="4" s="1"/>
  <c r="J266" i="4"/>
  <c r="O158" i="3"/>
  <c r="L266" i="4" s="1"/>
  <c r="P158" i="3"/>
  <c r="M266" i="4" s="1"/>
  <c r="G181" i="3"/>
  <c r="L297" i="4"/>
  <c r="L324" i="4"/>
  <c r="G199" i="3"/>
  <c r="L261" i="4"/>
  <c r="G157" i="3"/>
  <c r="J311" i="4"/>
  <c r="P188" i="3"/>
  <c r="M311" i="4" s="1"/>
  <c r="O188" i="3"/>
  <c r="L311" i="4" s="1"/>
  <c r="G179" i="3"/>
  <c r="L294" i="4"/>
  <c r="H227" i="4"/>
  <c r="M132" i="3"/>
  <c r="J130" i="3"/>
  <c r="M222" i="4" s="1"/>
  <c r="J222" i="4"/>
  <c r="I130" i="3"/>
  <c r="H206" i="4"/>
  <c r="M118" i="3"/>
  <c r="J195" i="4"/>
  <c r="I112" i="3"/>
  <c r="J112" i="3"/>
  <c r="M195" i="4" s="1"/>
  <c r="H179" i="4"/>
  <c r="M100" i="3"/>
  <c r="J98" i="3"/>
  <c r="M174" i="4" s="1"/>
  <c r="J174" i="4"/>
  <c r="I98" i="3"/>
  <c r="H158" i="4"/>
  <c r="M86" i="3"/>
  <c r="J147" i="4"/>
  <c r="I80" i="3"/>
  <c r="J80" i="3"/>
  <c r="M147" i="4" s="1"/>
  <c r="H131" i="4"/>
  <c r="M68" i="3"/>
  <c r="J66" i="3"/>
  <c r="M126" i="4" s="1"/>
  <c r="J126" i="4"/>
  <c r="I66" i="3"/>
  <c r="J36" i="4"/>
  <c r="J6" i="3"/>
  <c r="M36" i="4" s="1"/>
  <c r="I6" i="3"/>
  <c r="J260" i="4"/>
  <c r="O154" i="3"/>
  <c r="L260" i="4" s="1"/>
  <c r="P154" i="3"/>
  <c r="M260" i="4" s="1"/>
  <c r="J299" i="4"/>
  <c r="P180" i="3"/>
  <c r="M299" i="4" s="1"/>
  <c r="O180" i="3"/>
  <c r="L299" i="4" s="1"/>
  <c r="L318" i="4"/>
  <c r="J111" i="4"/>
  <c r="I56" i="3"/>
  <c r="J56" i="3"/>
  <c r="M111" i="4" s="1"/>
  <c r="H65" i="4"/>
  <c r="M24" i="3"/>
  <c r="L228" i="4"/>
  <c r="G135" i="3"/>
  <c r="J320" i="4"/>
  <c r="L320" i="4"/>
  <c r="M320" i="4"/>
  <c r="G177" i="3"/>
  <c r="L291" i="4"/>
  <c r="G143" i="3"/>
  <c r="L240" i="4"/>
  <c r="J201" i="4"/>
  <c r="I116" i="3"/>
  <c r="J116" i="3"/>
  <c r="M201" i="4" s="1"/>
  <c r="H221" i="4"/>
  <c r="M128" i="3"/>
  <c r="J213" i="4"/>
  <c r="J124" i="3"/>
  <c r="M213" i="4" s="1"/>
  <c r="I124" i="3"/>
  <c r="H188" i="4"/>
  <c r="M106" i="3"/>
  <c r="J153" i="4"/>
  <c r="J84" i="3"/>
  <c r="M153" i="4" s="1"/>
  <c r="I84" i="3"/>
  <c r="H146" i="4"/>
  <c r="M78" i="3"/>
  <c r="J171" i="4"/>
  <c r="I96" i="3"/>
  <c r="J96" i="3"/>
  <c r="M171" i="4" s="1"/>
  <c r="H152" i="4"/>
  <c r="M82" i="3"/>
  <c r="J74" i="3"/>
  <c r="M138" i="4" s="1"/>
  <c r="J138" i="4"/>
  <c r="I74" i="3"/>
  <c r="H98" i="4"/>
  <c r="M46" i="3"/>
  <c r="J123" i="4"/>
  <c r="I64" i="3"/>
  <c r="J64" i="3"/>
  <c r="M123" i="4" s="1"/>
  <c r="J248" i="4"/>
  <c r="P146" i="3"/>
  <c r="M248" i="4" s="1"/>
  <c r="O146" i="3"/>
  <c r="L248" i="4" s="1"/>
  <c r="G201" i="3"/>
  <c r="L327" i="4"/>
  <c r="J230" i="4"/>
  <c r="O134" i="3"/>
  <c r="P134" i="3"/>
  <c r="L306" i="4"/>
  <c r="G187" i="3"/>
  <c r="L267" i="4"/>
  <c r="G161" i="3"/>
  <c r="J239" i="4"/>
  <c r="O140" i="3"/>
  <c r="L239" i="4" s="1"/>
  <c r="P140" i="3"/>
  <c r="M239" i="4" s="1"/>
  <c r="G189" i="3"/>
  <c r="L309" i="4"/>
  <c r="H110" i="4"/>
  <c r="M54" i="3"/>
  <c r="J99" i="4"/>
  <c r="I48" i="3"/>
  <c r="J48" i="3"/>
  <c r="M99" i="4" s="1"/>
  <c r="H83" i="4"/>
  <c r="M36" i="3"/>
  <c r="J34" i="3"/>
  <c r="M78" i="4" s="1"/>
  <c r="J78" i="4"/>
  <c r="I34" i="3"/>
  <c r="H62" i="4"/>
  <c r="M22" i="3"/>
  <c r="I16" i="3"/>
  <c r="J51" i="4"/>
  <c r="J16" i="3"/>
  <c r="M51" i="4" s="1"/>
  <c r="J50" i="3"/>
  <c r="M102" i="4" s="1"/>
  <c r="J102" i="4"/>
  <c r="I50" i="3"/>
  <c r="G155" i="3"/>
  <c r="L258" i="4"/>
  <c r="J308" i="4"/>
  <c r="O186" i="3"/>
  <c r="L308" i="4" s="1"/>
  <c r="P186" i="3"/>
  <c r="M308" i="4" s="1"/>
  <c r="J245" i="4"/>
  <c r="O144" i="3"/>
  <c r="L245" i="4" s="1"/>
  <c r="P144" i="3"/>
  <c r="M245" i="4" s="1"/>
  <c r="J284" i="4"/>
  <c r="O170" i="3"/>
  <c r="P170" i="3"/>
  <c r="H191" i="4"/>
  <c r="M108" i="3"/>
  <c r="J225" i="4"/>
  <c r="J132" i="3"/>
  <c r="M225" i="4" s="1"/>
  <c r="I132" i="3"/>
  <c r="H212" i="4"/>
  <c r="M122" i="3"/>
  <c r="J118" i="3"/>
  <c r="M204" i="4" s="1"/>
  <c r="J204" i="4"/>
  <c r="I118" i="3"/>
  <c r="H143" i="4"/>
  <c r="M76" i="3"/>
  <c r="J177" i="4"/>
  <c r="J100" i="3"/>
  <c r="M177" i="4" s="1"/>
  <c r="I100" i="3"/>
  <c r="H164" i="4"/>
  <c r="M90" i="3"/>
  <c r="J86" i="3"/>
  <c r="M156" i="4" s="1"/>
  <c r="J156" i="4"/>
  <c r="I86" i="3"/>
  <c r="H95" i="4"/>
  <c r="M44" i="3"/>
  <c r="J129" i="4"/>
  <c r="J68" i="3"/>
  <c r="M129" i="4" s="1"/>
  <c r="I68" i="3"/>
  <c r="H116" i="4"/>
  <c r="M58" i="3"/>
  <c r="H71" i="4"/>
  <c r="M28" i="3"/>
  <c r="J326" i="4"/>
  <c r="P198" i="3"/>
  <c r="M326" i="4" s="1"/>
  <c r="O198" i="3"/>
  <c r="L326" i="4" s="1"/>
  <c r="G173" i="3"/>
  <c r="L285" i="4"/>
  <c r="J263" i="4"/>
  <c r="P156" i="3"/>
  <c r="M263" i="4" s="1"/>
  <c r="O156" i="3"/>
  <c r="L263" i="4" s="1"/>
  <c r="G175" i="3"/>
  <c r="L288" i="4"/>
  <c r="L249" i="4"/>
  <c r="G149" i="3"/>
  <c r="H50" i="4"/>
  <c r="M14" i="3"/>
  <c r="I24" i="3"/>
  <c r="J63" i="4"/>
  <c r="J24" i="3"/>
  <c r="M63" i="4" s="1"/>
  <c r="J287" i="4"/>
  <c r="P172" i="3"/>
  <c r="M287" i="4" s="1"/>
  <c r="O172" i="3"/>
  <c r="L287" i="4" s="1"/>
  <c r="J290" i="4"/>
  <c r="P174" i="3"/>
  <c r="M290" i="4" s="1"/>
  <c r="O174" i="3"/>
  <c r="L290" i="4" s="1"/>
  <c r="G193" i="3"/>
  <c r="L315" i="4"/>
  <c r="H194" i="4"/>
  <c r="M110" i="3"/>
  <c r="J219" i="4"/>
  <c r="I128" i="3"/>
  <c r="J128" i="3"/>
  <c r="M219" i="4" s="1"/>
  <c r="H200" i="4"/>
  <c r="M114" i="3"/>
  <c r="J106" i="3"/>
  <c r="M186" i="4" s="1"/>
  <c r="J186" i="4"/>
  <c r="I106" i="3"/>
  <c r="J78" i="3"/>
  <c r="M144" i="4" s="1"/>
  <c r="J144" i="4"/>
  <c r="I78" i="3"/>
  <c r="H161" i="4"/>
  <c r="M88" i="3"/>
  <c r="J82" i="3"/>
  <c r="M150" i="4" s="1"/>
  <c r="J150" i="4"/>
  <c r="I82" i="3"/>
  <c r="H86" i="4"/>
  <c r="E16" i="1"/>
  <c r="M38" i="3"/>
  <c r="J46" i="3"/>
  <c r="M96" i="4" s="1"/>
  <c r="J96" i="4"/>
  <c r="I46" i="3"/>
  <c r="L243" i="4"/>
  <c r="G145" i="3"/>
  <c r="G165" i="3"/>
  <c r="L273" i="4"/>
  <c r="J317" i="4"/>
  <c r="P192" i="3"/>
  <c r="M317" i="4" s="1"/>
  <c r="O192" i="3"/>
  <c r="L317" i="4" s="1"/>
  <c r="L282" i="4"/>
  <c r="G171" i="3"/>
  <c r="J54" i="3"/>
  <c r="M108" i="4" s="1"/>
  <c r="J108" i="4"/>
  <c r="I54" i="3"/>
  <c r="H47" i="4"/>
  <c r="M12" i="3"/>
  <c r="I36" i="3"/>
  <c r="J81" i="4"/>
  <c r="J36" i="3"/>
  <c r="M81" i="4" s="1"/>
  <c r="H68" i="4"/>
  <c r="M26" i="3"/>
  <c r="J22" i="3"/>
  <c r="M60" i="4" s="1"/>
  <c r="J60" i="4"/>
  <c r="I22" i="3"/>
  <c r="H44" i="4"/>
  <c r="M10" i="3"/>
  <c r="J329" i="4"/>
  <c r="P200" i="3"/>
  <c r="M329" i="4" s="1"/>
  <c r="O200" i="3"/>
  <c r="L329" i="4" s="1"/>
  <c r="H185" i="4"/>
  <c r="M104" i="3"/>
  <c r="J189" i="4"/>
  <c r="J108" i="3"/>
  <c r="M189" i="4" s="1"/>
  <c r="I108" i="3"/>
  <c r="H218" i="4"/>
  <c r="M126" i="3"/>
  <c r="J122" i="3"/>
  <c r="M210" i="4" s="1"/>
  <c r="J210" i="4"/>
  <c r="I122" i="3"/>
  <c r="H137" i="4"/>
  <c r="M72" i="3"/>
  <c r="J141" i="4"/>
  <c r="J76" i="3"/>
  <c r="M141" i="4" s="1"/>
  <c r="I76" i="3"/>
  <c r="H170" i="4"/>
  <c r="M94" i="3"/>
  <c r="J90" i="3"/>
  <c r="M162" i="4" s="1"/>
  <c r="J162" i="4"/>
  <c r="I90" i="3"/>
  <c r="H89" i="4"/>
  <c r="M40" i="3"/>
  <c r="J93" i="4"/>
  <c r="J44" i="3"/>
  <c r="M93" i="4" s="1"/>
  <c r="I44" i="3"/>
  <c r="H122" i="4"/>
  <c r="M62" i="3"/>
  <c r="J58" i="3"/>
  <c r="M114" i="4" s="1"/>
  <c r="J114" i="4"/>
  <c r="I58" i="3"/>
  <c r="H336" i="4"/>
  <c r="H77" i="4"/>
  <c r="M32" i="3"/>
  <c r="I28" i="3"/>
  <c r="J69" i="4"/>
  <c r="J28" i="3"/>
  <c r="M69" i="4" s="1"/>
  <c r="G151" i="3"/>
  <c r="L252" i="4"/>
  <c r="L231" i="4"/>
  <c r="G137" i="3"/>
  <c r="J302" i="4"/>
  <c r="P182" i="3"/>
  <c r="M302" i="4" s="1"/>
  <c r="O182" i="3"/>
  <c r="L302" i="4" s="1"/>
  <c r="G197" i="3"/>
  <c r="L321" i="4"/>
  <c r="H92" i="4"/>
  <c r="M42" i="3"/>
  <c r="J14" i="3"/>
  <c r="M48" i="4" s="1"/>
  <c r="J48" i="4"/>
  <c r="I14" i="3"/>
  <c r="J254" i="4"/>
  <c r="P150" i="3"/>
  <c r="M254" i="4" s="1"/>
  <c r="O150" i="3"/>
  <c r="L254" i="4" s="1"/>
  <c r="J257" i="4"/>
  <c r="P152" i="3"/>
  <c r="M257" i="4" s="1"/>
  <c r="O152" i="3"/>
  <c r="L257" i="4" s="1"/>
  <c r="L237" i="4"/>
  <c r="G141" i="3"/>
  <c r="J323" i="4"/>
  <c r="P196" i="3"/>
  <c r="M323" i="4" s="1"/>
  <c r="O196" i="3"/>
  <c r="L323" i="4" s="1"/>
  <c r="G185" i="3"/>
  <c r="L303" i="4"/>
  <c r="H182" i="4"/>
  <c r="E18" i="1"/>
  <c r="M102" i="3"/>
  <c r="J110" i="3"/>
  <c r="M192" i="4" s="1"/>
  <c r="J192" i="4"/>
  <c r="I110" i="3"/>
  <c r="H209" i="4"/>
  <c r="M120" i="3"/>
  <c r="J114" i="3"/>
  <c r="M198" i="4" s="1"/>
  <c r="J198" i="4"/>
  <c r="I114" i="3"/>
  <c r="H134" i="4"/>
  <c r="E17" i="1"/>
  <c r="M70" i="3"/>
  <c r="H167" i="4"/>
  <c r="M92" i="3"/>
  <c r="J159" i="4"/>
  <c r="I88" i="3"/>
  <c r="J88" i="3"/>
  <c r="M159" i="4" s="1"/>
  <c r="H107" i="4"/>
  <c r="M52" i="3"/>
  <c r="J38" i="3"/>
  <c r="M84" i="4" s="1"/>
  <c r="J84" i="4"/>
  <c r="I38" i="3"/>
  <c r="H119" i="4"/>
  <c r="M60" i="3"/>
  <c r="J20" i="1" l="1"/>
  <c r="I20" i="1"/>
  <c r="P206" i="3"/>
  <c r="O206" i="3"/>
  <c r="E21" i="1"/>
  <c r="E24" i="1" s="1"/>
  <c r="G24" i="1" s="1"/>
  <c r="L242" i="4"/>
  <c r="L296" i="4"/>
  <c r="G91" i="3"/>
  <c r="L162" i="4"/>
  <c r="J137" i="4"/>
  <c r="P72" i="3"/>
  <c r="M137" i="4" s="1"/>
  <c r="O72" i="3"/>
  <c r="L137" i="4" s="1"/>
  <c r="J68" i="4"/>
  <c r="O26" i="3"/>
  <c r="L68" i="4" s="1"/>
  <c r="P26" i="3"/>
  <c r="M68" i="4" s="1"/>
  <c r="L81" i="4"/>
  <c r="G37" i="3"/>
  <c r="J274" i="4"/>
  <c r="J165" i="3"/>
  <c r="M274" i="4" s="1"/>
  <c r="I165" i="3"/>
  <c r="L274" i="4" s="1"/>
  <c r="J161" i="4"/>
  <c r="O88" i="3"/>
  <c r="L161" i="4" s="1"/>
  <c r="P88" i="3"/>
  <c r="M161" i="4" s="1"/>
  <c r="J200" i="4"/>
  <c r="P114" i="3"/>
  <c r="M200" i="4" s="1"/>
  <c r="O114" i="3"/>
  <c r="L200" i="4" s="1"/>
  <c r="J316" i="4"/>
  <c r="J193" i="3"/>
  <c r="M316" i="4" s="1"/>
  <c r="I193" i="3"/>
  <c r="L316" i="4" s="1"/>
  <c r="J250" i="4"/>
  <c r="I149" i="3"/>
  <c r="L250" i="4" s="1"/>
  <c r="J149" i="3"/>
  <c r="M250" i="4" s="1"/>
  <c r="J286" i="4"/>
  <c r="J173" i="3"/>
  <c r="M286" i="4" s="1"/>
  <c r="I173" i="3"/>
  <c r="L286" i="4" s="1"/>
  <c r="J71" i="4"/>
  <c r="P28" i="3"/>
  <c r="M71" i="4" s="1"/>
  <c r="O28" i="3"/>
  <c r="L71" i="4" s="1"/>
  <c r="L129" i="4"/>
  <c r="G69" i="3"/>
  <c r="J164" i="4"/>
  <c r="O90" i="3"/>
  <c r="L164" i="4" s="1"/>
  <c r="P90" i="3"/>
  <c r="M164" i="4" s="1"/>
  <c r="L225" i="4"/>
  <c r="G133" i="3"/>
  <c r="I155" i="3"/>
  <c r="L259" i="4" s="1"/>
  <c r="J259" i="4"/>
  <c r="J155" i="3"/>
  <c r="M259" i="4" s="1"/>
  <c r="J83" i="4"/>
  <c r="O36" i="3"/>
  <c r="L83" i="4" s="1"/>
  <c r="P36" i="3"/>
  <c r="M83" i="4" s="1"/>
  <c r="J310" i="4"/>
  <c r="I189" i="3"/>
  <c r="L310" i="4" s="1"/>
  <c r="J189" i="3"/>
  <c r="M310" i="4" s="1"/>
  <c r="J268" i="4"/>
  <c r="J161" i="3"/>
  <c r="M268" i="4" s="1"/>
  <c r="I161" i="3"/>
  <c r="L268" i="4" s="1"/>
  <c r="M230" i="4"/>
  <c r="J98" i="4"/>
  <c r="O46" i="3"/>
  <c r="L98" i="4" s="1"/>
  <c r="P46" i="3"/>
  <c r="M98" i="4" s="1"/>
  <c r="L171" i="4"/>
  <c r="G97" i="3"/>
  <c r="L153" i="4"/>
  <c r="G85" i="3"/>
  <c r="J221" i="4"/>
  <c r="P128" i="3"/>
  <c r="M221" i="4" s="1"/>
  <c r="O128" i="3"/>
  <c r="L221" i="4" s="1"/>
  <c r="J292" i="4"/>
  <c r="J177" i="3"/>
  <c r="M292" i="4" s="1"/>
  <c r="I177" i="3"/>
  <c r="L292" i="4" s="1"/>
  <c r="I135" i="3"/>
  <c r="L229" i="4" s="1"/>
  <c r="J229" i="4"/>
  <c r="J135" i="3"/>
  <c r="M229" i="4" s="1"/>
  <c r="L147" i="4"/>
  <c r="G81" i="3"/>
  <c r="G99" i="3"/>
  <c r="L174" i="4"/>
  <c r="J206" i="4"/>
  <c r="O118" i="3"/>
  <c r="L206" i="4" s="1"/>
  <c r="P118" i="3"/>
  <c r="M206" i="4" s="1"/>
  <c r="J295" i="4"/>
  <c r="I179" i="3"/>
  <c r="L295" i="4" s="1"/>
  <c r="J179" i="3"/>
  <c r="M295" i="4" s="1"/>
  <c r="J262" i="4"/>
  <c r="I157" i="3"/>
  <c r="L262" i="4" s="1"/>
  <c r="J157" i="3"/>
  <c r="M262" i="4" s="1"/>
  <c r="J104" i="4"/>
  <c r="P50" i="3"/>
  <c r="M104" i="4" s="1"/>
  <c r="O50" i="3"/>
  <c r="L104" i="4" s="1"/>
  <c r="I159" i="3"/>
  <c r="L265" i="4" s="1"/>
  <c r="J265" i="4"/>
  <c r="J159" i="3"/>
  <c r="M265" i="4" s="1"/>
  <c r="L132" i="4"/>
  <c r="G71" i="3"/>
  <c r="J215" i="4"/>
  <c r="P124" i="3"/>
  <c r="M215" i="4" s="1"/>
  <c r="O124" i="3"/>
  <c r="L215" i="4" s="1"/>
  <c r="J271" i="4"/>
  <c r="I163" i="3"/>
  <c r="L271" i="4" s="1"/>
  <c r="J163" i="3"/>
  <c r="M271" i="4" s="1"/>
  <c r="J113" i="4"/>
  <c r="O56" i="3"/>
  <c r="L113" i="4" s="1"/>
  <c r="P56" i="3"/>
  <c r="M113" i="4" s="1"/>
  <c r="J176" i="4"/>
  <c r="P98" i="3"/>
  <c r="M176" i="4" s="1"/>
  <c r="O98" i="3"/>
  <c r="L176" i="4" s="1"/>
  <c r="J301" i="4"/>
  <c r="I183" i="3"/>
  <c r="L301" i="4" s="1"/>
  <c r="J183" i="3"/>
  <c r="M301" i="4" s="1"/>
  <c r="J56" i="4"/>
  <c r="P18" i="3"/>
  <c r="M56" i="4" s="1"/>
  <c r="O18" i="3"/>
  <c r="L56" i="4" s="1"/>
  <c r="L84" i="4"/>
  <c r="G39" i="3"/>
  <c r="J167" i="4"/>
  <c r="P92" i="3"/>
  <c r="M167" i="4" s="1"/>
  <c r="O92" i="3"/>
  <c r="L167" i="4" s="1"/>
  <c r="J336" i="4"/>
  <c r="L336" i="4"/>
  <c r="M336" i="4"/>
  <c r="G115" i="3"/>
  <c r="L198" i="4"/>
  <c r="J182" i="4"/>
  <c r="G18" i="1"/>
  <c r="O102" i="3"/>
  <c r="P102" i="3"/>
  <c r="J304" i="4"/>
  <c r="J185" i="3"/>
  <c r="M304" i="4" s="1"/>
  <c r="I185" i="3"/>
  <c r="L304" i="4" s="1"/>
  <c r="J238" i="4"/>
  <c r="I141" i="3"/>
  <c r="L238" i="4" s="1"/>
  <c r="J141" i="3"/>
  <c r="M238" i="4" s="1"/>
  <c r="G15" i="3"/>
  <c r="L48" i="4"/>
  <c r="L69" i="4"/>
  <c r="G29" i="3"/>
  <c r="J122" i="4"/>
  <c r="O62" i="3"/>
  <c r="L122" i="4" s="1"/>
  <c r="P62" i="3"/>
  <c r="M122" i="4" s="1"/>
  <c r="L141" i="4"/>
  <c r="G77" i="3"/>
  <c r="J218" i="4"/>
  <c r="P126" i="3"/>
  <c r="M218" i="4" s="1"/>
  <c r="O126" i="3"/>
  <c r="L218" i="4" s="1"/>
  <c r="G23" i="3"/>
  <c r="L60" i="4"/>
  <c r="J47" i="4"/>
  <c r="P12" i="3"/>
  <c r="M47" i="4" s="1"/>
  <c r="O12" i="3"/>
  <c r="L47" i="4" s="1"/>
  <c r="J244" i="4"/>
  <c r="J145" i="3"/>
  <c r="M244" i="4" s="1"/>
  <c r="I145" i="3"/>
  <c r="L244" i="4" s="1"/>
  <c r="G83" i="3"/>
  <c r="L150" i="4"/>
  <c r="G107" i="3"/>
  <c r="L186" i="4"/>
  <c r="J194" i="4"/>
  <c r="O110" i="3"/>
  <c r="L194" i="4" s="1"/>
  <c r="P110" i="3"/>
  <c r="M194" i="4" s="1"/>
  <c r="G25" i="3"/>
  <c r="L63" i="4"/>
  <c r="G87" i="3"/>
  <c r="L156" i="4"/>
  <c r="J143" i="4"/>
  <c r="O76" i="3"/>
  <c r="L143" i="4" s="1"/>
  <c r="P76" i="3"/>
  <c r="M143" i="4" s="1"/>
  <c r="M284" i="4"/>
  <c r="G51" i="3"/>
  <c r="L102" i="4"/>
  <c r="G35" i="3"/>
  <c r="L78" i="4"/>
  <c r="J110" i="4"/>
  <c r="O54" i="3"/>
  <c r="L110" i="4" s="1"/>
  <c r="P54" i="3"/>
  <c r="M110" i="4" s="1"/>
  <c r="L230" i="4"/>
  <c r="J328" i="4"/>
  <c r="J201" i="3"/>
  <c r="M328" i="4" s="1"/>
  <c r="I201" i="3"/>
  <c r="L328" i="4" s="1"/>
  <c r="J152" i="4"/>
  <c r="P82" i="3"/>
  <c r="M152" i="4" s="1"/>
  <c r="O82" i="3"/>
  <c r="L152" i="4" s="1"/>
  <c r="L213" i="4"/>
  <c r="G125" i="3"/>
  <c r="L111" i="4"/>
  <c r="G57" i="3"/>
  <c r="J131" i="4"/>
  <c r="O68" i="3"/>
  <c r="L131" i="4" s="1"/>
  <c r="P68" i="3"/>
  <c r="M131" i="4" s="1"/>
  <c r="J227" i="4"/>
  <c r="P132" i="3"/>
  <c r="M227" i="4" s="1"/>
  <c r="O132" i="3"/>
  <c r="L227" i="4" s="1"/>
  <c r="J298" i="4"/>
  <c r="J181" i="3"/>
  <c r="M298" i="4" s="1"/>
  <c r="I181" i="3"/>
  <c r="L298" i="4" s="1"/>
  <c r="J53" i="4"/>
  <c r="O16" i="3"/>
  <c r="L53" i="4" s="1"/>
  <c r="P16" i="3"/>
  <c r="M53" i="4" s="1"/>
  <c r="L117" i="4"/>
  <c r="G61" i="3"/>
  <c r="J140" i="4"/>
  <c r="P74" i="3"/>
  <c r="M140" i="4" s="1"/>
  <c r="O74" i="3"/>
  <c r="L140" i="4" s="1"/>
  <c r="J203" i="4"/>
  <c r="O116" i="3"/>
  <c r="L203" i="4" s="1"/>
  <c r="P116" i="3"/>
  <c r="M203" i="4" s="1"/>
  <c r="I147" i="3"/>
  <c r="L247" i="4" s="1"/>
  <c r="J247" i="4"/>
  <c r="J147" i="3"/>
  <c r="M247" i="4" s="1"/>
  <c r="G43" i="3"/>
  <c r="L90" i="4"/>
  <c r="J256" i="4"/>
  <c r="I153" i="3"/>
  <c r="L256" i="4" s="1"/>
  <c r="J153" i="3"/>
  <c r="M256" i="4" s="1"/>
  <c r="G33" i="3"/>
  <c r="L75" i="4"/>
  <c r="L87" i="4"/>
  <c r="G41" i="3"/>
  <c r="G95" i="3"/>
  <c r="L168" i="4"/>
  <c r="J197" i="4"/>
  <c r="P112" i="3"/>
  <c r="M197" i="4" s="1"/>
  <c r="O112" i="3"/>
  <c r="L197" i="4" s="1"/>
  <c r="L183" i="4"/>
  <c r="G105" i="3"/>
  <c r="J74" i="4"/>
  <c r="O30" i="3"/>
  <c r="L74" i="4" s="1"/>
  <c r="P30" i="3"/>
  <c r="M74" i="4" s="1"/>
  <c r="L45" i="4"/>
  <c r="G13" i="3"/>
  <c r="J209" i="4"/>
  <c r="O120" i="3"/>
  <c r="L209" i="4" s="1"/>
  <c r="P120" i="3"/>
  <c r="M209" i="4" s="1"/>
  <c r="J92" i="4"/>
  <c r="P42" i="3"/>
  <c r="M92" i="4" s="1"/>
  <c r="O42" i="3"/>
  <c r="L92" i="4" s="1"/>
  <c r="J119" i="4"/>
  <c r="P60" i="3"/>
  <c r="M119" i="4" s="1"/>
  <c r="O60" i="3"/>
  <c r="L119" i="4" s="1"/>
  <c r="L159" i="4"/>
  <c r="G89" i="3"/>
  <c r="J134" i="4"/>
  <c r="G17" i="1"/>
  <c r="P70" i="3"/>
  <c r="O70" i="3"/>
  <c r="G111" i="3"/>
  <c r="L192" i="4"/>
  <c r="I151" i="3"/>
  <c r="L253" i="4" s="1"/>
  <c r="J253" i="4"/>
  <c r="J151" i="3"/>
  <c r="M253" i="4" s="1"/>
  <c r="J77" i="4"/>
  <c r="O32" i="3"/>
  <c r="L77" i="4" s="1"/>
  <c r="P32" i="3"/>
  <c r="M77" i="4" s="1"/>
  <c r="G59" i="3"/>
  <c r="L114" i="4"/>
  <c r="J89" i="4"/>
  <c r="P40" i="3"/>
  <c r="M89" i="4" s="1"/>
  <c r="O40" i="3"/>
  <c r="L89" i="4" s="1"/>
  <c r="G123" i="3"/>
  <c r="L210" i="4"/>
  <c r="J185" i="4"/>
  <c r="P104" i="3"/>
  <c r="M185" i="4" s="1"/>
  <c r="O104" i="3"/>
  <c r="L185" i="4" s="1"/>
  <c r="J283" i="4"/>
  <c r="I171" i="3"/>
  <c r="L283" i="4" s="1"/>
  <c r="J171" i="3"/>
  <c r="M283" i="4" s="1"/>
  <c r="J86" i="4"/>
  <c r="G16" i="1"/>
  <c r="P38" i="3"/>
  <c r="O38" i="3"/>
  <c r="G79" i="3"/>
  <c r="L144" i="4"/>
  <c r="J50" i="4"/>
  <c r="P14" i="3"/>
  <c r="M50" i="4" s="1"/>
  <c r="O14" i="3"/>
  <c r="L50" i="4" s="1"/>
  <c r="J116" i="4"/>
  <c r="O58" i="3"/>
  <c r="L116" i="4" s="1"/>
  <c r="P58" i="3"/>
  <c r="M116" i="4" s="1"/>
  <c r="L177" i="4"/>
  <c r="G101" i="3"/>
  <c r="J212" i="4"/>
  <c r="O122" i="3"/>
  <c r="L212" i="4" s="1"/>
  <c r="P122" i="3"/>
  <c r="M212" i="4" s="1"/>
  <c r="L284" i="4"/>
  <c r="G17" i="3"/>
  <c r="L51" i="4"/>
  <c r="I187" i="3"/>
  <c r="L307" i="4" s="1"/>
  <c r="J307" i="4"/>
  <c r="J187" i="3"/>
  <c r="M307" i="4" s="1"/>
  <c r="L123" i="4"/>
  <c r="G65" i="3"/>
  <c r="G75" i="3"/>
  <c r="L138" i="4"/>
  <c r="J146" i="4"/>
  <c r="O78" i="3"/>
  <c r="L146" i="4" s="1"/>
  <c r="P78" i="3"/>
  <c r="M146" i="4" s="1"/>
  <c r="I143" i="3"/>
  <c r="L241" i="4" s="1"/>
  <c r="J241" i="4"/>
  <c r="J143" i="3"/>
  <c r="M241" i="4" s="1"/>
  <c r="J65" i="4"/>
  <c r="O24" i="3"/>
  <c r="L65" i="4" s="1"/>
  <c r="P24" i="3"/>
  <c r="M65" i="4" s="1"/>
  <c r="G67" i="3"/>
  <c r="L126" i="4"/>
  <c r="J158" i="4"/>
  <c r="P86" i="3"/>
  <c r="M158" i="4" s="1"/>
  <c r="O86" i="3"/>
  <c r="L158" i="4" s="1"/>
  <c r="L195" i="4"/>
  <c r="G113" i="3"/>
  <c r="G131" i="3"/>
  <c r="L222" i="4"/>
  <c r="I199" i="3"/>
  <c r="L325" i="4" s="1"/>
  <c r="J325" i="4"/>
  <c r="J199" i="3"/>
  <c r="M325" i="4" s="1"/>
  <c r="J80" i="4"/>
  <c r="P34" i="3"/>
  <c r="M80" i="4" s="1"/>
  <c r="O34" i="3"/>
  <c r="L80" i="4" s="1"/>
  <c r="G9" i="3"/>
  <c r="L39" i="4"/>
  <c r="L105" i="4"/>
  <c r="G53" i="3"/>
  <c r="J173" i="4"/>
  <c r="O96" i="3"/>
  <c r="L173" i="4" s="1"/>
  <c r="P96" i="3"/>
  <c r="M173" i="4" s="1"/>
  <c r="L207" i="4"/>
  <c r="G121" i="3"/>
  <c r="G103" i="3"/>
  <c r="L180" i="4"/>
  <c r="J125" i="4"/>
  <c r="J38" i="4"/>
  <c r="G15" i="1"/>
  <c r="O6" i="3"/>
  <c r="J128" i="4"/>
  <c r="P66" i="3"/>
  <c r="M128" i="4" s="1"/>
  <c r="O66" i="3"/>
  <c r="L128" i="4" s="1"/>
  <c r="J224" i="4"/>
  <c r="P130" i="3"/>
  <c r="M224" i="4" s="1"/>
  <c r="O130" i="3"/>
  <c r="L224" i="4" s="1"/>
  <c r="J59" i="4"/>
  <c r="O20" i="3"/>
  <c r="L59" i="4" s="1"/>
  <c r="P20" i="3"/>
  <c r="M59" i="4" s="1"/>
  <c r="G27" i="3"/>
  <c r="L66" i="4"/>
  <c r="J41" i="4"/>
  <c r="P8" i="3"/>
  <c r="M41" i="4" s="1"/>
  <c r="O8" i="3"/>
  <c r="L41" i="4" s="1"/>
  <c r="J107" i="4"/>
  <c r="P52" i="3"/>
  <c r="M107" i="4" s="1"/>
  <c r="O52" i="3"/>
  <c r="L107" i="4" s="1"/>
  <c r="J322" i="4"/>
  <c r="J197" i="3"/>
  <c r="M322" i="4" s="1"/>
  <c r="I197" i="3"/>
  <c r="L322" i="4" s="1"/>
  <c r="J232" i="4"/>
  <c r="I137" i="3"/>
  <c r="L232" i="4" s="1"/>
  <c r="J137" i="3"/>
  <c r="M232" i="4" s="1"/>
  <c r="L93" i="4"/>
  <c r="G45" i="3"/>
  <c r="J170" i="4"/>
  <c r="P94" i="3"/>
  <c r="M170" i="4" s="1"/>
  <c r="O94" i="3"/>
  <c r="L170" i="4" s="1"/>
  <c r="L189" i="4"/>
  <c r="G109" i="3"/>
  <c r="J44" i="4"/>
  <c r="P10" i="3"/>
  <c r="M44" i="4" s="1"/>
  <c r="O10" i="3"/>
  <c r="L44" i="4" s="1"/>
  <c r="G55" i="3"/>
  <c r="L108" i="4"/>
  <c r="G47" i="3"/>
  <c r="L96" i="4"/>
  <c r="L219" i="4"/>
  <c r="G129" i="3"/>
  <c r="J289" i="4"/>
  <c r="I175" i="3"/>
  <c r="L289" i="4" s="1"/>
  <c r="J175" i="3"/>
  <c r="M289" i="4" s="1"/>
  <c r="J95" i="4"/>
  <c r="P44" i="3"/>
  <c r="M95" i="4" s="1"/>
  <c r="O44" i="3"/>
  <c r="L95" i="4" s="1"/>
  <c r="G119" i="3"/>
  <c r="L204" i="4"/>
  <c r="J191" i="4"/>
  <c r="P108" i="3"/>
  <c r="M191" i="4" s="1"/>
  <c r="O108" i="3"/>
  <c r="L191" i="4" s="1"/>
  <c r="J62" i="4"/>
  <c r="P22" i="3"/>
  <c r="M62" i="4" s="1"/>
  <c r="O22" i="3"/>
  <c r="L62" i="4" s="1"/>
  <c r="L99" i="4"/>
  <c r="G49" i="3"/>
  <c r="J188" i="4"/>
  <c r="P106" i="3"/>
  <c r="M188" i="4" s="1"/>
  <c r="O106" i="3"/>
  <c r="L188" i="4" s="1"/>
  <c r="L201" i="4"/>
  <c r="G117" i="3"/>
  <c r="J319" i="4"/>
  <c r="L319" i="4"/>
  <c r="M319" i="4"/>
  <c r="L36" i="4"/>
  <c r="G7" i="3"/>
  <c r="J179" i="4"/>
  <c r="P100" i="3"/>
  <c r="M179" i="4" s="1"/>
  <c r="O100" i="3"/>
  <c r="L179" i="4" s="1"/>
  <c r="L57" i="4"/>
  <c r="G21" i="3"/>
  <c r="G31" i="3"/>
  <c r="L72" i="4"/>
  <c r="J101" i="4"/>
  <c r="P48" i="3"/>
  <c r="M101" i="4" s="1"/>
  <c r="O48" i="3"/>
  <c r="L101" i="4" s="1"/>
  <c r="L165" i="4"/>
  <c r="G93" i="3"/>
  <c r="J155" i="4"/>
  <c r="P84" i="3"/>
  <c r="M155" i="4" s="1"/>
  <c r="O84" i="3"/>
  <c r="L155" i="4" s="1"/>
  <c r="I139" i="3"/>
  <c r="L235" i="4" s="1"/>
  <c r="J235" i="4"/>
  <c r="J139" i="3"/>
  <c r="M235" i="4" s="1"/>
  <c r="J313" i="4"/>
  <c r="I191" i="3"/>
  <c r="L313" i="4" s="1"/>
  <c r="J191" i="3"/>
  <c r="M313" i="4" s="1"/>
  <c r="G63" i="3"/>
  <c r="L120" i="4"/>
  <c r="J149" i="4"/>
  <c r="P80" i="3"/>
  <c r="M149" i="4" s="1"/>
  <c r="O80" i="3"/>
  <c r="L149" i="4" s="1"/>
  <c r="L135" i="4"/>
  <c r="G73" i="3"/>
  <c r="G127" i="3"/>
  <c r="L216" i="4"/>
  <c r="G11" i="3"/>
  <c r="L42" i="4"/>
  <c r="J18" i="1" l="1"/>
  <c r="I18" i="1"/>
  <c r="J16" i="1"/>
  <c r="I16" i="1"/>
  <c r="J15" i="1"/>
  <c r="I15" i="1"/>
  <c r="J17" i="1"/>
  <c r="I17" i="1"/>
  <c r="I24" i="1"/>
  <c r="J24" i="1"/>
  <c r="G21" i="1"/>
  <c r="I63" i="3"/>
  <c r="L121" i="4" s="1"/>
  <c r="J121" i="4"/>
  <c r="J63" i="3"/>
  <c r="M121" i="4" s="1"/>
  <c r="J202" i="4"/>
  <c r="I117" i="3"/>
  <c r="L202" i="4" s="1"/>
  <c r="J117" i="3"/>
  <c r="M202" i="4" s="1"/>
  <c r="I47" i="3"/>
  <c r="L97" i="4" s="1"/>
  <c r="J97" i="4"/>
  <c r="J47" i="3"/>
  <c r="M97" i="4" s="1"/>
  <c r="M125" i="4"/>
  <c r="M38" i="4"/>
  <c r="J106" i="4"/>
  <c r="I53" i="3"/>
  <c r="L106" i="4" s="1"/>
  <c r="J53" i="3"/>
  <c r="M106" i="4" s="1"/>
  <c r="J196" i="4"/>
  <c r="I113" i="3"/>
  <c r="L196" i="4" s="1"/>
  <c r="J113" i="3"/>
  <c r="M196" i="4" s="1"/>
  <c r="J52" i="4"/>
  <c r="I17" i="3"/>
  <c r="L52" i="4" s="1"/>
  <c r="J17" i="3"/>
  <c r="M52" i="4" s="1"/>
  <c r="L86" i="4"/>
  <c r="I59" i="3"/>
  <c r="L115" i="4" s="1"/>
  <c r="J115" i="4"/>
  <c r="J59" i="3"/>
  <c r="M115" i="4" s="1"/>
  <c r="I111" i="3"/>
  <c r="L193" i="4" s="1"/>
  <c r="J193" i="4"/>
  <c r="J111" i="3"/>
  <c r="M193" i="4" s="1"/>
  <c r="J46" i="4"/>
  <c r="I13" i="3"/>
  <c r="L46" i="4" s="1"/>
  <c r="J13" i="3"/>
  <c r="M46" i="4" s="1"/>
  <c r="J88" i="4"/>
  <c r="I41" i="3"/>
  <c r="L88" i="4" s="1"/>
  <c r="J41" i="3"/>
  <c r="M88" i="4" s="1"/>
  <c r="I43" i="3"/>
  <c r="L91" i="4" s="1"/>
  <c r="J91" i="4"/>
  <c r="J43" i="3"/>
  <c r="M91" i="4" s="1"/>
  <c r="J112" i="4"/>
  <c r="I57" i="3"/>
  <c r="L112" i="4" s="1"/>
  <c r="J57" i="3"/>
  <c r="M112" i="4" s="1"/>
  <c r="I35" i="3"/>
  <c r="L79" i="4" s="1"/>
  <c r="J79" i="4"/>
  <c r="J35" i="3"/>
  <c r="M79" i="4" s="1"/>
  <c r="I107" i="3"/>
  <c r="L187" i="4" s="1"/>
  <c r="J187" i="4"/>
  <c r="J107" i="3"/>
  <c r="M187" i="4" s="1"/>
  <c r="I127" i="3"/>
  <c r="L217" i="4" s="1"/>
  <c r="J217" i="4"/>
  <c r="J127" i="3"/>
  <c r="M217" i="4" s="1"/>
  <c r="I31" i="3"/>
  <c r="L73" i="4" s="1"/>
  <c r="J73" i="4"/>
  <c r="J31" i="3"/>
  <c r="M73" i="4" s="1"/>
  <c r="J100" i="4"/>
  <c r="I49" i="3"/>
  <c r="L100" i="4" s="1"/>
  <c r="J49" i="3"/>
  <c r="M100" i="4" s="1"/>
  <c r="J220" i="4"/>
  <c r="I129" i="3"/>
  <c r="L220" i="4" s="1"/>
  <c r="J129" i="3"/>
  <c r="M220" i="4" s="1"/>
  <c r="L125" i="4"/>
  <c r="L38" i="4"/>
  <c r="I75" i="3"/>
  <c r="L139" i="4" s="1"/>
  <c r="J139" i="4"/>
  <c r="J75" i="3"/>
  <c r="M139" i="4" s="1"/>
  <c r="M86" i="4"/>
  <c r="L134" i="4"/>
  <c r="J160" i="4"/>
  <c r="J89" i="3"/>
  <c r="M160" i="4" s="1"/>
  <c r="I89" i="3"/>
  <c r="L160" i="4" s="1"/>
  <c r="J184" i="4"/>
  <c r="I105" i="3"/>
  <c r="L184" i="4" s="1"/>
  <c r="J105" i="3"/>
  <c r="M184" i="4" s="1"/>
  <c r="I87" i="3"/>
  <c r="L157" i="4" s="1"/>
  <c r="J157" i="4"/>
  <c r="J87" i="3"/>
  <c r="M157" i="4" s="1"/>
  <c r="M182" i="4"/>
  <c r="I39" i="3"/>
  <c r="L85" i="4" s="1"/>
  <c r="J85" i="4"/>
  <c r="J39" i="3"/>
  <c r="M85" i="4" s="1"/>
  <c r="I99" i="3"/>
  <c r="L175" i="4" s="1"/>
  <c r="J175" i="4"/>
  <c r="J99" i="3"/>
  <c r="M175" i="4" s="1"/>
  <c r="J154" i="4"/>
  <c r="J85" i="3"/>
  <c r="M154" i="4" s="1"/>
  <c r="I85" i="3"/>
  <c r="L154" i="4" s="1"/>
  <c r="J58" i="4"/>
  <c r="I21" i="3"/>
  <c r="L58" i="4" s="1"/>
  <c r="J21" i="3"/>
  <c r="M58" i="4" s="1"/>
  <c r="I119" i="3"/>
  <c r="L205" i="4" s="1"/>
  <c r="J205" i="4"/>
  <c r="J119" i="3"/>
  <c r="M205" i="4" s="1"/>
  <c r="I55" i="3"/>
  <c r="L109" i="4" s="1"/>
  <c r="J109" i="4"/>
  <c r="J55" i="3"/>
  <c r="M109" i="4" s="1"/>
  <c r="J190" i="4"/>
  <c r="I109" i="3"/>
  <c r="L190" i="4" s="1"/>
  <c r="J109" i="3"/>
  <c r="M190" i="4" s="1"/>
  <c r="I27" i="3"/>
  <c r="L67" i="4" s="1"/>
  <c r="J67" i="4"/>
  <c r="J27" i="3"/>
  <c r="M67" i="4" s="1"/>
  <c r="I103" i="3"/>
  <c r="L181" i="4" s="1"/>
  <c r="J181" i="4"/>
  <c r="J103" i="3"/>
  <c r="M181" i="4" s="1"/>
  <c r="I67" i="3"/>
  <c r="L127" i="4" s="1"/>
  <c r="J127" i="4"/>
  <c r="J67" i="3"/>
  <c r="M127" i="4" s="1"/>
  <c r="J124" i="4"/>
  <c r="I65" i="3"/>
  <c r="L124" i="4" s="1"/>
  <c r="J65" i="3"/>
  <c r="M124" i="4" s="1"/>
  <c r="J178" i="4"/>
  <c r="I101" i="3"/>
  <c r="L178" i="4" s="1"/>
  <c r="J101" i="3"/>
  <c r="M178" i="4" s="1"/>
  <c r="M134" i="4"/>
  <c r="J118" i="4"/>
  <c r="I61" i="3"/>
  <c r="L118" i="4" s="1"/>
  <c r="J61" i="3"/>
  <c r="M118" i="4" s="1"/>
  <c r="J214" i="4"/>
  <c r="I125" i="3"/>
  <c r="L214" i="4" s="1"/>
  <c r="J125" i="3"/>
  <c r="M214" i="4" s="1"/>
  <c r="I51" i="3"/>
  <c r="L103" i="4" s="1"/>
  <c r="J103" i="4"/>
  <c r="J51" i="3"/>
  <c r="M103" i="4" s="1"/>
  <c r="I83" i="3"/>
  <c r="L151" i="4" s="1"/>
  <c r="J151" i="4"/>
  <c r="J83" i="3"/>
  <c r="M151" i="4" s="1"/>
  <c r="I23" i="3"/>
  <c r="L61" i="4" s="1"/>
  <c r="J61" i="4"/>
  <c r="J23" i="3"/>
  <c r="M61" i="4" s="1"/>
  <c r="J142" i="4"/>
  <c r="I77" i="3"/>
  <c r="L142" i="4" s="1"/>
  <c r="J77" i="3"/>
  <c r="M142" i="4" s="1"/>
  <c r="I15" i="3"/>
  <c r="L49" i="4" s="1"/>
  <c r="J49" i="4"/>
  <c r="J15" i="3"/>
  <c r="M49" i="4" s="1"/>
  <c r="L182" i="4"/>
  <c r="I115" i="3"/>
  <c r="L199" i="4" s="1"/>
  <c r="J199" i="4"/>
  <c r="J115" i="3"/>
  <c r="M199" i="4" s="1"/>
  <c r="J148" i="4"/>
  <c r="J81" i="3"/>
  <c r="M148" i="4" s="1"/>
  <c r="I81" i="3"/>
  <c r="L148" i="4" s="1"/>
  <c r="J226" i="4"/>
  <c r="I133" i="3"/>
  <c r="L226" i="4" s="1"/>
  <c r="J133" i="3"/>
  <c r="M226" i="4" s="1"/>
  <c r="J82" i="4"/>
  <c r="I37" i="3"/>
  <c r="L82" i="4" s="1"/>
  <c r="J37" i="3"/>
  <c r="M82" i="4" s="1"/>
  <c r="J136" i="4"/>
  <c r="I73" i="3"/>
  <c r="L136" i="4" s="1"/>
  <c r="J73" i="3"/>
  <c r="M136" i="4" s="1"/>
  <c r="I11" i="3"/>
  <c r="L43" i="4" s="1"/>
  <c r="J43" i="4"/>
  <c r="J11" i="3"/>
  <c r="M43" i="4" s="1"/>
  <c r="J166" i="4"/>
  <c r="I93" i="3"/>
  <c r="L166" i="4" s="1"/>
  <c r="J93" i="3"/>
  <c r="M166" i="4" s="1"/>
  <c r="J37" i="4"/>
  <c r="I7" i="3"/>
  <c r="L37" i="4" s="1"/>
  <c r="J7" i="3"/>
  <c r="M37" i="4" s="1"/>
  <c r="J94" i="4"/>
  <c r="I45" i="3"/>
  <c r="L94" i="4" s="1"/>
  <c r="J45" i="3"/>
  <c r="M94" i="4" s="1"/>
  <c r="J208" i="4"/>
  <c r="I121" i="3"/>
  <c r="L208" i="4" s="1"/>
  <c r="J121" i="3"/>
  <c r="M208" i="4" s="1"/>
  <c r="J40" i="4"/>
  <c r="I9" i="3"/>
  <c r="L40" i="4" s="1"/>
  <c r="J9" i="3"/>
  <c r="M40" i="4" s="1"/>
  <c r="I131" i="3"/>
  <c r="L223" i="4" s="1"/>
  <c r="J223" i="4"/>
  <c r="J131" i="3"/>
  <c r="M223" i="4" s="1"/>
  <c r="I79" i="3"/>
  <c r="L145" i="4" s="1"/>
  <c r="J145" i="4"/>
  <c r="J79" i="3"/>
  <c r="M145" i="4" s="1"/>
  <c r="I123" i="3"/>
  <c r="L211" i="4" s="1"/>
  <c r="J211" i="4"/>
  <c r="J123" i="3"/>
  <c r="M211" i="4" s="1"/>
  <c r="I95" i="3"/>
  <c r="L169" i="4" s="1"/>
  <c r="J169" i="4"/>
  <c r="J95" i="3"/>
  <c r="M169" i="4" s="1"/>
  <c r="J76" i="4"/>
  <c r="I33" i="3"/>
  <c r="L76" i="4" s="1"/>
  <c r="J33" i="3"/>
  <c r="M76" i="4" s="1"/>
  <c r="J64" i="4"/>
  <c r="I25" i="3"/>
  <c r="L64" i="4" s="1"/>
  <c r="J25" i="3"/>
  <c r="M64" i="4" s="1"/>
  <c r="J70" i="4"/>
  <c r="I29" i="3"/>
  <c r="L70" i="4" s="1"/>
  <c r="J29" i="3"/>
  <c r="M70" i="4" s="1"/>
  <c r="J71" i="3"/>
  <c r="M133" i="4" s="1"/>
  <c r="I71" i="3"/>
  <c r="L133" i="4" s="1"/>
  <c r="J133" i="4"/>
  <c r="J172" i="4"/>
  <c r="I97" i="3"/>
  <c r="L172" i="4" s="1"/>
  <c r="J97" i="3"/>
  <c r="M172" i="4" s="1"/>
  <c r="J130" i="4"/>
  <c r="I69" i="3"/>
  <c r="L130" i="4" s="1"/>
  <c r="J69" i="3"/>
  <c r="M130" i="4" s="1"/>
  <c r="I91" i="3"/>
  <c r="L163" i="4" s="1"/>
  <c r="J163" i="4"/>
  <c r="J91" i="3"/>
  <c r="M163" i="4" s="1"/>
  <c r="J21" i="1" l="1"/>
  <c r="I21" i="1"/>
</calcChain>
</file>

<file path=xl/comments1.xml><?xml version="1.0" encoding="utf-8"?>
<comments xmlns="http://schemas.openxmlformats.org/spreadsheetml/2006/main">
  <authors>
    <author>Mario Cea</author>
    <author>CEA TELLO, MARIO ANDRES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16,153 Ton a Bracpesca S.A. IV (Res. Ex. N° 000002)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5 Ton a Emb. Teresita II  (Res. Ex. N° 000011-2020)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5 Ton a Emb. Teresita II  (Res. Ex. N° 000006-2020)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5 Ton a Emb. Teresita II  (Res. Ex. N° 000016-2020)</t>
        </r>
      </text>
    </comment>
    <comment ref="K18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 N°130-20</t>
        </r>
      </text>
    </comment>
  </commentList>
</comments>
</file>

<file path=xl/comments2.xml><?xml version="1.0" encoding="utf-8"?>
<comments xmlns="http://schemas.openxmlformats.org/spreadsheetml/2006/main">
  <authors>
    <author>Mario Cea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5 Ton desde Emb. Chafic I  (Res. Ex. N° 000006-2020)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5 Ton desde Emb. Trauwun I  (Res. Ex. N° 0000011-2020)</t>
        </r>
      </text>
    </comment>
  </commentList>
</comments>
</file>

<file path=xl/comments3.xml><?xml version="1.0" encoding="utf-8"?>
<comments xmlns="http://schemas.openxmlformats.org/spreadsheetml/2006/main">
  <authors>
    <author>Mario Cea</author>
    <author>CEA TELLO, MARIO ANDRES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1,611 a 1,454 Ton (Res. Ex. N°1573-20)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0,174 Ton desde PacificBlue SPA.(Res. Ex. N°760-20)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0,179 a 0,162 Ton (Res. Ex. N°1573-20)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0,007 a 0,164 Ton (Res. Ex. N°1573-20)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0,174 Ton a Bracpesca S.A.(Res. Ex. N°760-20)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0,001 a 0,018 Ton (Res. Ex. N°1573-20)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64,788 a 58,500 Ton (Res. Ex. N°1573-20)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Cesion de 16,153 Ton desde Emb. Punta Talca IV Región (Res. Ex. N° 000002)
Deja sin efecto fidecomiso de 6,982 Ton desde PacificBlue SPA.(Res. Ex. N°760-20)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7,159 a 6,464 Ton (Res. Ex. N°1573-20)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0,295 a 6,582 Ton (Res. Ex. N°1573-20)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6,982 Ton a Bracpesca S.A.(Res. Ex. N°760-20)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0,033 a 0,727 Ton (Res. Ex. N°1573-20)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Comodato de 9,000 Ton a Zuñiga Romero Gonzalez V Región (Cert. N°68-2020)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182,909 a 165,159 Ton (Res. Ex. N°1573-20)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19,713 Ton desde PacificBlue SPA.(Res. Ex. N°760-20)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20,224 a 18,261 Ton (Res. Ex. N°1573-20)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Comodato de 9,000 Ton desde Quintero S.A. Pesq. V Región (Cert. N°68-2020)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0,832 a 18,583 Ton (Res. Ex. N°1573-20)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19,713 Ton a Bracpesca S.A.(Res. Ex. N°760-20)</t>
        </r>
      </text>
    </comment>
    <comment ref="E95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0,092 a 2,055 Ton (Res. Ex. N°1573-20)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142,461 a 128,636 Ton (Res. Ex. N°1573-20)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15,353 Ton desde PacificBlue SPA.(Res. Ex. N°760-20)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15,750 a 14,221 Ton (Res. Ex. N°1573-20)</t>
        </r>
      </text>
    </comment>
    <comment ref="E12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0,648 a 14,473 Ton (Res. Ex. N°1573-20)</t>
        </r>
      </text>
    </comment>
    <comment ref="F12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15,35 Ton a Bracpesca S.A.(Res. Ex. N°760-20)</t>
        </r>
      </text>
    </comment>
    <comment ref="E127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0,072 a 1,600 Ton (Res. Ex. N°1573-20)</t>
        </r>
      </text>
    </comment>
    <comment ref="E140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263,446 a 237,880 Ton (Res. Ex. N°1573-20)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28,397 Ton desde PacificBlue SPA.(Res. Ex. N°760-20)</t>
        </r>
      </text>
    </comment>
    <comment ref="E141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29,172 a 23,341 Ton (Res. Ex. N°1573-20)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Arriendo de 1,08054 Ton a Jorge Cofre Toledo VII Región (Cert. N°14-2020)
Arriendo de 0,9396 Ton a Pesquera CMK Ltda. VII Región (Cert. N°38-2020)</t>
        </r>
      </text>
    </comment>
    <comment ref="E158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1,199 a 26,765 Ton (Res. Ex. N°1573-20)</t>
        </r>
      </text>
    </comment>
    <comment ref="F158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28,397 Ton a Bracpesca S.A.(Res. Ex. N°760-20)</t>
        </r>
      </text>
    </comment>
    <comment ref="E159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0,133 a 2,964 Ton (Res. Ex. N°1573-20)</t>
        </r>
      </text>
    </comment>
    <comment ref="F16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Arriendo de 1,08054 Ton desde Camanchaca Pesca Sur S.A. VII Región (Cert. N°14-2020)</t>
        </r>
      </text>
    </comment>
    <comment ref="F168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Arriendo de 0,9396 Ton desde Camanchaca Pesca Sur S.A. VII Región (Cert. N°38-2020)</t>
        </r>
      </text>
    </comment>
    <comment ref="E17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101,835 a 91,952 Ton (Res. Ex. N°1573-20)</t>
        </r>
      </text>
    </comment>
    <comment ref="F176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10,977 Ton desde PacificBlue SPA.(Res. Ex. N°760-20)</t>
        </r>
      </text>
    </comment>
    <comment ref="E177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11,275 a 10,181 Ton (Res. Ex. N°1573-20)</t>
        </r>
      </text>
    </comment>
    <comment ref="F178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Arriendo de 0,18792 Ton a Jorge Cofre Toledo VIII Región (Cert. N°14-2020)
Arriendo de 0,09393 Ton a Pesquera CMK Ltda. VIII Región (Cert. N°38-2020)</t>
        </r>
      </text>
    </comment>
    <comment ref="E194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0,463 a 10,346 Ton (Res. Ex. N°1573-20)</t>
        </r>
      </text>
    </comment>
    <comment ref="F194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Deja sin efecto fidecomiso de 10,977 Ton a Bracpesca S.A.(Res. Ex. N°760-20)</t>
        </r>
      </text>
    </comment>
    <comment ref="E195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Modifica Cuota de 0,051 a 1,146 Ton (Res. Ex. N°1573-20)</t>
        </r>
      </text>
    </comment>
    <comment ref="F202" authorId="0" shapeId="0">
      <text>
        <r>
          <rPr>
            <b/>
            <sz val="9"/>
            <color indexed="81"/>
            <rFont val="Tahoma"/>
            <family val="2"/>
          </rPr>
          <t>Mario Cea:</t>
        </r>
        <r>
          <rPr>
            <sz val="9"/>
            <color indexed="81"/>
            <rFont val="Tahoma"/>
            <family val="2"/>
          </rPr>
          <t xml:space="preserve">
Arriendo de 0,18792 Ton desde Camanchaca Pesca Sur S.A. VIiI Región (Cert. N°14-2020)</t>
        </r>
      </text>
    </comment>
    <comment ref="F204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Arriendo de 0,09396 Ton desde Camanchaca Pesca Sur S.A. VIII Región (Cert. N°38-2020)</t>
        </r>
      </text>
    </comment>
  </commentList>
</comments>
</file>

<file path=xl/sharedStrings.xml><?xml version="1.0" encoding="utf-8"?>
<sst xmlns="http://schemas.openxmlformats.org/spreadsheetml/2006/main" count="2830" uniqueCount="147">
  <si>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</si>
  <si>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</si>
  <si>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</si>
  <si>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</si>
  <si>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</si>
  <si>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</si>
  <si>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</si>
  <si>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</si>
  <si>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</si>
  <si>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</t>
  </si>
  <si>
    <t>ARTESANAL III</t>
  </si>
  <si>
    <t>ARTESANAL V</t>
  </si>
  <si>
    <t>ARTESANAL VI</t>
  </si>
  <si>
    <t>ARTESANAL VII</t>
  </si>
  <si>
    <t>ARTESANAL VIII</t>
  </si>
  <si>
    <t>FAUNA ACOMPAÑANTE</t>
  </si>
  <si>
    <t>FRACCION ARTESANAL</t>
  </si>
  <si>
    <t>INDUSTRIAL LTP II-III</t>
  </si>
  <si>
    <t>INDUSTRIAL LTP V</t>
  </si>
  <si>
    <t>INDUSTRIAL LTP VI</t>
  </si>
  <si>
    <t>INDUSTRIAL LTP VII</t>
  </si>
  <si>
    <t>INDUSTRIAL LTP VIII</t>
  </si>
  <si>
    <t>FRACCIÓN INDUSTRIAL</t>
  </si>
  <si>
    <t>INVESTIGACIÓN II-VIII</t>
  </si>
  <si>
    <t>TOTALES</t>
  </si>
  <si>
    <t>CAMARON NAILON II-VIII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</si>
  <si>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</si>
  <si>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</si>
  <si>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</si>
  <si>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</si>
  <si>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</si>
  <si>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</si>
  <si>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</si>
  <si>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 REGION DE ANTOFAGASTA</t>
  </si>
  <si>
    <t>III REGION DE ATACAMA</t>
  </si>
  <si>
    <t>IV REGION DE COQUIMBO</t>
  </si>
  <si>
    <t>V REGION DE VALPARAISO</t>
  </si>
  <si>
    <t>VI REGION DE O´HIGGINS</t>
  </si>
  <si>
    <t>VII REGION DEL MAULE</t>
  </si>
  <si>
    <t>VIII REGION DEL BIOBIO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</si>
  <si>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</si>
  <si>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</si>
  <si>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</si>
  <si>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</si>
  <si>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</si>
  <si>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</si>
  <si>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</si>
  <si>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</si>
  <si>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</si>
  <si>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</si>
  <si>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</si>
  <si>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</si>
  <si>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QUINTERO LTDA. SOC. PESQ.</t>
  </si>
  <si>
    <t>PACIFICBLU SPA.</t>
  </si>
  <si>
    <t>DA VENEZIA RETAMALES ANTONIO</t>
  </si>
  <si>
    <t>ENFERMAR LTDA. SOC. PESQ.</t>
  </si>
  <si>
    <t>RUBIO Y MAUAD LTDA.</t>
  </si>
  <si>
    <t>CAMARON NAILON II-III</t>
  </si>
  <si>
    <t>CAMARON NAILON IV</t>
  </si>
  <si>
    <t>CAMARON NAILON V</t>
  </si>
  <si>
    <t>CAMARON NAILON VI</t>
  </si>
  <si>
    <t>CAMARON NAILON VII</t>
  </si>
  <si>
    <t>CAMARON NAILON VIII</t>
  </si>
  <si>
    <t>PUNTA TALCA</t>
  </si>
  <si>
    <t>TRAUWUN I</t>
  </si>
  <si>
    <t>CHAFIC I</t>
  </si>
  <si>
    <t>ISLA TABON</t>
  </si>
  <si>
    <t>RESIDUAL</t>
  </si>
  <si>
    <t>ENE-JUL</t>
  </si>
  <si>
    <t>OCT-DIC</t>
  </si>
  <si>
    <t>ARTESANAL IV</t>
  </si>
  <si>
    <t>INDUSTRIAL LTP IV</t>
  </si>
  <si>
    <t>ENE-DIC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</si>
  <si>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</si>
  <si>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</si>
  <si>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</si>
  <si>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</si>
  <si>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</si>
  <si>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</si>
  <si>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</si>
  <si>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</si>
  <si>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</si>
  <si>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</si>
  <si>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</si>
  <si>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</si>
  <si>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</si>
  <si>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</si>
  <si>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</si>
  <si>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</si>
  <si>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</si>
  <si>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CAMARON NAILON</t>
  </si>
  <si>
    <t>II</t>
  </si>
  <si>
    <t>REGION</t>
  </si>
  <si>
    <t>ENERO</t>
  </si>
  <si>
    <t>JULIO</t>
  </si>
  <si>
    <t>OCTUBRE</t>
  </si>
  <si>
    <t>DICIEMBRE</t>
  </si>
  <si>
    <t>-</t>
  </si>
  <si>
    <t>III</t>
  </si>
  <si>
    <t>EMBARCACION</t>
  </si>
  <si>
    <t>IV</t>
  </si>
  <si>
    <t>V</t>
  </si>
  <si>
    <t>VI</t>
  </si>
  <si>
    <t>VII</t>
  </si>
  <si>
    <t>VIII</t>
  </si>
  <si>
    <t>II-III</t>
  </si>
  <si>
    <t>TITULAR LTP</t>
  </si>
  <si>
    <t>CONTROL CUOTA GLOBAL CAMARON NAILON AÑO 2020</t>
  </si>
  <si>
    <t>CONTROL CUOTA CAMARON NAILON FRACCION ARTESANAL AÑO 2020</t>
  </si>
  <si>
    <t>CONTROL CUOTA CAMARON NAILON FRACCION INDUSTRIAL AÑO 2020</t>
  </si>
  <si>
    <t>II-VIII</t>
  </si>
  <si>
    <t>TOTAL LTP</t>
  </si>
  <si>
    <t>TOTAL ASIGNATARIOS LTP</t>
  </si>
  <si>
    <t>TOTAL ARTESANAL</t>
  </si>
  <si>
    <t>TOTAL ASIGNATARIOS ARTESANAL</t>
  </si>
  <si>
    <t>Decreto Ex. N°28-2020</t>
  </si>
  <si>
    <t>5992 Ton</t>
  </si>
  <si>
    <t>JORGE COFRE TOLEDO</t>
  </si>
  <si>
    <t>N° Resolución</t>
  </si>
  <si>
    <t>RPA</t>
  </si>
  <si>
    <t>Embarcación</t>
  </si>
  <si>
    <t>Cuota</t>
  </si>
  <si>
    <t>Captura</t>
  </si>
  <si>
    <t>Saldo</t>
  </si>
  <si>
    <t>Consumo</t>
  </si>
  <si>
    <t>0000006-2020</t>
  </si>
  <si>
    <t>TERESITA II</t>
  </si>
  <si>
    <t>TOTAL</t>
  </si>
  <si>
    <t>0000011-2020</t>
  </si>
  <si>
    <t>E-2020-414</t>
  </si>
  <si>
    <t>RAUTEN</t>
  </si>
  <si>
    <t>ELBE</t>
  </si>
  <si>
    <t>ALTAIR</t>
  </si>
  <si>
    <t>NTRA. SRA. DE LA TIRANA II</t>
  </si>
  <si>
    <t>CAPTURA TOTAL</t>
  </si>
  <si>
    <t>N° RESOLUCION</t>
  </si>
  <si>
    <t>EMBARCACION TITULAR</t>
  </si>
  <si>
    <t>EMBARCACION SUPLENTE</t>
  </si>
  <si>
    <t>CUOTA</t>
  </si>
  <si>
    <t>CAPTURA</t>
  </si>
  <si>
    <t>SALDO</t>
  </si>
  <si>
    <t>CONSUMO</t>
  </si>
  <si>
    <t>CONTROL PESCA DE INVESTIGACION</t>
  </si>
  <si>
    <t>CONTROL CESIONES DE CUOTAS INDIVIDUALES</t>
  </si>
  <si>
    <t>PESQUERA CMK LIMITADA</t>
  </si>
  <si>
    <t>CESIONES INDIVIDUALES</t>
  </si>
  <si>
    <t>000016-2020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</si>
</sst>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%"/>
    <numFmt numFmtId="166" formatCode="yyyy/mm/dd;@"/>
    <numFmt numFmtId="167" formatCode="[$-F800]dddd\,\ mmmm\ dd\,\ yyyy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168" fontId="3" fillId="0" borderId="1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7" fontId="2" fillId="4" borderId="11" xfId="0" applyNumberFormat="1" applyFont="1" applyFill="1" applyBorder="1" applyAlignment="1">
      <alignment horizontal="center" vertical="center"/>
    </xf>
    <xf numFmtId="167" fontId="2" fillId="4" borderId="12" xfId="0" applyNumberFormat="1" applyFont="1" applyFill="1" applyBorder="1" applyAlignment="1">
      <alignment horizontal="center" vertical="center"/>
    </xf>
    <xf numFmtId="167" fontId="2" fillId="4" borderId="13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vertical="center"/>
    </xf>
    <xf numFmtId="164" fontId="3" fillId="8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8" fontId="3" fillId="0" borderId="2" xfId="1" applyNumberFormat="1" applyFont="1" applyBorder="1" applyAlignment="1">
      <alignment horizontal="center" vertical="center"/>
    </xf>
    <xf numFmtId="168" fontId="3" fillId="0" borderId="3" xfId="1" applyNumberFormat="1" applyFont="1" applyBorder="1" applyAlignment="1">
      <alignment horizontal="center" vertical="center"/>
    </xf>
    <xf numFmtId="168" fontId="3" fillId="0" borderId="4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4" fontId="2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6F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showGridLines="0" tabSelected="1" workbookViewId="0">
      <selection activeCell="H14" sqref="H14"/>
    </sheetView>
  </sheetViews>
  <sheetFormatPr baseColWidth="10" defaultColWidth="11.42578125" defaultRowHeight="12" x14ac:dyDescent="0.25"/>
  <cols>
    <col min="1" max="1" width="22.7109375" style="2" customWidth="1"/>
    <col min="2" max="2" width="19.7109375" style="2" bestFit="1" customWidth="1"/>
    <col min="3" max="3" width="10" style="2" bestFit="1" customWidth="1"/>
    <col min="4" max="4" width="18" style="2" bestFit="1" customWidth="1"/>
    <col min="5" max="5" width="19" style="2" bestFit="1" customWidth="1"/>
    <col min="6" max="6" width="15.5703125" style="2" bestFit="1" customWidth="1"/>
    <col min="7" max="7" width="18" style="2" bestFit="1" customWidth="1"/>
    <col min="8" max="8" width="12.42578125" style="2" bestFit="1" customWidth="1"/>
    <col min="9" max="9" width="10.5703125" style="2" bestFit="1" customWidth="1"/>
    <col min="10" max="10" width="12" style="2" bestFit="1" customWidth="1"/>
    <col min="11" max="16384" width="11.42578125" style="2"/>
  </cols>
  <sheetData>
    <row r="2" spans="2:10" x14ac:dyDescent="0.25">
      <c r="B2" s="85" t="s">
        <v>107</v>
      </c>
      <c r="C2" s="86"/>
      <c r="D2" s="86"/>
      <c r="E2" s="86"/>
      <c r="F2" s="86"/>
      <c r="G2" s="86"/>
      <c r="H2" s="86"/>
      <c r="I2" s="86"/>
      <c r="J2" s="87"/>
    </row>
    <row r="3" spans="2:10" x14ac:dyDescent="0.25">
      <c r="B3" s="88">
        <v>44200</v>
      </c>
      <c r="C3" s="89"/>
      <c r="D3" s="89"/>
      <c r="E3" s="89"/>
      <c r="F3" s="89"/>
      <c r="G3" s="89"/>
      <c r="H3" s="89"/>
      <c r="I3" s="89"/>
      <c r="J3" s="90"/>
    </row>
    <row r="5" spans="2:10" x14ac:dyDescent="0.25">
      <c r="B5" s="24" t="s">
        <v>0</v>
      </c>
      <c r="C5" s="24" t="s">
        <v>8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</row>
    <row r="6" spans="2:10" x14ac:dyDescent="0.25">
      <c r="B6" s="93" t="s">
        <v>25</v>
      </c>
      <c r="C6" s="79" t="s">
        <v>26</v>
      </c>
      <c r="D6" s="23" t="s">
        <v>9</v>
      </c>
      <c r="E6" s="75">
        <f>'CUOTA ARTESANAL'!L6:L7</f>
        <v>3</v>
      </c>
      <c r="F6" s="75">
        <f>'CUOTA ARTESANAL'!M6:M7</f>
        <v>0</v>
      </c>
      <c r="G6" s="75">
        <f>'CUOTA ARTESANAL'!N6:N7</f>
        <v>3</v>
      </c>
      <c r="H6" s="75">
        <f>'CUOTA ARTESANAL'!O6:O7</f>
        <v>0</v>
      </c>
      <c r="I6" s="75">
        <f>G6-H6</f>
        <v>3</v>
      </c>
      <c r="J6" s="77">
        <f>H6/G6</f>
        <v>0</v>
      </c>
    </row>
    <row r="7" spans="2:10" x14ac:dyDescent="0.25">
      <c r="B7" s="93"/>
      <c r="C7" s="80"/>
      <c r="D7" s="23" t="s">
        <v>10</v>
      </c>
      <c r="E7" s="75">
        <f>'CUOTA ARTESANAL'!L8</f>
        <v>3</v>
      </c>
      <c r="F7" s="75">
        <f>'CUOTA ARTESANAL'!M8</f>
        <v>0</v>
      </c>
      <c r="G7" s="75">
        <f>'CUOTA ARTESANAL'!N8</f>
        <v>3</v>
      </c>
      <c r="H7" s="75">
        <f>'CUOTA ARTESANAL'!O8</f>
        <v>0</v>
      </c>
      <c r="I7" s="75">
        <f t="shared" ref="I7:I14" si="0">G7-H7</f>
        <v>3</v>
      </c>
      <c r="J7" s="77">
        <f t="shared" ref="J7:J22" si="1">H7/G7</f>
        <v>0</v>
      </c>
    </row>
    <row r="8" spans="2:10" x14ac:dyDescent="0.25">
      <c r="B8" s="93"/>
      <c r="C8" s="80"/>
      <c r="D8" s="23" t="s">
        <v>70</v>
      </c>
      <c r="E8" s="75">
        <f>SUM('CUOTA ARTESANAL'!L10:L19)</f>
        <v>557</v>
      </c>
      <c r="F8" s="75">
        <f>SUM('CUOTA ARTESANAL'!M10:M19)</f>
        <v>-31.152999999999999</v>
      </c>
      <c r="G8" s="75">
        <f>SUM('CUOTA ARTESANAL'!N10:N19)</f>
        <v>525.84699999999998</v>
      </c>
      <c r="H8" s="75">
        <f>SUM('CUOTA ARTESANAL'!O10:O19)</f>
        <v>400.60500000000002</v>
      </c>
      <c r="I8" s="75">
        <f>G8-H8</f>
        <v>125.24199999999996</v>
      </c>
      <c r="J8" s="77">
        <f t="shared" si="1"/>
        <v>0.76182806025326766</v>
      </c>
    </row>
    <row r="9" spans="2:10" x14ac:dyDescent="0.25">
      <c r="B9" s="93"/>
      <c r="C9" s="80"/>
      <c r="D9" s="23" t="s">
        <v>11</v>
      </c>
      <c r="E9" s="75">
        <f>'CUOTA ARTESANAL'!L20</f>
        <v>578</v>
      </c>
      <c r="F9" s="75">
        <f>'CUOTA ARTESANAL'!M20</f>
        <v>0</v>
      </c>
      <c r="G9" s="75">
        <f>'CUOTA ARTESANAL'!N20</f>
        <v>578</v>
      </c>
      <c r="H9" s="75">
        <f>'CUOTA ARTESANAL'!O20</f>
        <v>629.99199999999996</v>
      </c>
      <c r="I9" s="53">
        <f t="shared" si="0"/>
        <v>-51.991999999999962</v>
      </c>
      <c r="J9" s="77">
        <f t="shared" si="1"/>
        <v>1.0899515570934255</v>
      </c>
    </row>
    <row r="10" spans="2:10" x14ac:dyDescent="0.25">
      <c r="B10" s="93"/>
      <c r="C10" s="80"/>
      <c r="D10" s="23" t="s">
        <v>12</v>
      </c>
      <c r="E10" s="75">
        <f>'CUOTA ARTESANAL'!L22</f>
        <v>3</v>
      </c>
      <c r="F10" s="75">
        <f>'CUOTA ARTESANAL'!M22</f>
        <v>0</v>
      </c>
      <c r="G10" s="75">
        <f>'CUOTA ARTESANAL'!N22</f>
        <v>3</v>
      </c>
      <c r="H10" s="75">
        <f>'CUOTA ARTESANAL'!O22</f>
        <v>0</v>
      </c>
      <c r="I10" s="75">
        <f t="shared" si="0"/>
        <v>3</v>
      </c>
      <c r="J10" s="77">
        <f t="shared" si="1"/>
        <v>0</v>
      </c>
    </row>
    <row r="11" spans="2:10" x14ac:dyDescent="0.25">
      <c r="B11" s="93"/>
      <c r="C11" s="80"/>
      <c r="D11" s="23" t="s">
        <v>13</v>
      </c>
      <c r="E11" s="75">
        <f>'CUOTA ARTESANAL'!L24</f>
        <v>3</v>
      </c>
      <c r="F11" s="75">
        <f>'CUOTA ARTESANAL'!M24</f>
        <v>0</v>
      </c>
      <c r="G11" s="75">
        <f>'CUOTA ARTESANAL'!N24</f>
        <v>3</v>
      </c>
      <c r="H11" s="75">
        <f>'CUOTA ARTESANAL'!O24</f>
        <v>0</v>
      </c>
      <c r="I11" s="75">
        <f t="shared" si="0"/>
        <v>3</v>
      </c>
      <c r="J11" s="77">
        <f t="shared" si="1"/>
        <v>0</v>
      </c>
    </row>
    <row r="12" spans="2:10" x14ac:dyDescent="0.25">
      <c r="B12" s="93"/>
      <c r="C12" s="80"/>
      <c r="D12" s="23" t="s">
        <v>14</v>
      </c>
      <c r="E12" s="75">
        <f>'CUOTA ARTESANAL'!L26</f>
        <v>3</v>
      </c>
      <c r="F12" s="75">
        <f>'CUOTA ARTESANAL'!M26</f>
        <v>0</v>
      </c>
      <c r="G12" s="75">
        <f>'CUOTA ARTESANAL'!N26</f>
        <v>3</v>
      </c>
      <c r="H12" s="75">
        <f>'CUOTA ARTESANAL'!O26</f>
        <v>0</v>
      </c>
      <c r="I12" s="75">
        <f t="shared" si="0"/>
        <v>3</v>
      </c>
      <c r="J12" s="77">
        <f t="shared" si="1"/>
        <v>0</v>
      </c>
    </row>
    <row r="13" spans="2:10" x14ac:dyDescent="0.25">
      <c r="B13" s="93"/>
      <c r="C13" s="80"/>
      <c r="D13" s="23" t="s">
        <v>15</v>
      </c>
      <c r="E13" s="75">
        <f>'CUOTA ARTESANAL'!L28</f>
        <v>25</v>
      </c>
      <c r="F13" s="75">
        <f>'CUOTA ARTESANAL'!M28</f>
        <v>0</v>
      </c>
      <c r="G13" s="75">
        <f>'CUOTA ARTESANAL'!N28</f>
        <v>25</v>
      </c>
      <c r="H13" s="75">
        <f>'CUOTA ARTESANAL'!O28</f>
        <v>0</v>
      </c>
      <c r="I13" s="75">
        <f t="shared" si="0"/>
        <v>25</v>
      </c>
      <c r="J13" s="77">
        <f t="shared" si="1"/>
        <v>0</v>
      </c>
    </row>
    <row r="14" spans="2:10" x14ac:dyDescent="0.25">
      <c r="B14" s="93"/>
      <c r="C14" s="81"/>
      <c r="D14" s="54" t="s">
        <v>16</v>
      </c>
      <c r="E14" s="75">
        <f>SUM(E6:E13)</f>
        <v>1175</v>
      </c>
      <c r="F14" s="75">
        <f>SUM(F6:F13)</f>
        <v>-31.152999999999999</v>
      </c>
      <c r="G14" s="75">
        <f>E14+F14</f>
        <v>1143.847</v>
      </c>
      <c r="H14" s="75">
        <f>SUM(H6:H13)</f>
        <v>1030.597</v>
      </c>
      <c r="I14" s="75">
        <f t="shared" si="0"/>
        <v>113.25</v>
      </c>
      <c r="J14" s="77">
        <f t="shared" si="1"/>
        <v>0.90099200330114082</v>
      </c>
    </row>
    <row r="15" spans="2:10" x14ac:dyDescent="0.25">
      <c r="B15" s="93"/>
      <c r="C15" s="79" t="s">
        <v>27</v>
      </c>
      <c r="D15" s="23" t="s">
        <v>17</v>
      </c>
      <c r="E15" s="75">
        <f>SUM('CUOTA LTP'!K6:K37)</f>
        <v>9.9998000000000005</v>
      </c>
      <c r="F15" s="75">
        <f>SUM('CUOTA LTP'!L6:L37)</f>
        <v>0</v>
      </c>
      <c r="G15" s="75">
        <f>SUM('CUOTA LTP'!M6:M37)</f>
        <v>9.9998000000000005</v>
      </c>
      <c r="H15" s="75">
        <f>SUM('CUOTA LTP'!N6:N37)</f>
        <v>0.90700000000000003</v>
      </c>
      <c r="I15" s="75">
        <f>G15-H15</f>
        <v>9.0928000000000004</v>
      </c>
      <c r="J15" s="77">
        <f t="shared" si="1"/>
        <v>9.070181403628072E-2</v>
      </c>
    </row>
    <row r="16" spans="2:10" x14ac:dyDescent="0.25">
      <c r="B16" s="93"/>
      <c r="C16" s="80"/>
      <c r="D16" s="23" t="s">
        <v>71</v>
      </c>
      <c r="E16" s="75">
        <f>SUM('CUOTA LTP'!K38:K69)</f>
        <v>401.99999999999983</v>
      </c>
      <c r="F16" s="75">
        <f>SUM('CUOTA LTP'!L38:L69)</f>
        <v>16.152999999999999</v>
      </c>
      <c r="G16" s="75">
        <f>SUM('CUOTA LTP'!M38:M69)</f>
        <v>418.15299999999985</v>
      </c>
      <c r="H16" s="75">
        <f>SUM('CUOTA LTP'!N38:N69)</f>
        <v>116.577</v>
      </c>
      <c r="I16" s="75">
        <f>G16-H16</f>
        <v>301.57599999999985</v>
      </c>
      <c r="J16" s="77">
        <f t="shared" si="1"/>
        <v>0.27879029924453497</v>
      </c>
    </row>
    <row r="17" spans="2:10" x14ac:dyDescent="0.25">
      <c r="B17" s="93"/>
      <c r="C17" s="80"/>
      <c r="D17" s="23" t="s">
        <v>18</v>
      </c>
      <c r="E17" s="75">
        <f>SUM('CUOTA LTP'!K70:K101)</f>
        <v>1134.9994999999999</v>
      </c>
      <c r="F17" s="75">
        <f>SUM('CUOTA LTP'!L70:L101)</f>
        <v>0</v>
      </c>
      <c r="G17" s="75">
        <f>SUM('CUOTA LTP'!M70:M101)</f>
        <v>1134.9995000000001</v>
      </c>
      <c r="H17" s="75">
        <f>SUM('CUOTA LTP'!N70:N101)</f>
        <v>639.40800000000002</v>
      </c>
      <c r="I17" s="75">
        <f t="shared" ref="I17:I21" si="2">G17-H17</f>
        <v>495.59150000000011</v>
      </c>
      <c r="J17" s="77">
        <f t="shared" si="1"/>
        <v>0.56335531425344232</v>
      </c>
    </row>
    <row r="18" spans="2:10" x14ac:dyDescent="0.25">
      <c r="B18" s="93"/>
      <c r="C18" s="80"/>
      <c r="D18" s="23" t="s">
        <v>19</v>
      </c>
      <c r="E18" s="75">
        <f>SUM('CUOTA LTP'!K102:K133)</f>
        <v>883.99970000000008</v>
      </c>
      <c r="F18" s="75">
        <f>SUM('CUOTA LTP'!L102:L133)</f>
        <v>0</v>
      </c>
      <c r="G18" s="75">
        <f>SUM('CUOTA LTP'!M102:M133)</f>
        <v>883.99969999999996</v>
      </c>
      <c r="H18" s="75">
        <f>SUM('CUOTA LTP'!N102:N133)</f>
        <v>598.81900000000007</v>
      </c>
      <c r="I18" s="75">
        <f t="shared" si="2"/>
        <v>285.18069999999989</v>
      </c>
      <c r="J18" s="77">
        <f t="shared" si="1"/>
        <v>0.67739728870948723</v>
      </c>
    </row>
    <row r="19" spans="2:10" x14ac:dyDescent="0.25">
      <c r="B19" s="93"/>
      <c r="C19" s="80"/>
      <c r="D19" s="23" t="s">
        <v>20</v>
      </c>
      <c r="E19" s="75">
        <f>SUM('CUOTA LTP'!K134:K169)</f>
        <v>1634.9996999999998</v>
      </c>
      <c r="F19" s="75">
        <f>SUM('CUOTA LTP'!L134:L169)</f>
        <v>-1.3322676295501878E-15</v>
      </c>
      <c r="G19" s="75">
        <f>SUM('CUOTA LTP'!M134:M169)</f>
        <v>1634.9996999999994</v>
      </c>
      <c r="H19" s="75">
        <f>SUM('CUOTA LTP'!N134:N169)</f>
        <v>1280.308</v>
      </c>
      <c r="I19" s="75">
        <f t="shared" si="2"/>
        <v>354.6916999999994</v>
      </c>
      <c r="J19" s="77">
        <f t="shared" si="1"/>
        <v>0.78306314062320648</v>
      </c>
    </row>
    <row r="20" spans="2:10" x14ac:dyDescent="0.25">
      <c r="B20" s="93"/>
      <c r="C20" s="80"/>
      <c r="D20" s="23" t="s">
        <v>21</v>
      </c>
      <c r="E20" s="75">
        <f>SUM('CUOTA LTP'!K170:K205)</f>
        <v>631.99990000000003</v>
      </c>
      <c r="F20" s="75">
        <f>SUM('CUOTA LTP'!L170:L205)</f>
        <v>7.6327832942979512E-16</v>
      </c>
      <c r="G20" s="75">
        <f>SUM('CUOTA LTP'!M170:M205)</f>
        <v>631.99990000000003</v>
      </c>
      <c r="H20" s="75">
        <f>SUM('CUOTA LTP'!N170:N205)</f>
        <v>290.75200000000001</v>
      </c>
      <c r="I20" s="75">
        <f t="shared" si="2"/>
        <v>341.24790000000002</v>
      </c>
      <c r="J20" s="77">
        <f t="shared" si="1"/>
        <v>0.46005070570422557</v>
      </c>
    </row>
    <row r="21" spans="2:10" x14ac:dyDescent="0.25">
      <c r="B21" s="93"/>
      <c r="C21" s="80"/>
      <c r="D21" s="54" t="s">
        <v>22</v>
      </c>
      <c r="E21" s="75">
        <f>SUM(E15:E20)</f>
        <v>4697.9985999999999</v>
      </c>
      <c r="F21" s="75">
        <f>SUM(F15:F20)</f>
        <v>16.152999999999999</v>
      </c>
      <c r="G21" s="75">
        <f t="shared" ref="G21" si="3">SUM(G15:G20)</f>
        <v>4714.1515999999992</v>
      </c>
      <c r="H21" s="75">
        <f>SUM(H15:H20)</f>
        <v>2926.7710000000002</v>
      </c>
      <c r="I21" s="75">
        <f t="shared" si="2"/>
        <v>1787.380599999999</v>
      </c>
      <c r="J21" s="77">
        <f t="shared" si="1"/>
        <v>0.62084787430255761</v>
      </c>
    </row>
    <row r="22" spans="2:10" ht="14.45" customHeight="1" x14ac:dyDescent="0.25">
      <c r="B22" s="93"/>
      <c r="C22" s="91" t="s">
        <v>23</v>
      </c>
      <c r="D22" s="92"/>
      <c r="E22" s="75">
        <v>119</v>
      </c>
      <c r="F22" s="75">
        <v>0</v>
      </c>
      <c r="G22" s="75">
        <f>E22+F22</f>
        <v>119</v>
      </c>
      <c r="H22" s="75">
        <f>'PESCA INVESTIGACION'!G6</f>
        <v>80.61</v>
      </c>
      <c r="I22" s="75">
        <f>G22-H22</f>
        <v>38.39</v>
      </c>
      <c r="J22" s="77">
        <f t="shared" si="1"/>
        <v>0.67739495798319327</v>
      </c>
    </row>
    <row r="23" spans="2:10" ht="14.45" customHeight="1" x14ac:dyDescent="0.25">
      <c r="B23" s="93"/>
      <c r="C23" s="94" t="s">
        <v>145</v>
      </c>
      <c r="D23" s="92"/>
      <c r="E23" s="75">
        <v>0</v>
      </c>
      <c r="F23" s="75">
        <f>'CESIONES INDIVIDUALES'!E9</f>
        <v>15</v>
      </c>
      <c r="G23" s="75">
        <f>E23</f>
        <v>0</v>
      </c>
      <c r="H23" s="75">
        <f>'CESIONES INDIVIDUALES'!F9</f>
        <v>11.241</v>
      </c>
      <c r="I23" s="75">
        <f>'CESIONES INDIVIDUALES'!G9</f>
        <v>3.7590000000000003</v>
      </c>
      <c r="J23" s="77">
        <f>'CESIONES INDIVIDUALES'!H9</f>
        <v>0.74939999999999996</v>
      </c>
    </row>
    <row r="24" spans="2:10" x14ac:dyDescent="0.25">
      <c r="B24" s="82" t="s">
        <v>24</v>
      </c>
      <c r="C24" s="83"/>
      <c r="D24" s="84"/>
      <c r="E24" s="35">
        <f>SUM(E14+E21+E22+E23)</f>
        <v>5991.9985999999999</v>
      </c>
      <c r="F24" s="25">
        <f>SUM(F14+F21+F22+F23)</f>
        <v>0</v>
      </c>
      <c r="G24" s="35">
        <f>E24+F24</f>
        <v>5991.9985999999999</v>
      </c>
      <c r="H24" s="25">
        <f>SUM(H14+H21+H22+H23)</f>
        <v>4049.2190000000005</v>
      </c>
      <c r="I24" s="35">
        <f>G24-H24</f>
        <v>1942.7795999999994</v>
      </c>
      <c r="J24" s="78">
        <f>H24/G24</f>
        <v>0.67577101903862269</v>
      </c>
    </row>
    <row r="25" spans="2:10" ht="12.75" thickBot="1" x14ac:dyDescent="0.3"/>
    <row r="26" spans="2:10" ht="12.75" thickBot="1" x14ac:dyDescent="0.3">
      <c r="B26" s="34" t="s">
        <v>115</v>
      </c>
      <c r="C26" s="33" t="s">
        <v>116</v>
      </c>
    </row>
  </sheetData>
  <mergeCells count="8">
    <mergeCell ref="C6:C14"/>
    <mergeCell ref="B24:D24"/>
    <mergeCell ref="B2:J2"/>
    <mergeCell ref="B3:J3"/>
    <mergeCell ref="C15:C21"/>
    <mergeCell ref="C22:D22"/>
    <mergeCell ref="B6:B2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29"/>
  <sheetViews>
    <sheetView showGridLines="0" zoomScaleNormal="100" workbookViewId="0">
      <selection activeCell="M38" sqref="M38"/>
    </sheetView>
  </sheetViews>
  <sheetFormatPr baseColWidth="10" defaultColWidth="11.42578125" defaultRowHeight="12" x14ac:dyDescent="0.25"/>
  <cols>
    <col min="1" max="1" width="11.42578125" style="2"/>
    <col min="2" max="2" width="22.42578125" style="2" bestFit="1" customWidth="1"/>
    <col min="3" max="4" width="11.42578125" style="2"/>
    <col min="5" max="5" width="24.28515625" style="2" customWidth="1"/>
    <col min="6" max="6" width="15.85546875" style="2" customWidth="1"/>
    <col min="7" max="8" width="18.7109375" style="2" customWidth="1"/>
    <col min="9" max="9" width="11.42578125" style="2"/>
    <col min="10" max="10" width="15.140625" style="2" customWidth="1"/>
    <col min="11" max="11" width="11.42578125" style="2"/>
    <col min="12" max="12" width="19" style="2" bestFit="1" customWidth="1"/>
    <col min="13" max="13" width="15.5703125" style="2" bestFit="1" customWidth="1"/>
    <col min="14" max="14" width="20.7109375" style="2" customWidth="1"/>
    <col min="15" max="15" width="12.42578125" style="2" bestFit="1" customWidth="1"/>
    <col min="16" max="16" width="10.5703125" style="2" bestFit="1" customWidth="1"/>
    <col min="17" max="17" width="10.42578125" style="2" bestFit="1" customWidth="1"/>
    <col min="18" max="16384" width="11.42578125" style="2"/>
  </cols>
  <sheetData>
    <row r="2" spans="2:17" x14ac:dyDescent="0.25">
      <c r="B2" s="106" t="s">
        <v>108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</row>
    <row r="3" spans="2:17" x14ac:dyDescent="0.25">
      <c r="B3" s="109">
        <f>'RESUMEN '!B3:J3</f>
        <v>44200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1"/>
    </row>
    <row r="5" spans="2:17" x14ac:dyDescent="0.25">
      <c r="B5" s="19" t="s">
        <v>28</v>
      </c>
      <c r="C5" s="19" t="s">
        <v>29</v>
      </c>
      <c r="D5" s="19" t="s">
        <v>30</v>
      </c>
      <c r="E5" s="19" t="s">
        <v>2</v>
      </c>
      <c r="F5" s="19" t="s">
        <v>3</v>
      </c>
      <c r="G5" s="19" t="s">
        <v>4</v>
      </c>
      <c r="H5" s="19" t="s">
        <v>5</v>
      </c>
      <c r="I5" s="19" t="s">
        <v>6</v>
      </c>
      <c r="J5" s="20" t="s">
        <v>7</v>
      </c>
      <c r="K5" s="19" t="s">
        <v>31</v>
      </c>
      <c r="L5" s="19" t="s">
        <v>2</v>
      </c>
      <c r="M5" s="19" t="s">
        <v>3</v>
      </c>
      <c r="N5" s="19" t="s">
        <v>4</v>
      </c>
      <c r="O5" s="19" t="s">
        <v>5</v>
      </c>
      <c r="P5" s="19" t="s">
        <v>6</v>
      </c>
      <c r="Q5" s="19" t="s">
        <v>32</v>
      </c>
    </row>
    <row r="6" spans="2:17" x14ac:dyDescent="0.25">
      <c r="B6" s="97" t="s">
        <v>33</v>
      </c>
      <c r="C6" s="99" t="s">
        <v>28</v>
      </c>
      <c r="D6" s="5" t="s">
        <v>68</v>
      </c>
      <c r="E6" s="74">
        <v>2</v>
      </c>
      <c r="F6" s="74"/>
      <c r="G6" s="74">
        <f>E6+F6</f>
        <v>2</v>
      </c>
      <c r="H6" s="74"/>
      <c r="I6" s="74">
        <f>G6-H6</f>
        <v>2</v>
      </c>
      <c r="J6" s="4">
        <f>H6/G6</f>
        <v>0</v>
      </c>
      <c r="K6" s="14" t="s">
        <v>97</v>
      </c>
      <c r="L6" s="95">
        <f>E6+E7</f>
        <v>3</v>
      </c>
      <c r="M6" s="95">
        <f>F6+F7</f>
        <v>0</v>
      </c>
      <c r="N6" s="95">
        <f>L6+M6</f>
        <v>3</v>
      </c>
      <c r="O6" s="95">
        <f>H6+H7</f>
        <v>0</v>
      </c>
      <c r="P6" s="95">
        <f>N6-O6</f>
        <v>3</v>
      </c>
      <c r="Q6" s="101">
        <f>O6/N6</f>
        <v>0</v>
      </c>
    </row>
    <row r="7" spans="2:17" x14ac:dyDescent="0.25">
      <c r="B7" s="98"/>
      <c r="C7" s="100"/>
      <c r="D7" s="5" t="s">
        <v>69</v>
      </c>
      <c r="E7" s="74">
        <v>1</v>
      </c>
      <c r="F7" s="74"/>
      <c r="G7" s="74">
        <f>E7+F7+I6</f>
        <v>3</v>
      </c>
      <c r="H7" s="74"/>
      <c r="I7" s="74">
        <f t="shared" ref="I7:I19" si="0">G7-H7</f>
        <v>3</v>
      </c>
      <c r="J7" s="4">
        <f t="shared" ref="J7:J28" si="1">H7/G7</f>
        <v>0</v>
      </c>
      <c r="K7" s="14" t="s">
        <v>97</v>
      </c>
      <c r="L7" s="96"/>
      <c r="M7" s="96"/>
      <c r="N7" s="96"/>
      <c r="O7" s="96"/>
      <c r="P7" s="96"/>
      <c r="Q7" s="102"/>
    </row>
    <row r="8" spans="2:17" x14ac:dyDescent="0.25">
      <c r="B8" s="97" t="s">
        <v>34</v>
      </c>
      <c r="C8" s="99" t="s">
        <v>28</v>
      </c>
      <c r="D8" s="5" t="s">
        <v>68</v>
      </c>
      <c r="E8" s="74">
        <v>2</v>
      </c>
      <c r="F8" s="74"/>
      <c r="G8" s="74">
        <f>E8+F8</f>
        <v>2</v>
      </c>
      <c r="H8" s="74"/>
      <c r="I8" s="74">
        <f t="shared" si="0"/>
        <v>2</v>
      </c>
      <c r="J8" s="4">
        <f t="shared" si="1"/>
        <v>0</v>
      </c>
      <c r="K8" s="14" t="s">
        <v>97</v>
      </c>
      <c r="L8" s="95">
        <f t="shared" ref="L8" si="2">E8+E9</f>
        <v>3</v>
      </c>
      <c r="M8" s="95">
        <f t="shared" ref="M8" si="3">F8+F9</f>
        <v>0</v>
      </c>
      <c r="N8" s="95">
        <f t="shared" ref="N8" si="4">L8+M8</f>
        <v>3</v>
      </c>
      <c r="O8" s="95">
        <f t="shared" ref="O8" si="5">H8+H9</f>
        <v>0</v>
      </c>
      <c r="P8" s="95">
        <f t="shared" ref="P8" si="6">N8-O8</f>
        <v>3</v>
      </c>
      <c r="Q8" s="101">
        <f t="shared" ref="Q8" si="7">O8/N8</f>
        <v>0</v>
      </c>
    </row>
    <row r="9" spans="2:17" x14ac:dyDescent="0.25">
      <c r="B9" s="98"/>
      <c r="C9" s="100"/>
      <c r="D9" s="5" t="s">
        <v>69</v>
      </c>
      <c r="E9" s="74">
        <v>1</v>
      </c>
      <c r="F9" s="74"/>
      <c r="G9" s="74">
        <f>E9+F9+I8</f>
        <v>3</v>
      </c>
      <c r="H9" s="74"/>
      <c r="I9" s="74">
        <f t="shared" si="0"/>
        <v>3</v>
      </c>
      <c r="J9" s="4">
        <f t="shared" si="1"/>
        <v>0</v>
      </c>
      <c r="K9" s="14" t="s">
        <v>97</v>
      </c>
      <c r="L9" s="96"/>
      <c r="M9" s="96"/>
      <c r="N9" s="96"/>
      <c r="O9" s="96"/>
      <c r="P9" s="96"/>
      <c r="Q9" s="102"/>
    </row>
    <row r="10" spans="2:17" x14ac:dyDescent="0.25">
      <c r="B10" s="97" t="s">
        <v>35</v>
      </c>
      <c r="C10" s="99" t="s">
        <v>63</v>
      </c>
      <c r="D10" s="5" t="s">
        <v>68</v>
      </c>
      <c r="E10" s="74">
        <v>145.58000000000001</v>
      </c>
      <c r="F10" s="74">
        <f>-16.153</f>
        <v>-16.152999999999999</v>
      </c>
      <c r="G10" s="74">
        <f>E10+F10</f>
        <v>129.42700000000002</v>
      </c>
      <c r="H10" s="74">
        <v>99.602999999999994</v>
      </c>
      <c r="I10" s="74">
        <f>G10-H10</f>
        <v>29.824000000000026</v>
      </c>
      <c r="J10" s="4">
        <f t="shared" si="1"/>
        <v>0.76956894620133343</v>
      </c>
      <c r="K10" s="14" t="s">
        <v>97</v>
      </c>
      <c r="L10" s="95">
        <f>E10+E11</f>
        <v>161.53</v>
      </c>
      <c r="M10" s="95">
        <f>F10+F11</f>
        <v>-16.152999999999999</v>
      </c>
      <c r="N10" s="95">
        <f>L10+M10</f>
        <v>145.37700000000001</v>
      </c>
      <c r="O10" s="95">
        <f>H10+H11</f>
        <v>143.64400000000001</v>
      </c>
      <c r="P10" s="95">
        <f>N10-O10</f>
        <v>1.7330000000000041</v>
      </c>
      <c r="Q10" s="101">
        <f t="shared" ref="Q10" si="8">O10/N10</f>
        <v>0.98807926976069116</v>
      </c>
    </row>
    <row r="11" spans="2:17" x14ac:dyDescent="0.25">
      <c r="B11" s="105"/>
      <c r="C11" s="100"/>
      <c r="D11" s="5" t="s">
        <v>69</v>
      </c>
      <c r="E11" s="74">
        <v>15.95</v>
      </c>
      <c r="F11" s="74"/>
      <c r="G11" s="74">
        <f>E11+F11+I10</f>
        <v>45.774000000000029</v>
      </c>
      <c r="H11" s="74">
        <v>44.040999999999997</v>
      </c>
      <c r="I11" s="74">
        <f t="shared" si="0"/>
        <v>1.7330000000000325</v>
      </c>
      <c r="J11" s="4">
        <f t="shared" si="1"/>
        <v>0.96214007952112479</v>
      </c>
      <c r="K11" s="14" t="s">
        <v>97</v>
      </c>
      <c r="L11" s="96"/>
      <c r="M11" s="96"/>
      <c r="N11" s="96"/>
      <c r="O11" s="96"/>
      <c r="P11" s="96"/>
      <c r="Q11" s="102"/>
    </row>
    <row r="12" spans="2:17" x14ac:dyDescent="0.25">
      <c r="B12" s="105"/>
      <c r="C12" s="99" t="s">
        <v>64</v>
      </c>
      <c r="D12" s="5" t="s">
        <v>68</v>
      </c>
      <c r="E12" s="74">
        <v>136.54400000000001</v>
      </c>
      <c r="F12" s="74">
        <f>-5</f>
        <v>-5</v>
      </c>
      <c r="G12" s="74">
        <f t="shared" ref="G12" si="9">E12+F12</f>
        <v>131.54400000000001</v>
      </c>
      <c r="H12" s="74">
        <v>79.906000000000006</v>
      </c>
      <c r="I12" s="74">
        <f t="shared" si="0"/>
        <v>51.638000000000005</v>
      </c>
      <c r="J12" s="4">
        <f t="shared" si="1"/>
        <v>0.60744693790670801</v>
      </c>
      <c r="K12" s="14" t="s">
        <v>97</v>
      </c>
      <c r="L12" s="95">
        <f t="shared" ref="L12" si="10">E12+E13</f>
        <v>151.50400000000002</v>
      </c>
      <c r="M12" s="95">
        <f t="shared" ref="M12" si="11">F12+F13</f>
        <v>-5</v>
      </c>
      <c r="N12" s="95">
        <f t="shared" ref="N12" si="12">L12+M12</f>
        <v>146.50400000000002</v>
      </c>
      <c r="O12" s="95">
        <f t="shared" ref="O12" si="13">H12+H13</f>
        <v>143.70600000000002</v>
      </c>
      <c r="P12" s="95">
        <f t="shared" ref="P12" si="14">N12-O12</f>
        <v>2.7980000000000018</v>
      </c>
      <c r="Q12" s="101">
        <f t="shared" ref="Q12" si="15">O12/N12</f>
        <v>0.98090154535029761</v>
      </c>
    </row>
    <row r="13" spans="2:17" x14ac:dyDescent="0.25">
      <c r="B13" s="105"/>
      <c r="C13" s="100"/>
      <c r="D13" s="5" t="s">
        <v>69</v>
      </c>
      <c r="E13" s="74">
        <v>14.96</v>
      </c>
      <c r="F13" s="74"/>
      <c r="G13" s="74">
        <f t="shared" ref="G13" si="16">E13+F13+I12</f>
        <v>66.598000000000013</v>
      </c>
      <c r="H13" s="74">
        <v>63.8</v>
      </c>
      <c r="I13" s="74">
        <f t="shared" si="0"/>
        <v>2.798000000000016</v>
      </c>
      <c r="J13" s="4">
        <f t="shared" si="1"/>
        <v>0.95798672632811777</v>
      </c>
      <c r="K13" s="14" t="s">
        <v>97</v>
      </c>
      <c r="L13" s="96"/>
      <c r="M13" s="96"/>
      <c r="N13" s="96"/>
      <c r="O13" s="96"/>
      <c r="P13" s="96"/>
      <c r="Q13" s="102"/>
    </row>
    <row r="14" spans="2:17" x14ac:dyDescent="0.25">
      <c r="B14" s="105"/>
      <c r="C14" s="99" t="s">
        <v>65</v>
      </c>
      <c r="D14" s="5" t="s">
        <v>68</v>
      </c>
      <c r="E14" s="74">
        <v>105.42</v>
      </c>
      <c r="F14" s="74">
        <f>-5</f>
        <v>-5</v>
      </c>
      <c r="G14" s="74">
        <f t="shared" ref="G14" si="17">E14+F14</f>
        <v>100.42</v>
      </c>
      <c r="H14" s="74">
        <v>2.64</v>
      </c>
      <c r="I14" s="74">
        <f t="shared" si="0"/>
        <v>97.78</v>
      </c>
      <c r="J14" s="4">
        <f t="shared" si="1"/>
        <v>2.6289583748257319E-2</v>
      </c>
      <c r="K14" s="14" t="s">
        <v>97</v>
      </c>
      <c r="L14" s="95">
        <f t="shared" ref="L14" si="18">E14+E15</f>
        <v>116.97</v>
      </c>
      <c r="M14" s="95">
        <f t="shared" ref="M14" si="19">F14+F15</f>
        <v>-5</v>
      </c>
      <c r="N14" s="95">
        <f t="shared" ref="N14" si="20">L14+M14</f>
        <v>111.97</v>
      </c>
      <c r="O14" s="95">
        <f t="shared" ref="O14" si="21">H14+H15</f>
        <v>30.702999999999999</v>
      </c>
      <c r="P14" s="95">
        <f t="shared" ref="P14" si="22">N14-O14</f>
        <v>81.266999999999996</v>
      </c>
      <c r="Q14" s="101">
        <f t="shared" ref="Q14" si="23">O14/N14</f>
        <v>0.27420737697597569</v>
      </c>
    </row>
    <row r="15" spans="2:17" x14ac:dyDescent="0.25">
      <c r="B15" s="105"/>
      <c r="C15" s="100"/>
      <c r="D15" s="5" t="s">
        <v>69</v>
      </c>
      <c r="E15" s="74">
        <v>11.55</v>
      </c>
      <c r="F15" s="74"/>
      <c r="G15" s="74">
        <f t="shared" ref="G15" si="24">E15+F15+I14</f>
        <v>109.33</v>
      </c>
      <c r="H15" s="74">
        <v>28.062999999999999</v>
      </c>
      <c r="I15" s="74">
        <f t="shared" si="0"/>
        <v>81.266999999999996</v>
      </c>
      <c r="J15" s="4">
        <f t="shared" si="1"/>
        <v>0.25668160614652885</v>
      </c>
      <c r="K15" s="14" t="s">
        <v>97</v>
      </c>
      <c r="L15" s="96"/>
      <c r="M15" s="96"/>
      <c r="N15" s="96"/>
      <c r="O15" s="96"/>
      <c r="P15" s="96"/>
      <c r="Q15" s="102"/>
    </row>
    <row r="16" spans="2:17" x14ac:dyDescent="0.25">
      <c r="B16" s="105"/>
      <c r="C16" s="99" t="s">
        <v>66</v>
      </c>
      <c r="D16" s="5" t="s">
        <v>68</v>
      </c>
      <c r="E16" s="74">
        <v>99.396000000000001</v>
      </c>
      <c r="F16" s="74"/>
      <c r="G16" s="74">
        <f t="shared" ref="G16" si="25">E16+F16</f>
        <v>99.396000000000001</v>
      </c>
      <c r="H16" s="74">
        <v>22.434000000000001</v>
      </c>
      <c r="I16" s="74">
        <f t="shared" si="0"/>
        <v>76.962000000000003</v>
      </c>
      <c r="J16" s="4">
        <f t="shared" si="1"/>
        <v>0.22570324761559823</v>
      </c>
      <c r="K16" s="14" t="s">
        <v>97</v>
      </c>
      <c r="L16" s="95">
        <f t="shared" ref="L16" si="26">E16+E17</f>
        <v>110.286</v>
      </c>
      <c r="M16" s="95">
        <f t="shared" ref="M16" si="27">F16+F17</f>
        <v>-5</v>
      </c>
      <c r="N16" s="95">
        <f t="shared" ref="N16" si="28">L16+M16</f>
        <v>105.286</v>
      </c>
      <c r="O16" s="95">
        <f t="shared" ref="O16" si="29">H16+H17</f>
        <v>65.537000000000006</v>
      </c>
      <c r="P16" s="95">
        <f t="shared" ref="P16" si="30">N16-O16</f>
        <v>39.748999999999995</v>
      </c>
      <c r="Q16" s="101">
        <f t="shared" ref="Q16" si="31">O16/N16</f>
        <v>0.62246642478582148</v>
      </c>
    </row>
    <row r="17" spans="2:17" x14ac:dyDescent="0.25">
      <c r="B17" s="105"/>
      <c r="C17" s="100"/>
      <c r="D17" s="5" t="s">
        <v>69</v>
      </c>
      <c r="E17" s="74">
        <v>10.89</v>
      </c>
      <c r="F17" s="74">
        <f>-5</f>
        <v>-5</v>
      </c>
      <c r="G17" s="74">
        <f t="shared" ref="G17" si="32">E17+F17+I16</f>
        <v>82.852000000000004</v>
      </c>
      <c r="H17" s="74">
        <v>43.103000000000002</v>
      </c>
      <c r="I17" s="74">
        <f t="shared" si="0"/>
        <v>39.749000000000002</v>
      </c>
      <c r="J17" s="4">
        <f t="shared" si="1"/>
        <v>0.52024091150485197</v>
      </c>
      <c r="K17" s="14" t="s">
        <v>97</v>
      </c>
      <c r="L17" s="96"/>
      <c r="M17" s="96"/>
      <c r="N17" s="96"/>
      <c r="O17" s="96"/>
      <c r="P17" s="96"/>
      <c r="Q17" s="102"/>
    </row>
    <row r="18" spans="2:17" x14ac:dyDescent="0.25">
      <c r="B18" s="105"/>
      <c r="C18" s="99" t="s">
        <v>67</v>
      </c>
      <c r="D18" s="5" t="s">
        <v>68</v>
      </c>
      <c r="E18" s="74">
        <v>15.06</v>
      </c>
      <c r="F18" s="74"/>
      <c r="G18" s="74">
        <f t="shared" ref="G18" si="33">E18+F18</f>
        <v>15.06</v>
      </c>
      <c r="H18" s="74">
        <v>15.006</v>
      </c>
      <c r="I18" s="74">
        <f t="shared" si="0"/>
        <v>5.400000000000027E-2</v>
      </c>
      <c r="J18" s="4">
        <f t="shared" si="1"/>
        <v>0.99641434262948203</v>
      </c>
      <c r="K18" s="32">
        <v>43892</v>
      </c>
      <c r="L18" s="95">
        <f t="shared" ref="L18" si="34">E18+E19</f>
        <v>16.71</v>
      </c>
      <c r="M18" s="95">
        <f t="shared" ref="M18" si="35">F18+F19</f>
        <v>0</v>
      </c>
      <c r="N18" s="95">
        <f t="shared" ref="N18" si="36">L18+M18</f>
        <v>16.71</v>
      </c>
      <c r="O18" s="95">
        <f t="shared" ref="O18" si="37">H18+H19</f>
        <v>17.015000000000001</v>
      </c>
      <c r="P18" s="103">
        <f t="shared" ref="P18" si="38">N18-O18</f>
        <v>-0.30499999999999972</v>
      </c>
      <c r="Q18" s="101">
        <f t="shared" ref="Q18" si="39">O18/N18</f>
        <v>1.0182525433871932</v>
      </c>
    </row>
    <row r="19" spans="2:17" x14ac:dyDescent="0.25">
      <c r="B19" s="98"/>
      <c r="C19" s="100"/>
      <c r="D19" s="5" t="s">
        <v>69</v>
      </c>
      <c r="E19" s="74">
        <v>1.65</v>
      </c>
      <c r="F19" s="74"/>
      <c r="G19" s="74">
        <f t="shared" ref="G19" si="40">E19+F19+I18</f>
        <v>1.7040000000000002</v>
      </c>
      <c r="H19" s="74">
        <f>1.428+0.581</f>
        <v>2.0089999999999999</v>
      </c>
      <c r="I19" s="74">
        <f t="shared" si="0"/>
        <v>-0.30499999999999972</v>
      </c>
      <c r="J19" s="4">
        <f t="shared" si="1"/>
        <v>1.1789906103286383</v>
      </c>
      <c r="K19" s="32">
        <v>44132</v>
      </c>
      <c r="L19" s="96"/>
      <c r="M19" s="96"/>
      <c r="N19" s="96"/>
      <c r="O19" s="96"/>
      <c r="P19" s="104"/>
      <c r="Q19" s="102"/>
    </row>
    <row r="20" spans="2:17" x14ac:dyDescent="0.25">
      <c r="B20" s="97" t="s">
        <v>36</v>
      </c>
      <c r="C20" s="99" t="s">
        <v>28</v>
      </c>
      <c r="D20" s="5" t="s">
        <v>68</v>
      </c>
      <c r="E20" s="74">
        <v>406</v>
      </c>
      <c r="F20" s="74"/>
      <c r="G20" s="74">
        <f t="shared" ref="G20" si="41">E20+F20</f>
        <v>406</v>
      </c>
      <c r="H20" s="74">
        <v>402.37799999999999</v>
      </c>
      <c r="I20" s="74">
        <f>G20-H20</f>
        <v>3.6220000000000141</v>
      </c>
      <c r="J20" s="4">
        <f t="shared" si="1"/>
        <v>0.99107881773399009</v>
      </c>
      <c r="K20" s="32">
        <v>43958</v>
      </c>
      <c r="L20" s="95">
        <f>E20+E21</f>
        <v>578</v>
      </c>
      <c r="M20" s="95">
        <f>F20+F21</f>
        <v>0</v>
      </c>
      <c r="N20" s="95">
        <f>L20+M20</f>
        <v>578</v>
      </c>
      <c r="O20" s="95">
        <f>H20+H21</f>
        <v>629.99199999999996</v>
      </c>
      <c r="P20" s="103">
        <f>N20-O20</f>
        <v>-51.991999999999962</v>
      </c>
      <c r="Q20" s="101">
        <f>O20/N20</f>
        <v>1.0899515570934255</v>
      </c>
    </row>
    <row r="21" spans="2:17" x14ac:dyDescent="0.25">
      <c r="B21" s="105"/>
      <c r="C21" s="112"/>
      <c r="D21" s="5" t="s">
        <v>69</v>
      </c>
      <c r="E21" s="74">
        <v>172</v>
      </c>
      <c r="F21" s="74"/>
      <c r="G21" s="74">
        <f>E21+F21+I20</f>
        <v>175.62200000000001</v>
      </c>
      <c r="H21" s="74">
        <v>227.614</v>
      </c>
      <c r="I21" s="74">
        <f>G21-H21</f>
        <v>-51.99199999999999</v>
      </c>
      <c r="J21" s="4">
        <f t="shared" si="1"/>
        <v>1.2960449146462287</v>
      </c>
      <c r="K21" s="32">
        <v>44150</v>
      </c>
      <c r="L21" s="96"/>
      <c r="M21" s="96"/>
      <c r="N21" s="96"/>
      <c r="O21" s="96"/>
      <c r="P21" s="104"/>
      <c r="Q21" s="102"/>
    </row>
    <row r="22" spans="2:17" x14ac:dyDescent="0.25">
      <c r="B22" s="97" t="s">
        <v>37</v>
      </c>
      <c r="C22" s="99" t="s">
        <v>28</v>
      </c>
      <c r="D22" s="5" t="s">
        <v>68</v>
      </c>
      <c r="E22" s="74">
        <v>2</v>
      </c>
      <c r="F22" s="74"/>
      <c r="G22" s="74">
        <f t="shared" ref="G22" si="42">E22+F22</f>
        <v>2</v>
      </c>
      <c r="H22" s="74"/>
      <c r="I22" s="74">
        <f t="shared" ref="I22:I23" si="43">G22-H22</f>
        <v>2</v>
      </c>
      <c r="J22" s="4">
        <f t="shared" si="1"/>
        <v>0</v>
      </c>
      <c r="K22" s="14" t="s">
        <v>97</v>
      </c>
      <c r="L22" s="95">
        <f t="shared" ref="L22" si="44">E22+E23</f>
        <v>3</v>
      </c>
      <c r="M22" s="95">
        <f t="shared" ref="M22" si="45">F22+F23</f>
        <v>0</v>
      </c>
      <c r="N22" s="95">
        <f t="shared" ref="N22" si="46">L22+M22</f>
        <v>3</v>
      </c>
      <c r="O22" s="95">
        <f t="shared" ref="O22" si="47">H22+H23</f>
        <v>0</v>
      </c>
      <c r="P22" s="95">
        <f t="shared" ref="P22" si="48">N22-O22</f>
        <v>3</v>
      </c>
      <c r="Q22" s="101">
        <f t="shared" ref="Q22" si="49">O22/N22</f>
        <v>0</v>
      </c>
    </row>
    <row r="23" spans="2:17" x14ac:dyDescent="0.25">
      <c r="B23" s="98"/>
      <c r="C23" s="100"/>
      <c r="D23" s="5" t="s">
        <v>69</v>
      </c>
      <c r="E23" s="74">
        <v>1</v>
      </c>
      <c r="F23" s="74"/>
      <c r="G23" s="74">
        <f t="shared" ref="G23" si="50">E23+F23+I22</f>
        <v>3</v>
      </c>
      <c r="H23" s="74"/>
      <c r="I23" s="74">
        <f t="shared" si="43"/>
        <v>3</v>
      </c>
      <c r="J23" s="4">
        <f t="shared" si="1"/>
        <v>0</v>
      </c>
      <c r="K23" s="14" t="s">
        <v>97</v>
      </c>
      <c r="L23" s="96"/>
      <c r="M23" s="96"/>
      <c r="N23" s="96"/>
      <c r="O23" s="96"/>
      <c r="P23" s="96"/>
      <c r="Q23" s="102"/>
    </row>
    <row r="24" spans="2:17" x14ac:dyDescent="0.25">
      <c r="B24" s="97" t="s">
        <v>38</v>
      </c>
      <c r="C24" s="99" t="s">
        <v>28</v>
      </c>
      <c r="D24" s="5" t="s">
        <v>68</v>
      </c>
      <c r="E24" s="74">
        <v>2</v>
      </c>
      <c r="F24" s="74"/>
      <c r="G24" s="74">
        <f t="shared" ref="G24" si="51">E24+F24</f>
        <v>2</v>
      </c>
      <c r="H24" s="74"/>
      <c r="I24" s="74">
        <f t="shared" ref="I24:I27" si="52">G24-H24</f>
        <v>2</v>
      </c>
      <c r="J24" s="4">
        <f t="shared" si="1"/>
        <v>0</v>
      </c>
      <c r="K24" s="14" t="s">
        <v>97</v>
      </c>
      <c r="L24" s="95">
        <f t="shared" ref="L24" si="53">E24+E25</f>
        <v>3</v>
      </c>
      <c r="M24" s="95">
        <f t="shared" ref="M24" si="54">F24+F25</f>
        <v>0</v>
      </c>
      <c r="N24" s="95">
        <f t="shared" ref="N24" si="55">L24+M24</f>
        <v>3</v>
      </c>
      <c r="O24" s="95">
        <f t="shared" ref="O24" si="56">H24+H25</f>
        <v>0</v>
      </c>
      <c r="P24" s="95">
        <f t="shared" ref="P24" si="57">N24-O24</f>
        <v>3</v>
      </c>
      <c r="Q24" s="101">
        <f t="shared" ref="Q24" si="58">O24/N24</f>
        <v>0</v>
      </c>
    </row>
    <row r="25" spans="2:17" x14ac:dyDescent="0.25">
      <c r="B25" s="98"/>
      <c r="C25" s="100"/>
      <c r="D25" s="5" t="s">
        <v>69</v>
      </c>
      <c r="E25" s="74">
        <v>1</v>
      </c>
      <c r="F25" s="74"/>
      <c r="G25" s="74">
        <f t="shared" ref="G25" si="59">E25+F25+I24</f>
        <v>3</v>
      </c>
      <c r="H25" s="74"/>
      <c r="I25" s="74">
        <f t="shared" si="52"/>
        <v>3</v>
      </c>
      <c r="J25" s="4">
        <f t="shared" si="1"/>
        <v>0</v>
      </c>
      <c r="K25" s="14" t="s">
        <v>97</v>
      </c>
      <c r="L25" s="96"/>
      <c r="M25" s="96"/>
      <c r="N25" s="96"/>
      <c r="O25" s="96"/>
      <c r="P25" s="96"/>
      <c r="Q25" s="102"/>
    </row>
    <row r="26" spans="2:17" x14ac:dyDescent="0.25">
      <c r="B26" s="97" t="s">
        <v>39</v>
      </c>
      <c r="C26" s="99" t="s">
        <v>28</v>
      </c>
      <c r="D26" s="5" t="s">
        <v>68</v>
      </c>
      <c r="E26" s="74">
        <v>2</v>
      </c>
      <c r="F26" s="74"/>
      <c r="G26" s="74">
        <f t="shared" ref="G26" si="60">E26+F26</f>
        <v>2</v>
      </c>
      <c r="H26" s="74"/>
      <c r="I26" s="74">
        <f t="shared" si="52"/>
        <v>2</v>
      </c>
      <c r="J26" s="4">
        <f t="shared" si="1"/>
        <v>0</v>
      </c>
      <c r="K26" s="14" t="s">
        <v>97</v>
      </c>
      <c r="L26" s="95">
        <f>E26+E27</f>
        <v>3</v>
      </c>
      <c r="M26" s="95">
        <f t="shared" ref="M26" si="61">F26+F27</f>
        <v>0</v>
      </c>
      <c r="N26" s="95">
        <f t="shared" ref="N26" si="62">L26+M26</f>
        <v>3</v>
      </c>
      <c r="O26" s="95">
        <f t="shared" ref="O26" si="63">H26+H27</f>
        <v>0</v>
      </c>
      <c r="P26" s="95">
        <f t="shared" ref="P26" si="64">N26-O26</f>
        <v>3</v>
      </c>
      <c r="Q26" s="101">
        <f t="shared" ref="Q26" si="65">O26/N26</f>
        <v>0</v>
      </c>
    </row>
    <row r="27" spans="2:17" x14ac:dyDescent="0.25">
      <c r="B27" s="98"/>
      <c r="C27" s="100"/>
      <c r="D27" s="5" t="s">
        <v>69</v>
      </c>
      <c r="E27" s="74">
        <v>1</v>
      </c>
      <c r="F27" s="74"/>
      <c r="G27" s="74">
        <f t="shared" ref="G27" si="66">E27+F27+I26</f>
        <v>3</v>
      </c>
      <c r="H27" s="74"/>
      <c r="I27" s="74">
        <f t="shared" si="52"/>
        <v>3</v>
      </c>
      <c r="J27" s="4">
        <f t="shared" si="1"/>
        <v>0</v>
      </c>
      <c r="K27" s="14" t="s">
        <v>97</v>
      </c>
      <c r="L27" s="96"/>
      <c r="M27" s="96"/>
      <c r="N27" s="96"/>
      <c r="O27" s="96"/>
      <c r="P27" s="96"/>
      <c r="Q27" s="102"/>
    </row>
    <row r="28" spans="2:17" x14ac:dyDescent="0.25">
      <c r="B28" s="23" t="s">
        <v>15</v>
      </c>
      <c r="C28" s="5" t="s">
        <v>110</v>
      </c>
      <c r="D28" s="5" t="s">
        <v>72</v>
      </c>
      <c r="E28" s="74">
        <v>25</v>
      </c>
      <c r="F28" s="74"/>
      <c r="G28" s="74">
        <f>E28+F28</f>
        <v>25</v>
      </c>
      <c r="H28" s="74"/>
      <c r="I28" s="74">
        <f>G28-H28</f>
        <v>25</v>
      </c>
      <c r="J28" s="4">
        <f t="shared" si="1"/>
        <v>0</v>
      </c>
      <c r="K28" s="14" t="s">
        <v>97</v>
      </c>
      <c r="L28" s="3">
        <f>E28</f>
        <v>25</v>
      </c>
      <c r="M28" s="3">
        <f>F28</f>
        <v>0</v>
      </c>
      <c r="N28" s="3">
        <f t="shared" ref="N28:Q28" si="67">G28</f>
        <v>25</v>
      </c>
      <c r="O28" s="3">
        <f t="shared" si="67"/>
        <v>0</v>
      </c>
      <c r="P28" s="3">
        <f t="shared" si="67"/>
        <v>25</v>
      </c>
      <c r="Q28" s="4">
        <f t="shared" si="67"/>
        <v>0</v>
      </c>
    </row>
    <row r="29" spans="2:17" x14ac:dyDescent="0.25">
      <c r="B29" s="82" t="s">
        <v>24</v>
      </c>
      <c r="C29" s="83"/>
      <c r="D29" s="84"/>
      <c r="E29" s="76">
        <f>SUM(E6:E28)</f>
        <v>1175</v>
      </c>
      <c r="F29" s="76">
        <f>SUM(F6:F28)</f>
        <v>-31.152999999999999</v>
      </c>
      <c r="G29" s="76">
        <f>E29+F29</f>
        <v>1143.847</v>
      </c>
      <c r="H29" s="76">
        <f>SUM(H6:H28)</f>
        <v>1030.597</v>
      </c>
      <c r="I29" s="76">
        <f>G29-H29</f>
        <v>113.25</v>
      </c>
      <c r="J29" s="27">
        <f>H29/G29</f>
        <v>0.90099200330114082</v>
      </c>
      <c r="K29" s="31" t="s">
        <v>97</v>
      </c>
      <c r="L29" s="26">
        <f>E29</f>
        <v>1175</v>
      </c>
      <c r="M29" s="26">
        <f>F29</f>
        <v>-31.152999999999999</v>
      </c>
      <c r="N29" s="26">
        <f>G29</f>
        <v>1143.847</v>
      </c>
      <c r="O29" s="26">
        <f>H29</f>
        <v>1030.597</v>
      </c>
      <c r="P29" s="26">
        <f>I29</f>
        <v>113.25</v>
      </c>
      <c r="Q29" s="27">
        <f>J29</f>
        <v>0.90099200330114082</v>
      </c>
    </row>
  </sheetData>
  <mergeCells count="87">
    <mergeCell ref="B2:Q2"/>
    <mergeCell ref="B3:Q3"/>
    <mergeCell ref="C16:C17"/>
    <mergeCell ref="C18:C19"/>
    <mergeCell ref="C20:C21"/>
    <mergeCell ref="L16:L17"/>
    <mergeCell ref="L18:L19"/>
    <mergeCell ref="M6:M7"/>
    <mergeCell ref="N6:N7"/>
    <mergeCell ref="O6:O7"/>
    <mergeCell ref="P6:P7"/>
    <mergeCell ref="Q6:Q7"/>
    <mergeCell ref="M8:M9"/>
    <mergeCell ref="N8:N9"/>
    <mergeCell ref="O8:O9"/>
    <mergeCell ref="P8:P9"/>
    <mergeCell ref="B6:B7"/>
    <mergeCell ref="B8:B9"/>
    <mergeCell ref="B10:B19"/>
    <mergeCell ref="B20:B21"/>
    <mergeCell ref="C6:C7"/>
    <mergeCell ref="C8:C9"/>
    <mergeCell ref="C10:C11"/>
    <mergeCell ref="C12:C13"/>
    <mergeCell ref="C14:C15"/>
    <mergeCell ref="L6:L7"/>
    <mergeCell ref="L8:L9"/>
    <mergeCell ref="L10:L11"/>
    <mergeCell ref="L12:L13"/>
    <mergeCell ref="L14:L15"/>
    <mergeCell ref="Q8:Q9"/>
    <mergeCell ref="M10:M11"/>
    <mergeCell ref="N10:N11"/>
    <mergeCell ref="O10:O11"/>
    <mergeCell ref="P10:P11"/>
    <mergeCell ref="Q10:Q11"/>
    <mergeCell ref="M12:M13"/>
    <mergeCell ref="N12:N13"/>
    <mergeCell ref="O12:O13"/>
    <mergeCell ref="P12:P13"/>
    <mergeCell ref="Q12:Q13"/>
    <mergeCell ref="M14:M15"/>
    <mergeCell ref="N14:N15"/>
    <mergeCell ref="O14:O15"/>
    <mergeCell ref="P14:P15"/>
    <mergeCell ref="Q14:Q15"/>
    <mergeCell ref="M16:M17"/>
    <mergeCell ref="N16:N17"/>
    <mergeCell ref="O16:O17"/>
    <mergeCell ref="P16:P17"/>
    <mergeCell ref="Q16:Q17"/>
    <mergeCell ref="Q22:Q23"/>
    <mergeCell ref="Q20:Q21"/>
    <mergeCell ref="M18:M19"/>
    <mergeCell ref="N18:N19"/>
    <mergeCell ref="O18:O19"/>
    <mergeCell ref="P18:P19"/>
    <mergeCell ref="Q18:Q19"/>
    <mergeCell ref="P20:P21"/>
    <mergeCell ref="M22:M23"/>
    <mergeCell ref="N22:N23"/>
    <mergeCell ref="O22:O23"/>
    <mergeCell ref="P22:P23"/>
    <mergeCell ref="Q26:Q27"/>
    <mergeCell ref="M24:M25"/>
    <mergeCell ref="N24:N25"/>
    <mergeCell ref="O24:O25"/>
    <mergeCell ref="P24:P25"/>
    <mergeCell ref="Q24:Q25"/>
    <mergeCell ref="M26:M27"/>
    <mergeCell ref="N26:N27"/>
    <mergeCell ref="O26:O27"/>
    <mergeCell ref="P26:P27"/>
    <mergeCell ref="B29:D29"/>
    <mergeCell ref="L20:L21"/>
    <mergeCell ref="M20:M21"/>
    <mergeCell ref="N20:N21"/>
    <mergeCell ref="O20:O21"/>
    <mergeCell ref="B24:B25"/>
    <mergeCell ref="C24:C25"/>
    <mergeCell ref="C26:C27"/>
    <mergeCell ref="B26:B27"/>
    <mergeCell ref="L22:L23"/>
    <mergeCell ref="L24:L25"/>
    <mergeCell ref="L26:L27"/>
    <mergeCell ref="C22:C23"/>
    <mergeCell ref="B22:B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9"/>
  <sheetViews>
    <sheetView showGridLines="0" workbookViewId="0">
      <selection activeCell="G6" sqref="G6:G7"/>
    </sheetView>
  </sheetViews>
  <sheetFormatPr baseColWidth="10" defaultRowHeight="15" x14ac:dyDescent="0.25"/>
  <cols>
    <col min="1" max="1" width="23.7109375" customWidth="1"/>
    <col min="2" max="2" width="12.7109375" bestFit="1" customWidth="1"/>
  </cols>
  <sheetData>
    <row r="4" spans="2:8" ht="19.149999999999999" customHeight="1" x14ac:dyDescent="0.25">
      <c r="B4" s="113" t="s">
        <v>143</v>
      </c>
      <c r="C4" s="114"/>
      <c r="D4" s="114"/>
      <c r="E4" s="114"/>
      <c r="F4" s="114"/>
      <c r="G4" s="114"/>
      <c r="H4" s="115"/>
    </row>
    <row r="5" spans="2:8" x14ac:dyDescent="0.25">
      <c r="B5" s="44" t="s">
        <v>118</v>
      </c>
      <c r="C5" s="44" t="s">
        <v>119</v>
      </c>
      <c r="D5" s="44" t="s">
        <v>120</v>
      </c>
      <c r="E5" s="44" t="s">
        <v>121</v>
      </c>
      <c r="F5" s="44" t="s">
        <v>122</v>
      </c>
      <c r="G5" s="44" t="s">
        <v>123</v>
      </c>
      <c r="H5" s="44" t="s">
        <v>124</v>
      </c>
    </row>
    <row r="6" spans="2:8" x14ac:dyDescent="0.25">
      <c r="B6" s="72" t="s">
        <v>125</v>
      </c>
      <c r="C6" s="43">
        <v>959202</v>
      </c>
      <c r="D6" s="43" t="s">
        <v>126</v>
      </c>
      <c r="E6" s="42">
        <v>5</v>
      </c>
      <c r="F6" s="74">
        <v>5.3719999999999999</v>
      </c>
      <c r="G6" s="53">
        <f>E6-F6</f>
        <v>-0.37199999999999989</v>
      </c>
      <c r="H6" s="45">
        <f>F6/E6</f>
        <v>1.0744</v>
      </c>
    </row>
    <row r="7" spans="2:8" x14ac:dyDescent="0.25">
      <c r="B7" s="72" t="s">
        <v>128</v>
      </c>
      <c r="C7" s="48">
        <v>959202</v>
      </c>
      <c r="D7" s="48" t="s">
        <v>126</v>
      </c>
      <c r="E7" s="47">
        <v>5</v>
      </c>
      <c r="F7" s="74">
        <v>5.2089999999999996</v>
      </c>
      <c r="G7" s="53">
        <f>E7-F7</f>
        <v>-0.20899999999999963</v>
      </c>
      <c r="H7" s="55">
        <f>F7/E7</f>
        <v>1.0417999999999998</v>
      </c>
    </row>
    <row r="8" spans="2:8" x14ac:dyDescent="0.25">
      <c r="B8" s="72" t="s">
        <v>146</v>
      </c>
      <c r="C8" s="69">
        <v>959202</v>
      </c>
      <c r="D8" s="69" t="s">
        <v>126</v>
      </c>
      <c r="E8" s="70">
        <v>5</v>
      </c>
      <c r="F8" s="74">
        <v>1.2410000000000001</v>
      </c>
      <c r="G8" s="71">
        <f>E8-F8</f>
        <v>3.7589999999999999</v>
      </c>
      <c r="H8" s="55">
        <f>F8/E8</f>
        <v>0.24820000000000003</v>
      </c>
    </row>
    <row r="9" spans="2:8" x14ac:dyDescent="0.25">
      <c r="B9" s="82" t="s">
        <v>127</v>
      </c>
      <c r="C9" s="83"/>
      <c r="D9" s="84"/>
      <c r="E9" s="26">
        <f>E6+E7+E8</f>
        <v>15</v>
      </c>
      <c r="F9" s="26">
        <f>F6+F7+F8+G6+G7</f>
        <v>11.241</v>
      </c>
      <c r="G9" s="26">
        <f>E9-F9</f>
        <v>3.7590000000000003</v>
      </c>
      <c r="H9" s="46">
        <f>F9/E9</f>
        <v>0.74939999999999996</v>
      </c>
    </row>
  </sheetData>
  <mergeCells count="2">
    <mergeCell ref="B4:H4"/>
    <mergeCell ref="B9:D9"/>
  </mergeCells>
  <phoneticPr fontId="8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9"/>
  <sheetViews>
    <sheetView showGridLines="0" workbookViewId="0">
      <selection activeCell="G29" sqref="G29"/>
    </sheetView>
  </sheetViews>
  <sheetFormatPr baseColWidth="10" defaultRowHeight="15" x14ac:dyDescent="0.25"/>
  <cols>
    <col min="2" max="2" width="12.42578125" bestFit="1" customWidth="1"/>
    <col min="3" max="3" width="18.28515625" bestFit="1" customWidth="1"/>
    <col min="4" max="4" width="19.42578125" bestFit="1" customWidth="1"/>
    <col min="7" max="7" width="12.7109375" bestFit="1" customWidth="1"/>
  </cols>
  <sheetData>
    <row r="4" spans="2:9" x14ac:dyDescent="0.25">
      <c r="B4" s="113" t="s">
        <v>142</v>
      </c>
      <c r="C4" s="114"/>
      <c r="D4" s="114"/>
      <c r="E4" s="114"/>
      <c r="F4" s="114"/>
      <c r="G4" s="114"/>
      <c r="H4" s="114"/>
      <c r="I4" s="115"/>
    </row>
    <row r="5" spans="2:9" x14ac:dyDescent="0.25">
      <c r="B5" s="52" t="s">
        <v>135</v>
      </c>
      <c r="C5" s="52" t="s">
        <v>136</v>
      </c>
      <c r="D5" s="52" t="s">
        <v>137</v>
      </c>
      <c r="E5" s="52" t="s">
        <v>138</v>
      </c>
      <c r="F5" s="52" t="s">
        <v>139</v>
      </c>
      <c r="G5" s="52" t="s">
        <v>134</v>
      </c>
      <c r="H5" s="52" t="s">
        <v>140</v>
      </c>
      <c r="I5" s="52" t="s">
        <v>141</v>
      </c>
    </row>
    <row r="6" spans="2:9" x14ac:dyDescent="0.25">
      <c r="B6" s="99" t="s">
        <v>129</v>
      </c>
      <c r="C6" s="51" t="s">
        <v>64</v>
      </c>
      <c r="D6" s="51" t="s">
        <v>130</v>
      </c>
      <c r="E6" s="95">
        <v>100</v>
      </c>
      <c r="F6" s="74">
        <v>34.33</v>
      </c>
      <c r="G6" s="117">
        <f>F6+F7+F8</f>
        <v>80.61</v>
      </c>
      <c r="H6" s="95">
        <f>E6-G6</f>
        <v>19.39</v>
      </c>
      <c r="I6" s="120">
        <f>G6/E6</f>
        <v>0.80610000000000004</v>
      </c>
    </row>
    <row r="7" spans="2:9" x14ac:dyDescent="0.25">
      <c r="B7" s="112"/>
      <c r="C7" s="51" t="s">
        <v>131</v>
      </c>
      <c r="D7" s="51" t="s">
        <v>130</v>
      </c>
      <c r="E7" s="116"/>
      <c r="F7" s="74">
        <v>46.16</v>
      </c>
      <c r="G7" s="118"/>
      <c r="H7" s="116"/>
      <c r="I7" s="121"/>
    </row>
    <row r="8" spans="2:9" x14ac:dyDescent="0.25">
      <c r="B8" s="100"/>
      <c r="C8" s="51" t="s">
        <v>132</v>
      </c>
      <c r="D8" s="56" t="s">
        <v>133</v>
      </c>
      <c r="E8" s="96"/>
      <c r="F8" s="74">
        <v>0.12</v>
      </c>
      <c r="G8" s="119"/>
      <c r="H8" s="96"/>
      <c r="I8" s="122"/>
    </row>
    <row r="9" spans="2:9" x14ac:dyDescent="0.25">
      <c r="B9" s="82" t="s">
        <v>127</v>
      </c>
      <c r="C9" s="84"/>
      <c r="D9" s="50"/>
      <c r="E9" s="26">
        <f>E6+E7</f>
        <v>100</v>
      </c>
      <c r="F9" s="26">
        <f>F6+F7+F8</f>
        <v>80.61</v>
      </c>
      <c r="G9" s="26">
        <f>G6</f>
        <v>80.61</v>
      </c>
      <c r="H9" s="26">
        <f>E9-G9</f>
        <v>19.39</v>
      </c>
      <c r="I9" s="46">
        <f>G9/E9</f>
        <v>0.80610000000000004</v>
      </c>
    </row>
  </sheetData>
  <mergeCells count="7">
    <mergeCell ref="B4:I4"/>
    <mergeCell ref="B9:C9"/>
    <mergeCell ref="E6:E8"/>
    <mergeCell ref="H6:H8"/>
    <mergeCell ref="G6:G8"/>
    <mergeCell ref="I6:I8"/>
    <mergeCell ref="B6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206"/>
  <sheetViews>
    <sheetView showGridLines="0" topLeftCell="D1" zoomScaleNormal="100" workbookViewId="0">
      <selection activeCell="P6" sqref="P6:P7"/>
    </sheetView>
  </sheetViews>
  <sheetFormatPr baseColWidth="10" defaultColWidth="11.42578125" defaultRowHeight="12" x14ac:dyDescent="0.2"/>
  <cols>
    <col min="1" max="1" width="11.42578125" style="1"/>
    <col min="2" max="2" width="18.140625" style="1" bestFit="1" customWidth="1"/>
    <col min="3" max="3" width="33" style="1" bestFit="1" customWidth="1"/>
    <col min="4" max="4" width="7.5703125" style="1" bestFit="1" customWidth="1"/>
    <col min="5" max="5" width="19" style="2" customWidth="1"/>
    <col min="6" max="6" width="15.5703125" style="2" customWidth="1"/>
    <col min="7" max="7" width="18" style="1" customWidth="1"/>
    <col min="8" max="8" width="12.42578125" style="1" customWidth="1"/>
    <col min="9" max="9" width="10.5703125" style="1" customWidth="1"/>
    <col min="10" max="10" width="12" style="1" customWidth="1"/>
    <col min="11" max="11" width="19" style="1" bestFit="1" customWidth="1"/>
    <col min="12" max="12" width="15.5703125" style="1" bestFit="1" customWidth="1"/>
    <col min="13" max="13" width="18" style="1" bestFit="1" customWidth="1"/>
    <col min="14" max="14" width="12.42578125" style="1" bestFit="1" customWidth="1"/>
    <col min="15" max="15" width="10.5703125" style="1" bestFit="1" customWidth="1"/>
    <col min="16" max="16" width="10.42578125" style="1" bestFit="1" customWidth="1"/>
    <col min="17" max="16384" width="11.42578125" style="1"/>
  </cols>
  <sheetData>
    <row r="2" spans="2:16" ht="15" customHeight="1" x14ac:dyDescent="0.2">
      <c r="B2" s="130" t="s">
        <v>109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</row>
    <row r="3" spans="2:16" ht="15.75" customHeight="1" x14ac:dyDescent="0.2">
      <c r="B3" s="133">
        <f>'RESUMEN '!B3:J3</f>
        <v>44200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5"/>
    </row>
    <row r="5" spans="2:16" x14ac:dyDescent="0.2">
      <c r="B5" s="21" t="s">
        <v>0</v>
      </c>
      <c r="C5" s="21" t="s">
        <v>40</v>
      </c>
      <c r="D5" s="21" t="s">
        <v>30</v>
      </c>
      <c r="E5" s="21" t="s">
        <v>2</v>
      </c>
      <c r="F5" s="21" t="s">
        <v>3</v>
      </c>
      <c r="G5" s="21" t="s">
        <v>4</v>
      </c>
      <c r="H5" s="21" t="s">
        <v>5</v>
      </c>
      <c r="I5" s="21" t="s">
        <v>6</v>
      </c>
      <c r="J5" s="22" t="s">
        <v>7</v>
      </c>
      <c r="K5" s="21" t="s">
        <v>2</v>
      </c>
      <c r="L5" s="21" t="s">
        <v>3</v>
      </c>
      <c r="M5" s="21" t="s">
        <v>4</v>
      </c>
      <c r="N5" s="21" t="s">
        <v>5</v>
      </c>
      <c r="O5" s="21" t="s">
        <v>6</v>
      </c>
      <c r="P5" s="21" t="s">
        <v>32</v>
      </c>
    </row>
    <row r="6" spans="2:16" x14ac:dyDescent="0.2">
      <c r="B6" s="93" t="s">
        <v>57</v>
      </c>
      <c r="C6" s="128" t="s">
        <v>41</v>
      </c>
      <c r="D6" s="6" t="s">
        <v>68</v>
      </c>
      <c r="E6" s="49">
        <v>1.4799</v>
      </c>
      <c r="F6" s="73"/>
      <c r="G6" s="7">
        <f>E6+F6</f>
        <v>1.4799</v>
      </c>
      <c r="H6" s="74"/>
      <c r="I6" s="7">
        <f>G6-H6</f>
        <v>1.4799</v>
      </c>
      <c r="J6" s="4">
        <f>H6/G6</f>
        <v>0</v>
      </c>
      <c r="K6" s="127">
        <f>E6+E7</f>
        <v>1.6442999999999999</v>
      </c>
      <c r="L6" s="123">
        <f>F6+F7</f>
        <v>0</v>
      </c>
      <c r="M6" s="123">
        <f>K6+L6</f>
        <v>1.6442999999999999</v>
      </c>
      <c r="N6" s="123">
        <f>H6+H7</f>
        <v>0.90700000000000003</v>
      </c>
      <c r="O6" s="123">
        <f>M6-N6</f>
        <v>0.73729999999999984</v>
      </c>
      <c r="P6" s="124">
        <f>N6/M6</f>
        <v>0.55160250562549418</v>
      </c>
    </row>
    <row r="7" spans="2:16" x14ac:dyDescent="0.2">
      <c r="B7" s="93"/>
      <c r="C7" s="128"/>
      <c r="D7" s="6" t="s">
        <v>69</v>
      </c>
      <c r="E7" s="49">
        <v>0.16439999999999999</v>
      </c>
      <c r="F7" s="73"/>
      <c r="G7" s="7">
        <f>E7+F7+I6</f>
        <v>1.6442999999999999</v>
      </c>
      <c r="H7" s="74">
        <v>0.90700000000000003</v>
      </c>
      <c r="I7" s="7">
        <f>G7-H7</f>
        <v>0.73729999999999984</v>
      </c>
      <c r="J7" s="4">
        <f>H7/G7</f>
        <v>0.55160250562549418</v>
      </c>
      <c r="K7" s="127"/>
      <c r="L7" s="123"/>
      <c r="M7" s="123"/>
      <c r="N7" s="123"/>
      <c r="O7" s="123"/>
      <c r="P7" s="124"/>
    </row>
    <row r="8" spans="2:16" x14ac:dyDescent="0.2">
      <c r="B8" s="93"/>
      <c r="C8" s="128" t="s">
        <v>42</v>
      </c>
      <c r="D8" s="6" t="s">
        <v>68</v>
      </c>
      <c r="E8" s="49">
        <v>2.7724000000000002</v>
      </c>
      <c r="F8" s="73"/>
      <c r="G8" s="7">
        <f t="shared" ref="G8" si="0">E8+F8</f>
        <v>2.7724000000000002</v>
      </c>
      <c r="H8" s="74"/>
      <c r="I8" s="7">
        <f t="shared" ref="I8:I71" si="1">G8-H8</f>
        <v>2.7724000000000002</v>
      </c>
      <c r="J8" s="4">
        <f t="shared" ref="J8:J71" si="2">H8/G8</f>
        <v>0</v>
      </c>
      <c r="K8" s="127">
        <f t="shared" ref="K8" si="3">E8+E9</f>
        <v>3.0804</v>
      </c>
      <c r="L8" s="123">
        <f t="shared" ref="L8" si="4">F8+F9</f>
        <v>0</v>
      </c>
      <c r="M8" s="123">
        <f t="shared" ref="M8" si="5">K8+L8</f>
        <v>3.0804</v>
      </c>
      <c r="N8" s="123">
        <f t="shared" ref="N8" si="6">H8+H9</f>
        <v>0</v>
      </c>
      <c r="O8" s="123">
        <f t="shared" ref="O8" si="7">M8-N8</f>
        <v>3.0804</v>
      </c>
      <c r="P8" s="124">
        <f t="shared" ref="P8" si="8">N8/M8</f>
        <v>0</v>
      </c>
    </row>
    <row r="9" spans="2:16" x14ac:dyDescent="0.2">
      <c r="B9" s="93"/>
      <c r="C9" s="128"/>
      <c r="D9" s="6" t="s">
        <v>69</v>
      </c>
      <c r="E9" s="49">
        <v>0.308</v>
      </c>
      <c r="F9" s="73"/>
      <c r="G9" s="7">
        <f t="shared" ref="G9" si="9">E9+F9+I8</f>
        <v>3.0804</v>
      </c>
      <c r="H9" s="74"/>
      <c r="I9" s="7">
        <f t="shared" si="1"/>
        <v>3.0804</v>
      </c>
      <c r="J9" s="4">
        <f t="shared" si="2"/>
        <v>0</v>
      </c>
      <c r="K9" s="127"/>
      <c r="L9" s="123"/>
      <c r="M9" s="123"/>
      <c r="N9" s="123"/>
      <c r="O9" s="123"/>
      <c r="P9" s="124"/>
    </row>
    <row r="10" spans="2:16" x14ac:dyDescent="0.2">
      <c r="B10" s="93"/>
      <c r="C10" s="128" t="s">
        <v>43</v>
      </c>
      <c r="D10" s="6" t="s">
        <v>68</v>
      </c>
      <c r="E10" s="49">
        <v>2.7E-4</v>
      </c>
      <c r="F10" s="73"/>
      <c r="G10" s="7">
        <f t="shared" ref="G10" si="10">E10+F10</f>
        <v>2.7E-4</v>
      </c>
      <c r="H10" s="74"/>
      <c r="I10" s="7">
        <f t="shared" si="1"/>
        <v>2.7E-4</v>
      </c>
      <c r="J10" s="4">
        <f t="shared" si="2"/>
        <v>0</v>
      </c>
      <c r="K10" s="127">
        <f t="shared" ref="K10" si="11">E10+E11</f>
        <v>3.0000000000000003E-4</v>
      </c>
      <c r="L10" s="123">
        <f t="shared" ref="L10" si="12">F10+F11</f>
        <v>0</v>
      </c>
      <c r="M10" s="123">
        <f t="shared" ref="M10" si="13">K10+L10</f>
        <v>3.0000000000000003E-4</v>
      </c>
      <c r="N10" s="123">
        <f t="shared" ref="N10" si="14">H10+H11</f>
        <v>0</v>
      </c>
      <c r="O10" s="123">
        <f t="shared" ref="O10" si="15">M10-N10</f>
        <v>3.0000000000000003E-4</v>
      </c>
      <c r="P10" s="124">
        <f t="shared" ref="P10" si="16">N10/M10</f>
        <v>0</v>
      </c>
    </row>
    <row r="11" spans="2:16" x14ac:dyDescent="0.2">
      <c r="B11" s="93"/>
      <c r="C11" s="128"/>
      <c r="D11" s="6" t="s">
        <v>69</v>
      </c>
      <c r="E11" s="49">
        <v>3.0000000000000001E-5</v>
      </c>
      <c r="F11" s="73"/>
      <c r="G11" s="7">
        <f t="shared" ref="G11" si="17">E11+F11+I10</f>
        <v>3.0000000000000003E-4</v>
      </c>
      <c r="H11" s="74"/>
      <c r="I11" s="7">
        <f t="shared" si="1"/>
        <v>3.0000000000000003E-4</v>
      </c>
      <c r="J11" s="4">
        <f t="shared" si="2"/>
        <v>0</v>
      </c>
      <c r="K11" s="127"/>
      <c r="L11" s="123"/>
      <c r="M11" s="123"/>
      <c r="N11" s="123"/>
      <c r="O11" s="123"/>
      <c r="P11" s="124"/>
    </row>
    <row r="12" spans="2:16" x14ac:dyDescent="0.2">
      <c r="B12" s="93"/>
      <c r="C12" s="128" t="s">
        <v>44</v>
      </c>
      <c r="D12" s="6" t="s">
        <v>68</v>
      </c>
      <c r="E12" s="49">
        <v>1.4543999999999999</v>
      </c>
      <c r="F12" s="73">
        <f>-0.174</f>
        <v>-0.17399999999999999</v>
      </c>
      <c r="G12" s="7">
        <f t="shared" ref="G12" si="18">E12+F12</f>
        <v>1.2804</v>
      </c>
      <c r="H12" s="74"/>
      <c r="I12" s="7">
        <f t="shared" si="1"/>
        <v>1.2804</v>
      </c>
      <c r="J12" s="4">
        <f t="shared" si="2"/>
        <v>0</v>
      </c>
      <c r="K12" s="127">
        <f t="shared" ref="K12" si="19">E12+E13</f>
        <v>1.6159999999999999</v>
      </c>
      <c r="L12" s="123">
        <f t="shared" ref="L12" si="20">F12+F13</f>
        <v>-0.17399999999999999</v>
      </c>
      <c r="M12" s="123">
        <f t="shared" ref="M12" si="21">K12+L12</f>
        <v>1.4419999999999999</v>
      </c>
      <c r="N12" s="123">
        <f t="shared" ref="N12" si="22">H12+H13</f>
        <v>0</v>
      </c>
      <c r="O12" s="123">
        <f t="shared" ref="O12" si="23">M12-N12</f>
        <v>1.4419999999999999</v>
      </c>
      <c r="P12" s="124">
        <f t="shared" ref="P12" si="24">N12/M12</f>
        <v>0</v>
      </c>
    </row>
    <row r="13" spans="2:16" x14ac:dyDescent="0.2">
      <c r="B13" s="93"/>
      <c r="C13" s="128"/>
      <c r="D13" s="6" t="s">
        <v>69</v>
      </c>
      <c r="E13" s="49">
        <v>0.16159999999999999</v>
      </c>
      <c r="F13" s="73"/>
      <c r="G13" s="7">
        <f t="shared" ref="G13" si="25">E13+F13+I12</f>
        <v>1.4419999999999999</v>
      </c>
      <c r="H13" s="74"/>
      <c r="I13" s="7">
        <f t="shared" si="1"/>
        <v>1.4419999999999999</v>
      </c>
      <c r="J13" s="4">
        <f t="shared" si="2"/>
        <v>0</v>
      </c>
      <c r="K13" s="127"/>
      <c r="L13" s="123"/>
      <c r="M13" s="123"/>
      <c r="N13" s="123"/>
      <c r="O13" s="123"/>
      <c r="P13" s="124"/>
    </row>
    <row r="14" spans="2:16" x14ac:dyDescent="0.2">
      <c r="B14" s="93"/>
      <c r="C14" s="128" t="s">
        <v>45</v>
      </c>
      <c r="D14" s="6" t="s">
        <v>68</v>
      </c>
      <c r="E14" s="49">
        <v>4.7300000000000002E-2</v>
      </c>
      <c r="F14" s="73"/>
      <c r="G14" s="7">
        <f t="shared" ref="G14" si="26">E14+F14</f>
        <v>4.7300000000000002E-2</v>
      </c>
      <c r="H14" s="74"/>
      <c r="I14" s="7">
        <f t="shared" si="1"/>
        <v>4.7300000000000002E-2</v>
      </c>
      <c r="J14" s="4">
        <f t="shared" si="2"/>
        <v>0</v>
      </c>
      <c r="K14" s="127">
        <f t="shared" ref="K14" si="27">E14+E15</f>
        <v>5.2600000000000001E-2</v>
      </c>
      <c r="L14" s="123">
        <f t="shared" ref="L14" si="28">F14+F15</f>
        <v>0</v>
      </c>
      <c r="M14" s="123">
        <f t="shared" ref="M14" si="29">K14+L14</f>
        <v>5.2600000000000001E-2</v>
      </c>
      <c r="N14" s="123">
        <f t="shared" ref="N14" si="30">H14+H15</f>
        <v>0</v>
      </c>
      <c r="O14" s="123">
        <f t="shared" ref="O14" si="31">M14-N14</f>
        <v>5.2600000000000001E-2</v>
      </c>
      <c r="P14" s="124">
        <f t="shared" ref="P14" si="32">N14/M14</f>
        <v>0</v>
      </c>
    </row>
    <row r="15" spans="2:16" x14ac:dyDescent="0.2">
      <c r="B15" s="93"/>
      <c r="C15" s="128"/>
      <c r="D15" s="6" t="s">
        <v>69</v>
      </c>
      <c r="E15" s="49">
        <v>5.3E-3</v>
      </c>
      <c r="F15" s="73"/>
      <c r="G15" s="7">
        <f t="shared" ref="G15" si="33">E15+F15+I14</f>
        <v>5.2600000000000001E-2</v>
      </c>
      <c r="H15" s="74"/>
      <c r="I15" s="7">
        <f t="shared" si="1"/>
        <v>5.2600000000000001E-2</v>
      </c>
      <c r="J15" s="4">
        <f t="shared" si="2"/>
        <v>0</v>
      </c>
      <c r="K15" s="127"/>
      <c r="L15" s="123"/>
      <c r="M15" s="123"/>
      <c r="N15" s="123"/>
      <c r="O15" s="123"/>
      <c r="P15" s="124"/>
    </row>
    <row r="16" spans="2:16" x14ac:dyDescent="0.2">
      <c r="B16" s="93"/>
      <c r="C16" s="128" t="s">
        <v>46</v>
      </c>
      <c r="D16" s="6" t="s">
        <v>68</v>
      </c>
      <c r="E16" s="49">
        <v>4.2200000000000001E-2</v>
      </c>
      <c r="F16" s="73"/>
      <c r="G16" s="7">
        <f t="shared" ref="G16" si="34">E16+F16</f>
        <v>4.2200000000000001E-2</v>
      </c>
      <c r="H16" s="74"/>
      <c r="I16" s="7">
        <f t="shared" si="1"/>
        <v>4.2200000000000001E-2</v>
      </c>
      <c r="J16" s="4">
        <f t="shared" si="2"/>
        <v>0</v>
      </c>
      <c r="K16" s="127">
        <f t="shared" ref="K16" si="35">E16+E17</f>
        <v>4.6900000000000004E-2</v>
      </c>
      <c r="L16" s="123">
        <f t="shared" ref="L16" si="36">F16+F17</f>
        <v>0</v>
      </c>
      <c r="M16" s="123">
        <f t="shared" ref="M16" si="37">K16+L16</f>
        <v>4.6900000000000004E-2</v>
      </c>
      <c r="N16" s="123">
        <f t="shared" ref="N16" si="38">H16+H17</f>
        <v>0</v>
      </c>
      <c r="O16" s="123">
        <f t="shared" ref="O16" si="39">M16-N16</f>
        <v>4.6900000000000004E-2</v>
      </c>
      <c r="P16" s="124">
        <f t="shared" ref="P16" si="40">N16/M16</f>
        <v>0</v>
      </c>
    </row>
    <row r="17" spans="2:16" x14ac:dyDescent="0.2">
      <c r="B17" s="93"/>
      <c r="C17" s="128"/>
      <c r="D17" s="6" t="s">
        <v>69</v>
      </c>
      <c r="E17" s="49">
        <v>4.7000000000000002E-3</v>
      </c>
      <c r="F17" s="73"/>
      <c r="G17" s="7">
        <f t="shared" ref="G17" si="41">E17+F17+I16</f>
        <v>4.6900000000000004E-2</v>
      </c>
      <c r="H17" s="74"/>
      <c r="I17" s="7">
        <f t="shared" si="1"/>
        <v>4.6900000000000004E-2</v>
      </c>
      <c r="J17" s="4">
        <f t="shared" si="2"/>
        <v>0</v>
      </c>
      <c r="K17" s="127"/>
      <c r="L17" s="123"/>
      <c r="M17" s="123"/>
      <c r="N17" s="123"/>
      <c r="O17" s="123"/>
      <c r="P17" s="124"/>
    </row>
    <row r="18" spans="2:16" x14ac:dyDescent="0.2">
      <c r="B18" s="93"/>
      <c r="C18" s="128" t="s">
        <v>47</v>
      </c>
      <c r="D18" s="6" t="s">
        <v>68</v>
      </c>
      <c r="E18" s="49">
        <v>2.5600000000000001E-2</v>
      </c>
      <c r="F18" s="73"/>
      <c r="G18" s="7">
        <f t="shared" ref="G18" si="42">E18+F18</f>
        <v>2.5600000000000001E-2</v>
      </c>
      <c r="H18" s="74"/>
      <c r="I18" s="7">
        <f t="shared" si="1"/>
        <v>2.5600000000000001E-2</v>
      </c>
      <c r="J18" s="4">
        <f t="shared" si="2"/>
        <v>0</v>
      </c>
      <c r="K18" s="127">
        <f t="shared" ref="K18" si="43">E18+E19</f>
        <v>2.8400000000000002E-2</v>
      </c>
      <c r="L18" s="123">
        <f t="shared" ref="L18" si="44">F18+F19</f>
        <v>0</v>
      </c>
      <c r="M18" s="123">
        <f t="shared" ref="M18" si="45">K18+L18</f>
        <v>2.8400000000000002E-2</v>
      </c>
      <c r="N18" s="123">
        <f t="shared" ref="N18" si="46">H18+H19</f>
        <v>0</v>
      </c>
      <c r="O18" s="123">
        <f t="shared" ref="O18" si="47">M18-N18</f>
        <v>2.8400000000000002E-2</v>
      </c>
      <c r="P18" s="124">
        <f t="shared" ref="P18" si="48">N18/M18</f>
        <v>0</v>
      </c>
    </row>
    <row r="19" spans="2:16" x14ac:dyDescent="0.2">
      <c r="B19" s="93"/>
      <c r="C19" s="128"/>
      <c r="D19" s="6" t="s">
        <v>69</v>
      </c>
      <c r="E19" s="49">
        <v>2.8E-3</v>
      </c>
      <c r="F19" s="73"/>
      <c r="G19" s="7">
        <f t="shared" ref="G19" si="49">E19+F19+I18</f>
        <v>2.8400000000000002E-2</v>
      </c>
      <c r="H19" s="74"/>
      <c r="I19" s="7">
        <f t="shared" si="1"/>
        <v>2.8400000000000002E-2</v>
      </c>
      <c r="J19" s="4">
        <f t="shared" si="2"/>
        <v>0</v>
      </c>
      <c r="K19" s="127"/>
      <c r="L19" s="123"/>
      <c r="M19" s="123"/>
      <c r="N19" s="123"/>
      <c r="O19" s="123"/>
      <c r="P19" s="124"/>
    </row>
    <row r="20" spans="2:16" x14ac:dyDescent="0.2">
      <c r="B20" s="93"/>
      <c r="C20" s="128" t="s">
        <v>48</v>
      </c>
      <c r="D20" s="6" t="s">
        <v>68</v>
      </c>
      <c r="E20" s="49">
        <v>2.6934</v>
      </c>
      <c r="F20" s="73"/>
      <c r="G20" s="7">
        <f t="shared" ref="G20" si="50">E20+F20</f>
        <v>2.6934</v>
      </c>
      <c r="H20" s="74"/>
      <c r="I20" s="7">
        <f t="shared" si="1"/>
        <v>2.6934</v>
      </c>
      <c r="J20" s="4">
        <f t="shared" si="2"/>
        <v>0</v>
      </c>
      <c r="K20" s="127">
        <f t="shared" ref="K20" si="51">E20+E21</f>
        <v>2.9927000000000001</v>
      </c>
      <c r="L20" s="123">
        <f t="shared" ref="L20" si="52">F20+F21</f>
        <v>0</v>
      </c>
      <c r="M20" s="123">
        <f t="shared" ref="M20" si="53">K20+L20</f>
        <v>2.9927000000000001</v>
      </c>
      <c r="N20" s="123">
        <f t="shared" ref="N20" si="54">H20+H21</f>
        <v>0</v>
      </c>
      <c r="O20" s="123">
        <f t="shared" ref="O20" si="55">M20-N20</f>
        <v>2.9927000000000001</v>
      </c>
      <c r="P20" s="124">
        <f t="shared" ref="P20" si="56">N20/M20</f>
        <v>0</v>
      </c>
    </row>
    <row r="21" spans="2:16" x14ac:dyDescent="0.2">
      <c r="B21" s="93"/>
      <c r="C21" s="128"/>
      <c r="D21" s="6" t="s">
        <v>69</v>
      </c>
      <c r="E21" s="49">
        <v>0.29930000000000001</v>
      </c>
      <c r="F21" s="73"/>
      <c r="G21" s="7">
        <f t="shared" ref="G21" si="57">E21+F21+I20</f>
        <v>2.9927000000000001</v>
      </c>
      <c r="H21" s="74"/>
      <c r="I21" s="7">
        <f t="shared" si="1"/>
        <v>2.9927000000000001</v>
      </c>
      <c r="J21" s="4">
        <f t="shared" si="2"/>
        <v>0</v>
      </c>
      <c r="K21" s="127"/>
      <c r="L21" s="123"/>
      <c r="M21" s="123"/>
      <c r="N21" s="123"/>
      <c r="O21" s="123"/>
      <c r="P21" s="124"/>
    </row>
    <row r="22" spans="2:16" x14ac:dyDescent="0.2">
      <c r="B22" s="93"/>
      <c r="C22" s="128" t="s">
        <v>49</v>
      </c>
      <c r="D22" s="6" t="s">
        <v>68</v>
      </c>
      <c r="E22" s="49">
        <v>1.3899999999999999E-2</v>
      </c>
      <c r="F22" s="73"/>
      <c r="G22" s="7">
        <f t="shared" ref="G22" si="58">E22+F22</f>
        <v>1.3899999999999999E-2</v>
      </c>
      <c r="H22" s="74"/>
      <c r="I22" s="7">
        <f t="shared" si="1"/>
        <v>1.3899999999999999E-2</v>
      </c>
      <c r="J22" s="4">
        <f t="shared" si="2"/>
        <v>0</v>
      </c>
      <c r="K22" s="127">
        <f t="shared" ref="K22" si="59">E22+E23</f>
        <v>1.5399999999999999E-2</v>
      </c>
      <c r="L22" s="123">
        <f t="shared" ref="L22" si="60">F22+F23</f>
        <v>0</v>
      </c>
      <c r="M22" s="123">
        <f t="shared" ref="M22" si="61">K22+L22</f>
        <v>1.5399999999999999E-2</v>
      </c>
      <c r="N22" s="123">
        <f t="shared" ref="N22" si="62">H22+H23</f>
        <v>0</v>
      </c>
      <c r="O22" s="123">
        <f t="shared" ref="O22" si="63">M22-N22</f>
        <v>1.5399999999999999E-2</v>
      </c>
      <c r="P22" s="124">
        <f t="shared" ref="P22" si="64">N22/M22</f>
        <v>0</v>
      </c>
    </row>
    <row r="23" spans="2:16" x14ac:dyDescent="0.2">
      <c r="B23" s="93"/>
      <c r="C23" s="128"/>
      <c r="D23" s="6" t="s">
        <v>69</v>
      </c>
      <c r="E23" s="49">
        <v>1.5E-3</v>
      </c>
      <c r="F23" s="73"/>
      <c r="G23" s="7">
        <f t="shared" ref="G23" si="65">E23+F23+I22</f>
        <v>1.5399999999999999E-2</v>
      </c>
      <c r="H23" s="74"/>
      <c r="I23" s="7">
        <f t="shared" si="1"/>
        <v>1.5399999999999999E-2</v>
      </c>
      <c r="J23" s="4">
        <f t="shared" si="2"/>
        <v>0</v>
      </c>
      <c r="K23" s="127"/>
      <c r="L23" s="123"/>
      <c r="M23" s="123"/>
      <c r="N23" s="123"/>
      <c r="O23" s="123"/>
      <c r="P23" s="124"/>
    </row>
    <row r="24" spans="2:16" x14ac:dyDescent="0.2">
      <c r="B24" s="93"/>
      <c r="C24" s="128" t="s">
        <v>50</v>
      </c>
      <c r="D24" s="6" t="s">
        <v>68</v>
      </c>
      <c r="E24" s="49">
        <v>0.29239999999999999</v>
      </c>
      <c r="F24" s="73"/>
      <c r="G24" s="7">
        <f t="shared" ref="G24" si="66">E24+F24</f>
        <v>0.29239999999999999</v>
      </c>
      <c r="H24" s="74"/>
      <c r="I24" s="7">
        <f t="shared" si="1"/>
        <v>0.29239999999999999</v>
      </c>
      <c r="J24" s="4">
        <f t="shared" si="2"/>
        <v>0</v>
      </c>
      <c r="K24" s="127">
        <f t="shared" ref="K24" si="67">E24+E25</f>
        <v>0.32489999999999997</v>
      </c>
      <c r="L24" s="123">
        <f t="shared" ref="L24" si="68">F24+F25</f>
        <v>0</v>
      </c>
      <c r="M24" s="123">
        <f t="shared" ref="M24" si="69">K24+L24</f>
        <v>0.32489999999999997</v>
      </c>
      <c r="N24" s="123">
        <f t="shared" ref="N24" si="70">H24+H25</f>
        <v>0</v>
      </c>
      <c r="O24" s="123">
        <f t="shared" ref="O24" si="71">M24-N24</f>
        <v>0.32489999999999997</v>
      </c>
      <c r="P24" s="124">
        <f t="shared" ref="P24" si="72">N24/M24</f>
        <v>0</v>
      </c>
    </row>
    <row r="25" spans="2:16" x14ac:dyDescent="0.2">
      <c r="B25" s="93"/>
      <c r="C25" s="128"/>
      <c r="D25" s="6" t="s">
        <v>69</v>
      </c>
      <c r="E25" s="49">
        <v>3.2500000000000001E-2</v>
      </c>
      <c r="F25" s="73"/>
      <c r="G25" s="7">
        <f t="shared" ref="G25" si="73">E25+F25+I24</f>
        <v>0.32489999999999997</v>
      </c>
      <c r="H25" s="74"/>
      <c r="I25" s="7">
        <f t="shared" si="1"/>
        <v>0.32489999999999997</v>
      </c>
      <c r="J25" s="4">
        <f t="shared" si="2"/>
        <v>0</v>
      </c>
      <c r="K25" s="127"/>
      <c r="L25" s="123"/>
      <c r="M25" s="123"/>
      <c r="N25" s="123"/>
      <c r="O25" s="123"/>
      <c r="P25" s="124"/>
    </row>
    <row r="26" spans="2:16" x14ac:dyDescent="0.2">
      <c r="B26" s="93"/>
      <c r="C26" s="128" t="s">
        <v>51</v>
      </c>
      <c r="D26" s="6" t="s">
        <v>68</v>
      </c>
      <c r="E26" s="49">
        <v>2.7E-4</v>
      </c>
      <c r="F26" s="73"/>
      <c r="G26" s="7">
        <f t="shared" ref="G26" si="74">E26+F26</f>
        <v>2.7E-4</v>
      </c>
      <c r="H26" s="74"/>
      <c r="I26" s="7">
        <f t="shared" si="1"/>
        <v>2.7E-4</v>
      </c>
      <c r="J26" s="4">
        <f t="shared" si="2"/>
        <v>0</v>
      </c>
      <c r="K26" s="127">
        <f t="shared" ref="K26" si="75">E26+E27</f>
        <v>3.0000000000000003E-4</v>
      </c>
      <c r="L26" s="123">
        <f t="shared" ref="L26" si="76">F26+F27</f>
        <v>0</v>
      </c>
      <c r="M26" s="123">
        <f t="shared" ref="M26" si="77">K26+L26</f>
        <v>3.0000000000000003E-4</v>
      </c>
      <c r="N26" s="123">
        <f t="shared" ref="N26" si="78">H26+H27</f>
        <v>0</v>
      </c>
      <c r="O26" s="123">
        <f t="shared" ref="O26" si="79">M26-N26</f>
        <v>3.0000000000000003E-4</v>
      </c>
      <c r="P26" s="124">
        <f t="shared" ref="P26" si="80">N26/M26</f>
        <v>0</v>
      </c>
    </row>
    <row r="27" spans="2:16" x14ac:dyDescent="0.2">
      <c r="B27" s="93"/>
      <c r="C27" s="128"/>
      <c r="D27" s="6" t="s">
        <v>69</v>
      </c>
      <c r="E27" s="49">
        <v>3.0000000000000001E-5</v>
      </c>
      <c r="F27" s="73"/>
      <c r="G27" s="7">
        <f t="shared" ref="G27" si="81">E27+F27+I26</f>
        <v>3.0000000000000003E-4</v>
      </c>
      <c r="H27" s="74"/>
      <c r="I27" s="7">
        <f t="shared" si="1"/>
        <v>3.0000000000000003E-4</v>
      </c>
      <c r="J27" s="4">
        <f t="shared" si="2"/>
        <v>0</v>
      </c>
      <c r="K27" s="127"/>
      <c r="L27" s="123"/>
      <c r="M27" s="123"/>
      <c r="N27" s="123"/>
      <c r="O27" s="123"/>
      <c r="P27" s="124"/>
    </row>
    <row r="28" spans="2:16" x14ac:dyDescent="0.2">
      <c r="B28" s="93"/>
      <c r="C28" s="128" t="s">
        <v>52</v>
      </c>
      <c r="D28" s="6" t="s">
        <v>68</v>
      </c>
      <c r="E28" s="49">
        <v>1.8000000000000001E-4</v>
      </c>
      <c r="F28" s="73"/>
      <c r="G28" s="7">
        <f t="shared" ref="G28" si="82">E28+F28</f>
        <v>1.8000000000000001E-4</v>
      </c>
      <c r="H28" s="74"/>
      <c r="I28" s="7">
        <f t="shared" si="1"/>
        <v>1.8000000000000001E-4</v>
      </c>
      <c r="J28" s="4">
        <f t="shared" si="2"/>
        <v>0</v>
      </c>
      <c r="K28" s="127">
        <f t="shared" ref="K28" si="83">E28+E29</f>
        <v>2.0000000000000001E-4</v>
      </c>
      <c r="L28" s="123">
        <f t="shared" ref="L28" si="84">F28+F29</f>
        <v>0</v>
      </c>
      <c r="M28" s="123">
        <f t="shared" ref="M28" si="85">K28+L28</f>
        <v>2.0000000000000001E-4</v>
      </c>
      <c r="N28" s="123">
        <f t="shared" ref="N28" si="86">H28+H29</f>
        <v>0</v>
      </c>
      <c r="O28" s="123">
        <f t="shared" ref="O28" si="87">M28-N28</f>
        <v>2.0000000000000001E-4</v>
      </c>
      <c r="P28" s="124">
        <f t="shared" ref="P28" si="88">N28/M28</f>
        <v>0</v>
      </c>
    </row>
    <row r="29" spans="2:16" x14ac:dyDescent="0.2">
      <c r="B29" s="93"/>
      <c r="C29" s="128"/>
      <c r="D29" s="6" t="s">
        <v>69</v>
      </c>
      <c r="E29" s="49">
        <v>2.0000000000000002E-5</v>
      </c>
      <c r="F29" s="73"/>
      <c r="G29" s="7">
        <f t="shared" ref="G29" si="89">E29+F29+I28</f>
        <v>2.0000000000000001E-4</v>
      </c>
      <c r="H29" s="74"/>
      <c r="I29" s="7">
        <f t="shared" si="1"/>
        <v>2.0000000000000001E-4</v>
      </c>
      <c r="J29" s="4">
        <f t="shared" si="2"/>
        <v>0</v>
      </c>
      <c r="K29" s="127"/>
      <c r="L29" s="123"/>
      <c r="M29" s="123"/>
      <c r="N29" s="123"/>
      <c r="O29" s="123"/>
      <c r="P29" s="124"/>
    </row>
    <row r="30" spans="2:16" x14ac:dyDescent="0.2">
      <c r="B30" s="93"/>
      <c r="C30" s="128" t="s">
        <v>53</v>
      </c>
      <c r="D30" s="6" t="s">
        <v>68</v>
      </c>
      <c r="E30" s="49">
        <v>0.1636</v>
      </c>
      <c r="F30" s="73">
        <f>0.174</f>
        <v>0.17399999999999999</v>
      </c>
      <c r="G30" s="7">
        <f t="shared" ref="G30" si="90">E30+F30</f>
        <v>0.33760000000000001</v>
      </c>
      <c r="H30" s="74"/>
      <c r="I30" s="7">
        <f t="shared" si="1"/>
        <v>0.33760000000000001</v>
      </c>
      <c r="J30" s="4">
        <f t="shared" si="2"/>
        <v>0</v>
      </c>
      <c r="K30" s="127">
        <f t="shared" ref="K30" si="91">E30+E31</f>
        <v>0.18179999999999999</v>
      </c>
      <c r="L30" s="123">
        <f t="shared" ref="L30" si="92">F30+F31</f>
        <v>0.17399999999999999</v>
      </c>
      <c r="M30" s="123">
        <f t="shared" ref="M30" si="93">K30+L30</f>
        <v>0.35580000000000001</v>
      </c>
      <c r="N30" s="123">
        <f t="shared" ref="N30" si="94">H30+H31</f>
        <v>0</v>
      </c>
      <c r="O30" s="123">
        <f t="shared" ref="O30" si="95">M30-N30</f>
        <v>0.35580000000000001</v>
      </c>
      <c r="P30" s="124">
        <f t="shared" ref="P30" si="96">N30/M30</f>
        <v>0</v>
      </c>
    </row>
    <row r="31" spans="2:16" x14ac:dyDescent="0.2">
      <c r="B31" s="93"/>
      <c r="C31" s="128"/>
      <c r="D31" s="6" t="s">
        <v>69</v>
      </c>
      <c r="E31" s="49">
        <v>1.8200000000000001E-2</v>
      </c>
      <c r="F31" s="73"/>
      <c r="G31" s="7">
        <f t="shared" ref="G31" si="97">E31+F31+I30</f>
        <v>0.35580000000000001</v>
      </c>
      <c r="H31" s="74"/>
      <c r="I31" s="7">
        <f t="shared" si="1"/>
        <v>0.35580000000000001</v>
      </c>
      <c r="J31" s="4">
        <f t="shared" si="2"/>
        <v>0</v>
      </c>
      <c r="K31" s="127"/>
      <c r="L31" s="123"/>
      <c r="M31" s="123"/>
      <c r="N31" s="123"/>
      <c r="O31" s="123"/>
      <c r="P31" s="124"/>
    </row>
    <row r="32" spans="2:16" x14ac:dyDescent="0.2">
      <c r="B32" s="93"/>
      <c r="C32" s="128" t="s">
        <v>54</v>
      </c>
      <c r="D32" s="6" t="s">
        <v>68</v>
      </c>
      <c r="E32" s="49">
        <v>9.0000000000000006E-5</v>
      </c>
      <c r="F32" s="73"/>
      <c r="G32" s="7">
        <f t="shared" ref="G32" si="98">E32+F32</f>
        <v>9.0000000000000006E-5</v>
      </c>
      <c r="H32" s="74"/>
      <c r="I32" s="7">
        <f t="shared" si="1"/>
        <v>9.0000000000000006E-5</v>
      </c>
      <c r="J32" s="4">
        <f t="shared" si="2"/>
        <v>0</v>
      </c>
      <c r="K32" s="127">
        <f t="shared" ref="K32" si="99">E32+E33</f>
        <v>1E-4</v>
      </c>
      <c r="L32" s="123">
        <f t="shared" ref="L32" si="100">F32+F33</f>
        <v>0</v>
      </c>
      <c r="M32" s="123">
        <f t="shared" ref="M32" si="101">K32+L32</f>
        <v>1E-4</v>
      </c>
      <c r="N32" s="123">
        <f t="shared" ref="N32" si="102">H32+H33</f>
        <v>0</v>
      </c>
      <c r="O32" s="123">
        <f t="shared" ref="O32" si="103">M32-N32</f>
        <v>1E-4</v>
      </c>
      <c r="P32" s="124">
        <f t="shared" ref="P32" si="104">N32/M32</f>
        <v>0</v>
      </c>
    </row>
    <row r="33" spans="2:16" x14ac:dyDescent="0.2">
      <c r="B33" s="93"/>
      <c r="C33" s="128"/>
      <c r="D33" s="6" t="s">
        <v>69</v>
      </c>
      <c r="E33" s="49">
        <v>1.0000000000000001E-5</v>
      </c>
      <c r="F33" s="73"/>
      <c r="G33" s="7">
        <f t="shared" ref="G33" si="105">E33+F33+I32</f>
        <v>1E-4</v>
      </c>
      <c r="H33" s="74"/>
      <c r="I33" s="7">
        <f t="shared" si="1"/>
        <v>1E-4</v>
      </c>
      <c r="J33" s="4">
        <f t="shared" si="2"/>
        <v>0</v>
      </c>
      <c r="K33" s="127"/>
      <c r="L33" s="123"/>
      <c r="M33" s="123"/>
      <c r="N33" s="123"/>
      <c r="O33" s="123"/>
      <c r="P33" s="124"/>
    </row>
    <row r="34" spans="2:16" x14ac:dyDescent="0.2">
      <c r="B34" s="93"/>
      <c r="C34" s="128" t="s">
        <v>55</v>
      </c>
      <c r="D34" s="6" t="s">
        <v>68</v>
      </c>
      <c r="E34" s="49">
        <v>2.3999999999999998E-3</v>
      </c>
      <c r="F34" s="73"/>
      <c r="G34" s="7">
        <f t="shared" ref="G34" si="106">E34+F34</f>
        <v>2.3999999999999998E-3</v>
      </c>
      <c r="H34" s="74"/>
      <c r="I34" s="7">
        <f t="shared" si="1"/>
        <v>2.3999999999999998E-3</v>
      </c>
      <c r="J34" s="4">
        <f t="shared" si="2"/>
        <v>0</v>
      </c>
      <c r="K34" s="127">
        <f t="shared" ref="K34" si="107">E34+E35</f>
        <v>2.6999999999999997E-3</v>
      </c>
      <c r="L34" s="123">
        <f t="shared" ref="L34" si="108">F34+F35</f>
        <v>0</v>
      </c>
      <c r="M34" s="123">
        <f t="shared" ref="M34" si="109">K34+L34</f>
        <v>2.6999999999999997E-3</v>
      </c>
      <c r="N34" s="123">
        <f t="shared" ref="N34" si="110">H34+H35</f>
        <v>0</v>
      </c>
      <c r="O34" s="123">
        <f t="shared" ref="O34" si="111">M34-N34</f>
        <v>2.6999999999999997E-3</v>
      </c>
      <c r="P34" s="124">
        <f t="shared" ref="P34" si="112">N34/M34</f>
        <v>0</v>
      </c>
    </row>
    <row r="35" spans="2:16" x14ac:dyDescent="0.2">
      <c r="B35" s="93"/>
      <c r="C35" s="128"/>
      <c r="D35" s="6" t="s">
        <v>69</v>
      </c>
      <c r="E35" s="49">
        <v>2.9999999999999997E-4</v>
      </c>
      <c r="F35" s="73"/>
      <c r="G35" s="7">
        <f t="shared" ref="G35" si="113">E35+F35+I34</f>
        <v>2.6999999999999997E-3</v>
      </c>
      <c r="H35" s="74"/>
      <c r="I35" s="7">
        <f t="shared" si="1"/>
        <v>2.6999999999999997E-3</v>
      </c>
      <c r="J35" s="4">
        <f t="shared" si="2"/>
        <v>0</v>
      </c>
      <c r="K35" s="127"/>
      <c r="L35" s="123"/>
      <c r="M35" s="123"/>
      <c r="N35" s="123"/>
      <c r="O35" s="123"/>
      <c r="P35" s="124"/>
    </row>
    <row r="36" spans="2:16" x14ac:dyDescent="0.2">
      <c r="B36" s="93"/>
      <c r="C36" s="128" t="s">
        <v>56</v>
      </c>
      <c r="D36" s="6" t="s">
        <v>68</v>
      </c>
      <c r="E36" s="49">
        <v>1.15E-2</v>
      </c>
      <c r="F36" s="73"/>
      <c r="G36" s="7">
        <f t="shared" ref="G36" si="114">E36+F36</f>
        <v>1.15E-2</v>
      </c>
      <c r="H36" s="74"/>
      <c r="I36" s="7">
        <f t="shared" si="1"/>
        <v>1.15E-2</v>
      </c>
      <c r="J36" s="4">
        <f t="shared" si="2"/>
        <v>0</v>
      </c>
      <c r="K36" s="127">
        <f t="shared" ref="K36" si="115">E36+E37</f>
        <v>1.2799999999999999E-2</v>
      </c>
      <c r="L36" s="123">
        <f t="shared" ref="L36" si="116">F36+F37</f>
        <v>0</v>
      </c>
      <c r="M36" s="123">
        <f t="shared" ref="M36" si="117">K36+L36</f>
        <v>1.2799999999999999E-2</v>
      </c>
      <c r="N36" s="123">
        <f t="shared" ref="N36" si="118">H36+H37</f>
        <v>0</v>
      </c>
      <c r="O36" s="123">
        <f t="shared" ref="O36" si="119">M36-N36</f>
        <v>1.2799999999999999E-2</v>
      </c>
      <c r="P36" s="124">
        <f t="shared" ref="P36" si="120">N36/M36</f>
        <v>0</v>
      </c>
    </row>
    <row r="37" spans="2:16" x14ac:dyDescent="0.2">
      <c r="B37" s="93"/>
      <c r="C37" s="128"/>
      <c r="D37" s="6" t="s">
        <v>69</v>
      </c>
      <c r="E37" s="49">
        <v>1.2999999999999999E-3</v>
      </c>
      <c r="F37" s="73"/>
      <c r="G37" s="7">
        <f t="shared" ref="G37" si="121">E37+F37+I36</f>
        <v>1.2799999999999999E-2</v>
      </c>
      <c r="H37" s="74"/>
      <c r="I37" s="7">
        <f t="shared" si="1"/>
        <v>1.2799999999999999E-2</v>
      </c>
      <c r="J37" s="4">
        <f t="shared" si="2"/>
        <v>0</v>
      </c>
      <c r="K37" s="127"/>
      <c r="L37" s="123"/>
      <c r="M37" s="123"/>
      <c r="N37" s="123"/>
      <c r="O37" s="123"/>
      <c r="P37" s="124"/>
    </row>
    <row r="38" spans="2:16" x14ac:dyDescent="0.2">
      <c r="B38" s="93" t="s">
        <v>58</v>
      </c>
      <c r="C38" s="128" t="s">
        <v>41</v>
      </c>
      <c r="D38" s="6" t="s">
        <v>68</v>
      </c>
      <c r="E38" s="49">
        <v>59.5244</v>
      </c>
      <c r="F38" s="73"/>
      <c r="G38" s="7">
        <f t="shared" ref="G38" si="122">E38+F38</f>
        <v>59.5244</v>
      </c>
      <c r="H38" s="74">
        <v>7.5679999999999996</v>
      </c>
      <c r="I38" s="7">
        <f t="shared" si="1"/>
        <v>51.956400000000002</v>
      </c>
      <c r="J38" s="4">
        <f t="shared" si="2"/>
        <v>0.12714113875990349</v>
      </c>
      <c r="K38" s="127">
        <f t="shared" ref="K38" si="123">E38+E39</f>
        <v>66.101699999999994</v>
      </c>
      <c r="L38" s="123">
        <f t="shared" ref="L38" si="124">F38+F39</f>
        <v>0</v>
      </c>
      <c r="M38" s="123">
        <f t="shared" ref="M38" si="125">K38+L38</f>
        <v>66.101699999999994</v>
      </c>
      <c r="N38" s="123">
        <f t="shared" ref="N38" si="126">H38+H39</f>
        <v>38.863</v>
      </c>
      <c r="O38" s="123">
        <f t="shared" ref="O38" si="127">M38-N38</f>
        <v>27.238699999999994</v>
      </c>
      <c r="P38" s="124">
        <f t="shared" ref="P38" si="128">N38/M38</f>
        <v>0.58792739067225208</v>
      </c>
    </row>
    <row r="39" spans="2:16" x14ac:dyDescent="0.2">
      <c r="B39" s="93"/>
      <c r="C39" s="128"/>
      <c r="D39" s="6" t="s">
        <v>69</v>
      </c>
      <c r="E39" s="49">
        <v>6.5773000000000001</v>
      </c>
      <c r="F39" s="73"/>
      <c r="G39" s="7">
        <f t="shared" ref="G39" si="129">E39+F39+I38</f>
        <v>58.533700000000003</v>
      </c>
      <c r="H39" s="74">
        <v>31.295000000000002</v>
      </c>
      <c r="I39" s="7">
        <f t="shared" si="1"/>
        <v>27.238700000000001</v>
      </c>
      <c r="J39" s="4">
        <f t="shared" si="2"/>
        <v>0.53464927042028776</v>
      </c>
      <c r="K39" s="127"/>
      <c r="L39" s="123"/>
      <c r="M39" s="123"/>
      <c r="N39" s="123"/>
      <c r="O39" s="123"/>
      <c r="P39" s="124"/>
    </row>
    <row r="40" spans="2:16" x14ac:dyDescent="0.2">
      <c r="B40" s="93"/>
      <c r="C40" s="128" t="s">
        <v>42</v>
      </c>
      <c r="D40" s="6" t="s">
        <v>68</v>
      </c>
      <c r="E40" s="49">
        <v>111.51309999999999</v>
      </c>
      <c r="F40" s="73"/>
      <c r="G40" s="7">
        <f t="shared" ref="G40" si="130">E40+F40</f>
        <v>111.51309999999999</v>
      </c>
      <c r="H40" s="74">
        <v>16.411999999999999</v>
      </c>
      <c r="I40" s="7">
        <f t="shared" si="1"/>
        <v>95.101100000000002</v>
      </c>
      <c r="J40" s="4">
        <f t="shared" si="2"/>
        <v>0.14717553363685523</v>
      </c>
      <c r="K40" s="127">
        <f t="shared" ref="K40" si="131">E40+E41</f>
        <v>123.83499999999999</v>
      </c>
      <c r="L40" s="123">
        <f t="shared" ref="L40" si="132">F40+F41</f>
        <v>0</v>
      </c>
      <c r="M40" s="123">
        <f t="shared" ref="M40" si="133">K40+L40</f>
        <v>123.83499999999999</v>
      </c>
      <c r="N40" s="123">
        <f t="shared" ref="N40" si="134">H40+H41</f>
        <v>29.087</v>
      </c>
      <c r="O40" s="123">
        <f t="shared" ref="O40" si="135">M40-N40</f>
        <v>94.74799999999999</v>
      </c>
      <c r="P40" s="124">
        <f t="shared" ref="P40" si="136">N40/M40</f>
        <v>0.23488512940606454</v>
      </c>
    </row>
    <row r="41" spans="2:16" x14ac:dyDescent="0.2">
      <c r="B41" s="93"/>
      <c r="C41" s="128"/>
      <c r="D41" s="6" t="s">
        <v>69</v>
      </c>
      <c r="E41" s="49">
        <v>12.321899999999999</v>
      </c>
      <c r="F41" s="73"/>
      <c r="G41" s="7">
        <f t="shared" ref="G41" si="137">E41+F41+I40</f>
        <v>107.423</v>
      </c>
      <c r="H41" s="74">
        <v>12.675000000000001</v>
      </c>
      <c r="I41" s="7">
        <f t="shared" si="1"/>
        <v>94.748000000000005</v>
      </c>
      <c r="J41" s="4">
        <f t="shared" si="2"/>
        <v>0.11799149158001546</v>
      </c>
      <c r="K41" s="127"/>
      <c r="L41" s="123"/>
      <c r="M41" s="123"/>
      <c r="N41" s="123"/>
      <c r="O41" s="123"/>
      <c r="P41" s="124"/>
    </row>
    <row r="42" spans="2:16" x14ac:dyDescent="0.2">
      <c r="B42" s="93"/>
      <c r="C42" s="128" t="s">
        <v>43</v>
      </c>
      <c r="D42" s="6" t="s">
        <v>68</v>
      </c>
      <c r="E42" s="49">
        <v>1.09E-2</v>
      </c>
      <c r="F42" s="73"/>
      <c r="G42" s="7">
        <f t="shared" ref="G42" si="138">E42+F42</f>
        <v>1.09E-2</v>
      </c>
      <c r="H42" s="74"/>
      <c r="I42" s="7">
        <f t="shared" si="1"/>
        <v>1.09E-2</v>
      </c>
      <c r="J42" s="4">
        <f t="shared" si="2"/>
        <v>0</v>
      </c>
      <c r="K42" s="127">
        <f t="shared" ref="K42" si="139">E42+E43</f>
        <v>1.21E-2</v>
      </c>
      <c r="L42" s="123">
        <f t="shared" ref="L42" si="140">F42+F43</f>
        <v>0</v>
      </c>
      <c r="M42" s="123">
        <f t="shared" ref="M42" si="141">K42+L42</f>
        <v>1.21E-2</v>
      </c>
      <c r="N42" s="123">
        <f t="shared" ref="N42" si="142">H42+H43</f>
        <v>0</v>
      </c>
      <c r="O42" s="123">
        <f t="shared" ref="O42" si="143">M42-N42</f>
        <v>1.21E-2</v>
      </c>
      <c r="P42" s="124">
        <f t="shared" ref="P42" si="144">N42/M42</f>
        <v>0</v>
      </c>
    </row>
    <row r="43" spans="2:16" x14ac:dyDescent="0.2">
      <c r="B43" s="93"/>
      <c r="C43" s="128"/>
      <c r="D43" s="6" t="s">
        <v>69</v>
      </c>
      <c r="E43" s="49">
        <v>1.1999999999999999E-3</v>
      </c>
      <c r="F43" s="73"/>
      <c r="G43" s="7">
        <f t="shared" ref="G43" si="145">E43+F43+I42</f>
        <v>1.21E-2</v>
      </c>
      <c r="H43" s="74"/>
      <c r="I43" s="7">
        <f t="shared" si="1"/>
        <v>1.21E-2</v>
      </c>
      <c r="J43" s="4">
        <f t="shared" si="2"/>
        <v>0</v>
      </c>
      <c r="K43" s="127"/>
      <c r="L43" s="123"/>
      <c r="M43" s="123"/>
      <c r="N43" s="123"/>
      <c r="O43" s="123"/>
      <c r="P43" s="124"/>
    </row>
    <row r="44" spans="2:16" x14ac:dyDescent="0.2">
      <c r="B44" s="93"/>
      <c r="C44" s="128" t="s">
        <v>44</v>
      </c>
      <c r="D44" s="6" t="s">
        <v>68</v>
      </c>
      <c r="E44" s="49">
        <v>58.500399999999999</v>
      </c>
      <c r="F44" s="73">
        <f>16.153-6.982</f>
        <v>9.1709999999999994</v>
      </c>
      <c r="G44" s="7">
        <f t="shared" ref="G44" si="146">E44+F44</f>
        <v>67.671400000000006</v>
      </c>
      <c r="H44" s="74">
        <v>18.603999999999999</v>
      </c>
      <c r="I44" s="7">
        <f t="shared" si="1"/>
        <v>49.067400000000006</v>
      </c>
      <c r="J44" s="4">
        <f t="shared" si="2"/>
        <v>0.27491672996273164</v>
      </c>
      <c r="K44" s="127">
        <f t="shared" ref="K44" si="147">E44+E45</f>
        <v>64.964500000000001</v>
      </c>
      <c r="L44" s="123">
        <f t="shared" ref="L44" si="148">F44+F45</f>
        <v>9.1709999999999994</v>
      </c>
      <c r="M44" s="123">
        <f t="shared" ref="M44" si="149">K44+L44</f>
        <v>74.135500000000008</v>
      </c>
      <c r="N44" s="123">
        <f t="shared" ref="N44" si="150">H44+H45</f>
        <v>29.271000000000001</v>
      </c>
      <c r="O44" s="123">
        <f t="shared" ref="O44" si="151">M44-N44</f>
        <v>44.864500000000007</v>
      </c>
      <c r="P44" s="124">
        <f t="shared" ref="P44" si="152">N44/M44</f>
        <v>0.39483108632166775</v>
      </c>
    </row>
    <row r="45" spans="2:16" x14ac:dyDescent="0.2">
      <c r="B45" s="93"/>
      <c r="C45" s="128"/>
      <c r="D45" s="6" t="s">
        <v>69</v>
      </c>
      <c r="E45" s="49">
        <v>6.4641000000000002</v>
      </c>
      <c r="F45" s="73"/>
      <c r="G45" s="7">
        <f t="shared" ref="G45" si="153">E45+F45+I44</f>
        <v>55.531500000000008</v>
      </c>
      <c r="H45" s="74">
        <v>10.667</v>
      </c>
      <c r="I45" s="7">
        <f t="shared" si="1"/>
        <v>44.864500000000007</v>
      </c>
      <c r="J45" s="4">
        <f t="shared" si="2"/>
        <v>0.19208917461260722</v>
      </c>
      <c r="K45" s="127"/>
      <c r="L45" s="123"/>
      <c r="M45" s="123"/>
      <c r="N45" s="123"/>
      <c r="O45" s="123"/>
      <c r="P45" s="124"/>
    </row>
    <row r="46" spans="2:16" x14ac:dyDescent="0.2">
      <c r="B46" s="93"/>
      <c r="C46" s="128" t="s">
        <v>45</v>
      </c>
      <c r="D46" s="6" t="s">
        <v>68</v>
      </c>
      <c r="E46" s="49">
        <v>1.903</v>
      </c>
      <c r="F46" s="73"/>
      <c r="G46" s="7">
        <f t="shared" ref="G46" si="154">E46+F46</f>
        <v>1.903</v>
      </c>
      <c r="H46" s="74"/>
      <c r="I46" s="7">
        <f t="shared" si="1"/>
        <v>1.903</v>
      </c>
      <c r="J46" s="4">
        <f t="shared" si="2"/>
        <v>0</v>
      </c>
      <c r="K46" s="127">
        <f t="shared" ref="K46" si="155">E46+E47</f>
        <v>2.1133000000000002</v>
      </c>
      <c r="L46" s="123">
        <f t="shared" ref="L46" si="156">F46+F47</f>
        <v>0</v>
      </c>
      <c r="M46" s="123">
        <f t="shared" ref="M46" si="157">K46+L46</f>
        <v>2.1133000000000002</v>
      </c>
      <c r="N46" s="123">
        <f t="shared" ref="N46" si="158">H46+H47</f>
        <v>0</v>
      </c>
      <c r="O46" s="123">
        <f t="shared" ref="O46" si="159">M46-N46</f>
        <v>2.1133000000000002</v>
      </c>
      <c r="P46" s="124">
        <f t="shared" ref="P46" si="160">N46/M46</f>
        <v>0</v>
      </c>
    </row>
    <row r="47" spans="2:16" x14ac:dyDescent="0.2">
      <c r="B47" s="93"/>
      <c r="C47" s="128"/>
      <c r="D47" s="6" t="s">
        <v>69</v>
      </c>
      <c r="E47" s="49">
        <v>0.21029999999999999</v>
      </c>
      <c r="F47" s="73"/>
      <c r="G47" s="7">
        <f t="shared" ref="G47" si="161">E47+F47+I46</f>
        <v>2.1133000000000002</v>
      </c>
      <c r="H47" s="74"/>
      <c r="I47" s="7">
        <f t="shared" si="1"/>
        <v>2.1133000000000002</v>
      </c>
      <c r="J47" s="4">
        <f t="shared" si="2"/>
        <v>0</v>
      </c>
      <c r="K47" s="127"/>
      <c r="L47" s="123"/>
      <c r="M47" s="123"/>
      <c r="N47" s="123"/>
      <c r="O47" s="123"/>
      <c r="P47" s="124"/>
    </row>
    <row r="48" spans="2:16" x14ac:dyDescent="0.2">
      <c r="B48" s="93"/>
      <c r="C48" s="128" t="s">
        <v>46</v>
      </c>
      <c r="D48" s="6" t="s">
        <v>68</v>
      </c>
      <c r="E48" s="49">
        <v>1.6989000000000001</v>
      </c>
      <c r="F48" s="73"/>
      <c r="G48" s="7">
        <f t="shared" ref="G48" si="162">E48+F48</f>
        <v>1.6989000000000001</v>
      </c>
      <c r="H48" s="74"/>
      <c r="I48" s="7">
        <f t="shared" si="1"/>
        <v>1.6989000000000001</v>
      </c>
      <c r="J48" s="4">
        <f t="shared" si="2"/>
        <v>0</v>
      </c>
      <c r="K48" s="127">
        <f t="shared" ref="K48" si="163">E48+E49</f>
        <v>1.8866000000000001</v>
      </c>
      <c r="L48" s="123">
        <f t="shared" ref="L48" si="164">F48+F49</f>
        <v>0</v>
      </c>
      <c r="M48" s="123">
        <f t="shared" ref="M48" si="165">K48+L48</f>
        <v>1.8866000000000001</v>
      </c>
      <c r="N48" s="123">
        <f t="shared" ref="N48" si="166">H48+H49</f>
        <v>0</v>
      </c>
      <c r="O48" s="123">
        <f t="shared" ref="O48" si="167">M48-N48</f>
        <v>1.8866000000000001</v>
      </c>
      <c r="P48" s="124">
        <f t="shared" ref="P48" si="168">N48/M48</f>
        <v>0</v>
      </c>
    </row>
    <row r="49" spans="2:16" x14ac:dyDescent="0.2">
      <c r="B49" s="93"/>
      <c r="C49" s="128"/>
      <c r="D49" s="6" t="s">
        <v>69</v>
      </c>
      <c r="E49" s="49">
        <v>0.18770000000000001</v>
      </c>
      <c r="F49" s="73"/>
      <c r="G49" s="7">
        <f t="shared" ref="G49" si="169">E49+F49+I48</f>
        <v>1.8866000000000001</v>
      </c>
      <c r="H49" s="74"/>
      <c r="I49" s="7">
        <f t="shared" si="1"/>
        <v>1.8866000000000001</v>
      </c>
      <c r="J49" s="4">
        <f t="shared" si="2"/>
        <v>0</v>
      </c>
      <c r="K49" s="127"/>
      <c r="L49" s="123"/>
      <c r="M49" s="123"/>
      <c r="N49" s="123"/>
      <c r="O49" s="123"/>
      <c r="P49" s="124"/>
    </row>
    <row r="50" spans="2:16" x14ac:dyDescent="0.2">
      <c r="B50" s="93"/>
      <c r="C50" s="128" t="s">
        <v>47</v>
      </c>
      <c r="D50" s="6" t="s">
        <v>68</v>
      </c>
      <c r="E50" s="49">
        <v>1.0277000000000001</v>
      </c>
      <c r="F50" s="73"/>
      <c r="G50" s="7">
        <f t="shared" ref="G50" si="170">E50+F50</f>
        <v>1.0277000000000001</v>
      </c>
      <c r="H50" s="74"/>
      <c r="I50" s="7">
        <f t="shared" si="1"/>
        <v>1.0277000000000001</v>
      </c>
      <c r="J50" s="4">
        <f t="shared" si="2"/>
        <v>0</v>
      </c>
      <c r="K50" s="127">
        <f t="shared" ref="K50" si="171">E50+E51</f>
        <v>1.1413</v>
      </c>
      <c r="L50" s="123">
        <f t="shared" ref="L50" si="172">F50+F51</f>
        <v>0</v>
      </c>
      <c r="M50" s="123">
        <f t="shared" ref="M50" si="173">K50+L50</f>
        <v>1.1413</v>
      </c>
      <c r="N50" s="123">
        <f t="shared" ref="N50" si="174">H50+H51</f>
        <v>0</v>
      </c>
      <c r="O50" s="123">
        <f t="shared" ref="O50" si="175">M50-N50</f>
        <v>1.1413</v>
      </c>
      <c r="P50" s="124">
        <f t="shared" ref="P50" si="176">N50/M50</f>
        <v>0</v>
      </c>
    </row>
    <row r="51" spans="2:16" x14ac:dyDescent="0.2">
      <c r="B51" s="93"/>
      <c r="C51" s="128"/>
      <c r="D51" s="6" t="s">
        <v>69</v>
      </c>
      <c r="E51" s="49">
        <v>0.11360000000000001</v>
      </c>
      <c r="F51" s="73"/>
      <c r="G51" s="7">
        <f t="shared" ref="G51" si="177">E51+F51+I50</f>
        <v>1.1413</v>
      </c>
      <c r="H51" s="74"/>
      <c r="I51" s="7">
        <f t="shared" si="1"/>
        <v>1.1413</v>
      </c>
      <c r="J51" s="4">
        <f t="shared" si="2"/>
        <v>0</v>
      </c>
      <c r="K51" s="127"/>
      <c r="L51" s="123"/>
      <c r="M51" s="123"/>
      <c r="N51" s="123"/>
      <c r="O51" s="123"/>
      <c r="P51" s="124"/>
    </row>
    <row r="52" spans="2:16" x14ac:dyDescent="0.2">
      <c r="B52" s="93"/>
      <c r="C52" s="128" t="s">
        <v>48</v>
      </c>
      <c r="D52" s="6" t="s">
        <v>68</v>
      </c>
      <c r="E52" s="49">
        <v>108.3359</v>
      </c>
      <c r="F52" s="73"/>
      <c r="G52" s="7">
        <f t="shared" ref="G52" si="178">E52+F52</f>
        <v>108.3359</v>
      </c>
      <c r="H52" s="74">
        <v>19.356000000000002</v>
      </c>
      <c r="I52" s="7">
        <f t="shared" si="1"/>
        <v>88.979899999999986</v>
      </c>
      <c r="J52" s="4">
        <f t="shared" si="2"/>
        <v>0.1786665362082191</v>
      </c>
      <c r="K52" s="127">
        <f t="shared" ref="K52" si="179">E52+E53</f>
        <v>120.30669999999999</v>
      </c>
      <c r="L52" s="123">
        <f t="shared" ref="L52" si="180">F52+F53</f>
        <v>0</v>
      </c>
      <c r="M52" s="123">
        <f t="shared" ref="M52" si="181">K52+L52</f>
        <v>120.30669999999999</v>
      </c>
      <c r="N52" s="123">
        <f t="shared" ref="N52" si="182">H52+H53</f>
        <v>19.356000000000002</v>
      </c>
      <c r="O52" s="123">
        <f t="shared" ref="O52" si="183">M52-N52</f>
        <v>100.95069999999998</v>
      </c>
      <c r="P52" s="124">
        <f t="shared" ref="P52" si="184">N52/M52</f>
        <v>0.16088879505463954</v>
      </c>
    </row>
    <row r="53" spans="2:16" x14ac:dyDescent="0.2">
      <c r="B53" s="93"/>
      <c r="C53" s="128"/>
      <c r="D53" s="6" t="s">
        <v>69</v>
      </c>
      <c r="E53" s="49">
        <v>11.970800000000001</v>
      </c>
      <c r="F53" s="73"/>
      <c r="G53" s="7">
        <f t="shared" ref="G53" si="185">E53+F53+I52</f>
        <v>100.95069999999998</v>
      </c>
      <c r="H53" s="74"/>
      <c r="I53" s="7">
        <f t="shared" si="1"/>
        <v>100.95069999999998</v>
      </c>
      <c r="J53" s="4">
        <f t="shared" si="2"/>
        <v>0</v>
      </c>
      <c r="K53" s="127"/>
      <c r="L53" s="123"/>
      <c r="M53" s="123"/>
      <c r="N53" s="123"/>
      <c r="O53" s="123"/>
      <c r="P53" s="124"/>
    </row>
    <row r="54" spans="2:16" x14ac:dyDescent="0.2">
      <c r="B54" s="93"/>
      <c r="C54" s="128" t="s">
        <v>49</v>
      </c>
      <c r="D54" s="6" t="s">
        <v>68</v>
      </c>
      <c r="E54" s="49">
        <v>0.56100000000000005</v>
      </c>
      <c r="F54" s="73"/>
      <c r="G54" s="7">
        <f t="shared" ref="G54" si="186">E54+F54</f>
        <v>0.56100000000000005</v>
      </c>
      <c r="H54" s="74"/>
      <c r="I54" s="7">
        <f t="shared" si="1"/>
        <v>0.56100000000000005</v>
      </c>
      <c r="J54" s="4">
        <f t="shared" si="2"/>
        <v>0</v>
      </c>
      <c r="K54" s="127">
        <f t="shared" ref="K54" si="187">E54+E55</f>
        <v>0.623</v>
      </c>
      <c r="L54" s="123">
        <f t="shared" ref="L54" si="188">F54+F55</f>
        <v>0</v>
      </c>
      <c r="M54" s="123">
        <f t="shared" ref="M54" si="189">K54+L54</f>
        <v>0.623</v>
      </c>
      <c r="N54" s="123">
        <f t="shared" ref="N54" si="190">H54+H55</f>
        <v>0</v>
      </c>
      <c r="O54" s="123">
        <f t="shared" ref="O54" si="191">M54-N54</f>
        <v>0.623</v>
      </c>
      <c r="P54" s="124">
        <f t="shared" ref="P54" si="192">N54/M54</f>
        <v>0</v>
      </c>
    </row>
    <row r="55" spans="2:16" x14ac:dyDescent="0.2">
      <c r="B55" s="93"/>
      <c r="C55" s="128"/>
      <c r="D55" s="6" t="s">
        <v>69</v>
      </c>
      <c r="E55" s="49">
        <v>6.2E-2</v>
      </c>
      <c r="F55" s="73"/>
      <c r="G55" s="7">
        <f t="shared" ref="G55" si="193">E55+F55+I54</f>
        <v>0.623</v>
      </c>
      <c r="H55" s="74"/>
      <c r="I55" s="7">
        <f t="shared" si="1"/>
        <v>0.623</v>
      </c>
      <c r="J55" s="4">
        <f t="shared" si="2"/>
        <v>0</v>
      </c>
      <c r="K55" s="127"/>
      <c r="L55" s="123"/>
      <c r="M55" s="123"/>
      <c r="N55" s="123"/>
      <c r="O55" s="123"/>
      <c r="P55" s="124"/>
    </row>
    <row r="56" spans="2:16" x14ac:dyDescent="0.2">
      <c r="B56" s="93"/>
      <c r="C56" s="128" t="s">
        <v>50</v>
      </c>
      <c r="D56" s="6" t="s">
        <v>68</v>
      </c>
      <c r="E56" s="49">
        <v>11.7598</v>
      </c>
      <c r="F56" s="73"/>
      <c r="G56" s="7">
        <f t="shared" ref="G56" si="194">E56+F56</f>
        <v>11.7598</v>
      </c>
      <c r="H56" s="74"/>
      <c r="I56" s="7">
        <f t="shared" si="1"/>
        <v>11.7598</v>
      </c>
      <c r="J56" s="4">
        <f t="shared" si="2"/>
        <v>0</v>
      </c>
      <c r="K56" s="127">
        <f t="shared" ref="K56" si="195">E56+E57</f>
        <v>13.059200000000001</v>
      </c>
      <c r="L56" s="123">
        <f t="shared" ref="L56" si="196">F56+F57</f>
        <v>0</v>
      </c>
      <c r="M56" s="123">
        <f t="shared" ref="M56" si="197">K56+L56</f>
        <v>13.059200000000001</v>
      </c>
      <c r="N56" s="123">
        <f t="shared" ref="N56" si="198">H56+H57</f>
        <v>0</v>
      </c>
      <c r="O56" s="123">
        <f t="shared" ref="O56" si="199">M56-N56</f>
        <v>13.059200000000001</v>
      </c>
      <c r="P56" s="124">
        <f t="shared" ref="P56" si="200">N56/M56</f>
        <v>0</v>
      </c>
    </row>
    <row r="57" spans="2:16" x14ac:dyDescent="0.2">
      <c r="B57" s="93"/>
      <c r="C57" s="128"/>
      <c r="D57" s="6" t="s">
        <v>69</v>
      </c>
      <c r="E57" s="49">
        <v>1.2994000000000001</v>
      </c>
      <c r="F57" s="73"/>
      <c r="G57" s="7">
        <f t="shared" ref="G57" si="201">E57+F57+I56</f>
        <v>13.059200000000001</v>
      </c>
      <c r="H57" s="74"/>
      <c r="I57" s="7">
        <f t="shared" si="1"/>
        <v>13.059200000000001</v>
      </c>
      <c r="J57" s="4">
        <f t="shared" si="2"/>
        <v>0</v>
      </c>
      <c r="K57" s="127"/>
      <c r="L57" s="123"/>
      <c r="M57" s="123"/>
      <c r="N57" s="123"/>
      <c r="O57" s="123"/>
      <c r="P57" s="124"/>
    </row>
    <row r="58" spans="2:16" x14ac:dyDescent="0.2">
      <c r="B58" s="93"/>
      <c r="C58" s="128" t="s">
        <v>51</v>
      </c>
      <c r="D58" s="6" t="s">
        <v>68</v>
      </c>
      <c r="E58" s="49">
        <v>1.09E-2</v>
      </c>
      <c r="F58" s="73"/>
      <c r="G58" s="7">
        <f t="shared" ref="G58" si="202">E58+F58</f>
        <v>1.09E-2</v>
      </c>
      <c r="H58" s="74"/>
      <c r="I58" s="7">
        <f t="shared" si="1"/>
        <v>1.09E-2</v>
      </c>
      <c r="J58" s="4">
        <f t="shared" si="2"/>
        <v>0</v>
      </c>
      <c r="K58" s="127">
        <f t="shared" ref="K58" si="203">E58+E59</f>
        <v>1.21E-2</v>
      </c>
      <c r="L58" s="123">
        <f t="shared" ref="L58" si="204">F58+F59</f>
        <v>0</v>
      </c>
      <c r="M58" s="123">
        <f t="shared" ref="M58" si="205">K58+L58</f>
        <v>1.21E-2</v>
      </c>
      <c r="N58" s="123">
        <f t="shared" ref="N58" si="206">H58+H59</f>
        <v>0</v>
      </c>
      <c r="O58" s="123">
        <f t="shared" ref="O58" si="207">M58-N58</f>
        <v>1.21E-2</v>
      </c>
      <c r="P58" s="124">
        <f t="shared" ref="P58" si="208">N58/M58</f>
        <v>0</v>
      </c>
    </row>
    <row r="59" spans="2:16" x14ac:dyDescent="0.2">
      <c r="B59" s="93"/>
      <c r="C59" s="128"/>
      <c r="D59" s="6" t="s">
        <v>69</v>
      </c>
      <c r="E59" s="49">
        <v>1.1999999999999999E-3</v>
      </c>
      <c r="F59" s="73"/>
      <c r="G59" s="7">
        <f t="shared" ref="G59" si="209">E59+F59+I58</f>
        <v>1.21E-2</v>
      </c>
      <c r="H59" s="74"/>
      <c r="I59" s="7">
        <f t="shared" si="1"/>
        <v>1.21E-2</v>
      </c>
      <c r="J59" s="4">
        <f t="shared" si="2"/>
        <v>0</v>
      </c>
      <c r="K59" s="127"/>
      <c r="L59" s="123"/>
      <c r="M59" s="123"/>
      <c r="N59" s="123"/>
      <c r="O59" s="123"/>
      <c r="P59" s="124"/>
    </row>
    <row r="60" spans="2:16" x14ac:dyDescent="0.2">
      <c r="B60" s="93"/>
      <c r="C60" s="128" t="s">
        <v>52</v>
      </c>
      <c r="D60" s="6" t="s">
        <v>68</v>
      </c>
      <c r="E60" s="49">
        <v>7.1999999999999998E-3</v>
      </c>
      <c r="F60" s="73"/>
      <c r="G60" s="7">
        <f t="shared" ref="G60" si="210">E60+F60</f>
        <v>7.1999999999999998E-3</v>
      </c>
      <c r="H60" s="74"/>
      <c r="I60" s="7">
        <f t="shared" si="1"/>
        <v>7.1999999999999998E-3</v>
      </c>
      <c r="J60" s="4">
        <f t="shared" si="2"/>
        <v>0</v>
      </c>
      <c r="K60" s="127">
        <f t="shared" ref="K60" si="211">E60+E61</f>
        <v>8.0000000000000002E-3</v>
      </c>
      <c r="L60" s="123">
        <f t="shared" ref="L60" si="212">F60+F61</f>
        <v>0</v>
      </c>
      <c r="M60" s="123">
        <f t="shared" ref="M60" si="213">K60+L60</f>
        <v>8.0000000000000002E-3</v>
      </c>
      <c r="N60" s="123">
        <f t="shared" ref="N60" si="214">H60+H61</f>
        <v>0</v>
      </c>
      <c r="O60" s="123">
        <f t="shared" ref="O60" si="215">M60-N60</f>
        <v>8.0000000000000002E-3</v>
      </c>
      <c r="P60" s="124">
        <f t="shared" ref="P60" si="216">N60/M60</f>
        <v>0</v>
      </c>
    </row>
    <row r="61" spans="2:16" x14ac:dyDescent="0.2">
      <c r="B61" s="93"/>
      <c r="C61" s="128"/>
      <c r="D61" s="6" t="s">
        <v>69</v>
      </c>
      <c r="E61" s="49">
        <v>8.0000000000000004E-4</v>
      </c>
      <c r="F61" s="73"/>
      <c r="G61" s="7">
        <f t="shared" ref="G61" si="217">E61+F61+I60</f>
        <v>8.0000000000000002E-3</v>
      </c>
      <c r="H61" s="74"/>
      <c r="I61" s="7">
        <f t="shared" si="1"/>
        <v>8.0000000000000002E-3</v>
      </c>
      <c r="J61" s="4">
        <f t="shared" si="2"/>
        <v>0</v>
      </c>
      <c r="K61" s="127"/>
      <c r="L61" s="123"/>
      <c r="M61" s="123"/>
      <c r="N61" s="123"/>
      <c r="O61" s="123"/>
      <c r="P61" s="124"/>
    </row>
    <row r="62" spans="2:16" x14ac:dyDescent="0.2">
      <c r="B62" s="93"/>
      <c r="C62" s="128" t="s">
        <v>53</v>
      </c>
      <c r="D62" s="6" t="s">
        <v>68</v>
      </c>
      <c r="E62" s="49">
        <v>6.5820999999999996</v>
      </c>
      <c r="F62" s="73">
        <v>6.9820000000000002</v>
      </c>
      <c r="G62" s="7">
        <f t="shared" ref="G62" si="218">E62+F62</f>
        <v>13.5641</v>
      </c>
      <c r="H62" s="74"/>
      <c r="I62" s="7">
        <f t="shared" si="1"/>
        <v>13.5641</v>
      </c>
      <c r="J62" s="4">
        <f t="shared" si="2"/>
        <v>0</v>
      </c>
      <c r="K62" s="127">
        <f t="shared" ref="K62" si="219">E62+E63</f>
        <v>7.3093999999999992</v>
      </c>
      <c r="L62" s="123">
        <f t="shared" ref="L62" si="220">F62+F63</f>
        <v>6.9820000000000002</v>
      </c>
      <c r="M62" s="123">
        <f t="shared" ref="M62" si="221">K62+L62</f>
        <v>14.291399999999999</v>
      </c>
      <c r="N62" s="123">
        <f t="shared" ref="N62" si="222">H62+H63</f>
        <v>0</v>
      </c>
      <c r="O62" s="123">
        <f t="shared" ref="O62" si="223">M62-N62</f>
        <v>14.291399999999999</v>
      </c>
      <c r="P62" s="124">
        <f t="shared" ref="P62" si="224">N62/M62</f>
        <v>0</v>
      </c>
    </row>
    <row r="63" spans="2:16" x14ac:dyDescent="0.2">
      <c r="B63" s="93"/>
      <c r="C63" s="128"/>
      <c r="D63" s="6" t="s">
        <v>69</v>
      </c>
      <c r="E63" s="49">
        <v>0.72729999999999995</v>
      </c>
      <c r="F63" s="73"/>
      <c r="G63" s="7">
        <f t="shared" ref="G63" si="225">E63+F63+I62</f>
        <v>14.291399999999999</v>
      </c>
      <c r="H63" s="74"/>
      <c r="I63" s="7">
        <f t="shared" si="1"/>
        <v>14.291399999999999</v>
      </c>
      <c r="J63" s="4">
        <f t="shared" si="2"/>
        <v>0</v>
      </c>
      <c r="K63" s="127"/>
      <c r="L63" s="123"/>
      <c r="M63" s="123"/>
      <c r="N63" s="123"/>
      <c r="O63" s="123"/>
      <c r="P63" s="124"/>
    </row>
    <row r="64" spans="2:16" x14ac:dyDescent="0.2">
      <c r="B64" s="93"/>
      <c r="C64" s="128" t="s">
        <v>54</v>
      </c>
      <c r="D64" s="6" t="s">
        <v>68</v>
      </c>
      <c r="E64" s="49">
        <v>3.5999999999999999E-3</v>
      </c>
      <c r="F64" s="73"/>
      <c r="G64" s="7">
        <f t="shared" ref="G64" si="226">E64+F64</f>
        <v>3.5999999999999999E-3</v>
      </c>
      <c r="H64" s="74"/>
      <c r="I64" s="7">
        <f t="shared" si="1"/>
        <v>3.5999999999999999E-3</v>
      </c>
      <c r="J64" s="4">
        <f t="shared" si="2"/>
        <v>0</v>
      </c>
      <c r="K64" s="127">
        <f t="shared" ref="K64" si="227">E64+E65</f>
        <v>4.0000000000000001E-3</v>
      </c>
      <c r="L64" s="123">
        <f t="shared" ref="L64" si="228">F64+F65</f>
        <v>0</v>
      </c>
      <c r="M64" s="123">
        <f t="shared" ref="M64" si="229">K64+L64</f>
        <v>4.0000000000000001E-3</v>
      </c>
      <c r="N64" s="123">
        <f t="shared" ref="N64" si="230">H64+H65</f>
        <v>0</v>
      </c>
      <c r="O64" s="123">
        <f t="shared" ref="O64" si="231">M64-N64</f>
        <v>4.0000000000000001E-3</v>
      </c>
      <c r="P64" s="124">
        <f t="shared" ref="P64" si="232">N64/M64</f>
        <v>0</v>
      </c>
    </row>
    <row r="65" spans="2:16" x14ac:dyDescent="0.2">
      <c r="B65" s="93"/>
      <c r="C65" s="128"/>
      <c r="D65" s="6" t="s">
        <v>69</v>
      </c>
      <c r="E65" s="49">
        <v>4.0000000000000002E-4</v>
      </c>
      <c r="F65" s="73"/>
      <c r="G65" s="7">
        <f t="shared" ref="G65" si="233">E65+F65+I64</f>
        <v>4.0000000000000001E-3</v>
      </c>
      <c r="H65" s="74"/>
      <c r="I65" s="7">
        <f t="shared" si="1"/>
        <v>4.0000000000000001E-3</v>
      </c>
      <c r="J65" s="4">
        <f t="shared" si="2"/>
        <v>0</v>
      </c>
      <c r="K65" s="127"/>
      <c r="L65" s="123"/>
      <c r="M65" s="123"/>
      <c r="N65" s="123"/>
      <c r="O65" s="123"/>
      <c r="P65" s="124"/>
    </row>
    <row r="66" spans="2:16" x14ac:dyDescent="0.2">
      <c r="B66" s="93"/>
      <c r="C66" s="128" t="s">
        <v>55</v>
      </c>
      <c r="D66" s="6" t="s">
        <v>68</v>
      </c>
      <c r="E66" s="49">
        <v>9.7699999999999995E-2</v>
      </c>
      <c r="F66" s="73"/>
      <c r="G66" s="7">
        <f t="shared" ref="G66" si="234">E66+F66</f>
        <v>9.7699999999999995E-2</v>
      </c>
      <c r="H66" s="74"/>
      <c r="I66" s="7">
        <f t="shared" si="1"/>
        <v>9.7699999999999995E-2</v>
      </c>
      <c r="J66" s="4">
        <f t="shared" si="2"/>
        <v>0</v>
      </c>
      <c r="K66" s="127">
        <f t="shared" ref="K66" si="235">E66+E67</f>
        <v>0.1085</v>
      </c>
      <c r="L66" s="123">
        <f t="shared" ref="L66" si="236">F66+F67</f>
        <v>0</v>
      </c>
      <c r="M66" s="123">
        <f t="shared" ref="M66" si="237">K66+L66</f>
        <v>0.1085</v>
      </c>
      <c r="N66" s="123">
        <f t="shared" ref="N66" si="238">H66+H67</f>
        <v>0</v>
      </c>
      <c r="O66" s="123">
        <f t="shared" ref="O66" si="239">M66-N66</f>
        <v>0.1085</v>
      </c>
      <c r="P66" s="124">
        <f t="shared" ref="P66" si="240">N66/M66</f>
        <v>0</v>
      </c>
    </row>
    <row r="67" spans="2:16" x14ac:dyDescent="0.2">
      <c r="B67" s="93"/>
      <c r="C67" s="128"/>
      <c r="D67" s="6" t="s">
        <v>69</v>
      </c>
      <c r="E67" s="49">
        <v>1.0800000000000001E-2</v>
      </c>
      <c r="F67" s="73"/>
      <c r="G67" s="7">
        <f t="shared" ref="G67" si="241">E67+F67+I66</f>
        <v>0.1085</v>
      </c>
      <c r="H67" s="74"/>
      <c r="I67" s="7">
        <f t="shared" si="1"/>
        <v>0.1085</v>
      </c>
      <c r="J67" s="4">
        <f t="shared" si="2"/>
        <v>0</v>
      </c>
      <c r="K67" s="127"/>
      <c r="L67" s="123"/>
      <c r="M67" s="123"/>
      <c r="N67" s="123"/>
      <c r="O67" s="123"/>
      <c r="P67" s="124"/>
    </row>
    <row r="68" spans="2:16" x14ac:dyDescent="0.2">
      <c r="B68" s="93"/>
      <c r="C68" s="128" t="s">
        <v>56</v>
      </c>
      <c r="D68" s="6" t="s">
        <v>68</v>
      </c>
      <c r="E68" s="49">
        <v>0.46339999999999998</v>
      </c>
      <c r="F68" s="73"/>
      <c r="G68" s="7">
        <f t="shared" ref="G68" si="242">E68+F68</f>
        <v>0.46339999999999998</v>
      </c>
      <c r="H68" s="74"/>
      <c r="I68" s="7">
        <f t="shared" si="1"/>
        <v>0.46339999999999998</v>
      </c>
      <c r="J68" s="4">
        <f t="shared" si="2"/>
        <v>0</v>
      </c>
      <c r="K68" s="127">
        <f t="shared" ref="K68" si="243">E68+E69</f>
        <v>0.51459999999999995</v>
      </c>
      <c r="L68" s="123">
        <f t="shared" ref="L68" si="244">F68+F69</f>
        <v>0</v>
      </c>
      <c r="M68" s="123">
        <f t="shared" ref="M68" si="245">K68+L68</f>
        <v>0.51459999999999995</v>
      </c>
      <c r="N68" s="123">
        <f t="shared" ref="N68" si="246">H68+H69</f>
        <v>0</v>
      </c>
      <c r="O68" s="123">
        <f t="shared" ref="O68" si="247">M68-N68</f>
        <v>0.51459999999999995</v>
      </c>
      <c r="P68" s="124">
        <f t="shared" ref="P68" si="248">N68/M68</f>
        <v>0</v>
      </c>
    </row>
    <row r="69" spans="2:16" x14ac:dyDescent="0.2">
      <c r="B69" s="93"/>
      <c r="C69" s="128"/>
      <c r="D69" s="6" t="s">
        <v>69</v>
      </c>
      <c r="E69" s="49">
        <v>5.1200000000000002E-2</v>
      </c>
      <c r="F69" s="73"/>
      <c r="G69" s="7">
        <f t="shared" ref="G69" si="249">E69+F69+I68</f>
        <v>0.51459999999999995</v>
      </c>
      <c r="H69" s="74"/>
      <c r="I69" s="7">
        <f t="shared" si="1"/>
        <v>0.51459999999999995</v>
      </c>
      <c r="J69" s="4">
        <f t="shared" si="2"/>
        <v>0</v>
      </c>
      <c r="K69" s="127"/>
      <c r="L69" s="123"/>
      <c r="M69" s="123"/>
      <c r="N69" s="123"/>
      <c r="O69" s="123"/>
      <c r="P69" s="124"/>
    </row>
    <row r="70" spans="2:16" x14ac:dyDescent="0.2">
      <c r="B70" s="93" t="s">
        <v>59</v>
      </c>
      <c r="C70" s="128" t="s">
        <v>41</v>
      </c>
      <c r="D70" s="6" t="s">
        <v>68</v>
      </c>
      <c r="E70" s="49">
        <v>168.0496</v>
      </c>
      <c r="F70" s="73"/>
      <c r="G70" s="7">
        <f t="shared" ref="G70" si="250">E70+F70</f>
        <v>168.0496</v>
      </c>
      <c r="H70" s="74">
        <v>124.054</v>
      </c>
      <c r="I70" s="7">
        <f t="shared" si="1"/>
        <v>43.995599999999996</v>
      </c>
      <c r="J70" s="4">
        <f t="shared" si="2"/>
        <v>0.7381987222819929</v>
      </c>
      <c r="K70" s="127">
        <f t="shared" ref="K70" si="251">E70+E71</f>
        <v>186.63040000000001</v>
      </c>
      <c r="L70" s="123">
        <f t="shared" ref="L70" si="252">F70+F71</f>
        <v>0</v>
      </c>
      <c r="M70" s="123">
        <f t="shared" ref="M70" si="253">K70+L70</f>
        <v>186.63040000000001</v>
      </c>
      <c r="N70" s="123">
        <f t="shared" ref="N70" si="254">H70+H71</f>
        <v>129.58000000000001</v>
      </c>
      <c r="O70" s="123">
        <f t="shared" ref="O70" si="255">M70-N70</f>
        <v>57.050399999999996</v>
      </c>
      <c r="P70" s="124">
        <f t="shared" ref="P70" si="256">N70/M70</f>
        <v>0.69431346661637117</v>
      </c>
    </row>
    <row r="71" spans="2:16" x14ac:dyDescent="0.2">
      <c r="B71" s="93"/>
      <c r="C71" s="128"/>
      <c r="D71" s="6" t="s">
        <v>69</v>
      </c>
      <c r="E71" s="49">
        <v>18.5808</v>
      </c>
      <c r="F71" s="73"/>
      <c r="G71" s="7">
        <f t="shared" ref="G71" si="257">E71+F71+I70</f>
        <v>62.576399999999992</v>
      </c>
      <c r="H71" s="74">
        <v>5.5259999999999998</v>
      </c>
      <c r="I71" s="7">
        <f t="shared" si="1"/>
        <v>57.050399999999996</v>
      </c>
      <c r="J71" s="4">
        <f t="shared" si="2"/>
        <v>8.8308052236945558E-2</v>
      </c>
      <c r="K71" s="127"/>
      <c r="L71" s="123"/>
      <c r="M71" s="123"/>
      <c r="N71" s="123"/>
      <c r="O71" s="123"/>
      <c r="P71" s="124"/>
    </row>
    <row r="72" spans="2:16" x14ac:dyDescent="0.2">
      <c r="B72" s="93"/>
      <c r="C72" s="128" t="s">
        <v>42</v>
      </c>
      <c r="D72" s="6" t="s">
        <v>68</v>
      </c>
      <c r="E72" s="49">
        <v>314.82409999999999</v>
      </c>
      <c r="F72" s="73"/>
      <c r="G72" s="7">
        <f t="shared" ref="G72" si="258">E72+F72</f>
        <v>314.82409999999999</v>
      </c>
      <c r="H72" s="74">
        <v>120.48099999999999</v>
      </c>
      <c r="I72" s="7">
        <f t="shared" ref="I72:I135" si="259">G72-H72</f>
        <v>194.34309999999999</v>
      </c>
      <c r="J72" s="4">
        <f t="shared" ref="J72:J135" si="260">H72/G72</f>
        <v>0.38269306574687262</v>
      </c>
      <c r="K72" s="127">
        <f t="shared" ref="K72" si="261">E72+E73</f>
        <v>349.63339999999999</v>
      </c>
      <c r="L72" s="123">
        <f t="shared" ref="L72" si="262">F72+F73</f>
        <v>-9</v>
      </c>
      <c r="M72" s="123">
        <f t="shared" ref="M72" si="263">K72+L72</f>
        <v>340.63339999999999</v>
      </c>
      <c r="N72" s="123">
        <f t="shared" ref="N72" si="264">H72+H73</f>
        <v>289.01400000000001</v>
      </c>
      <c r="O72" s="123">
        <f t="shared" ref="O72" si="265">M72-N72</f>
        <v>51.619399999999985</v>
      </c>
      <c r="P72" s="124">
        <f t="shared" ref="P72" si="266">N72/M72</f>
        <v>0.84846054438584129</v>
      </c>
    </row>
    <row r="73" spans="2:16" x14ac:dyDescent="0.2">
      <c r="B73" s="93"/>
      <c r="C73" s="128"/>
      <c r="D73" s="6" t="s">
        <v>69</v>
      </c>
      <c r="E73" s="49">
        <v>34.8093</v>
      </c>
      <c r="F73" s="73">
        <f>-9</f>
        <v>-9</v>
      </c>
      <c r="G73" s="7">
        <f t="shared" ref="G73" si="267">E73+F73+I72</f>
        <v>220.1524</v>
      </c>
      <c r="H73" s="74">
        <v>168.53299999999999</v>
      </c>
      <c r="I73" s="7">
        <f t="shared" si="259"/>
        <v>51.619400000000013</v>
      </c>
      <c r="J73" s="4">
        <f t="shared" si="260"/>
        <v>0.7655287882394195</v>
      </c>
      <c r="K73" s="127"/>
      <c r="L73" s="123"/>
      <c r="M73" s="123"/>
      <c r="N73" s="123"/>
      <c r="O73" s="123"/>
      <c r="P73" s="124"/>
    </row>
    <row r="74" spans="2:16" x14ac:dyDescent="0.2">
      <c r="B74" s="93"/>
      <c r="C74" s="128" t="s">
        <v>43</v>
      </c>
      <c r="D74" s="6" t="s">
        <v>68</v>
      </c>
      <c r="E74" s="49">
        <v>3.0700000000000002E-2</v>
      </c>
      <c r="F74" s="73"/>
      <c r="G74" s="7">
        <f t="shared" ref="G74" si="268">E74+F74</f>
        <v>3.0700000000000002E-2</v>
      </c>
      <c r="H74" s="74"/>
      <c r="I74" s="7">
        <f t="shared" si="259"/>
        <v>3.0700000000000002E-2</v>
      </c>
      <c r="J74" s="4">
        <f t="shared" si="260"/>
        <v>0</v>
      </c>
      <c r="K74" s="127">
        <f t="shared" ref="K74" si="269">E74+E75</f>
        <v>3.4099999999999998E-2</v>
      </c>
      <c r="L74" s="123">
        <f t="shared" ref="L74" si="270">F74+F75</f>
        <v>0</v>
      </c>
      <c r="M74" s="123">
        <f t="shared" ref="M74" si="271">K74+L74</f>
        <v>3.4099999999999998E-2</v>
      </c>
      <c r="N74" s="123">
        <f t="shared" ref="N74" si="272">H74+H75</f>
        <v>0</v>
      </c>
      <c r="O74" s="123">
        <f t="shared" ref="O74" si="273">M74-N74</f>
        <v>3.4099999999999998E-2</v>
      </c>
      <c r="P74" s="124">
        <f t="shared" ref="P74" si="274">N74/M74</f>
        <v>0</v>
      </c>
    </row>
    <row r="75" spans="2:16" x14ac:dyDescent="0.2">
      <c r="B75" s="93"/>
      <c r="C75" s="128"/>
      <c r="D75" s="6" t="s">
        <v>69</v>
      </c>
      <c r="E75" s="49">
        <v>3.3999999999999998E-3</v>
      </c>
      <c r="F75" s="73"/>
      <c r="G75" s="7">
        <f t="shared" ref="G75" si="275">E75+F75+I74</f>
        <v>3.4099999999999998E-2</v>
      </c>
      <c r="H75" s="74"/>
      <c r="I75" s="7">
        <f t="shared" si="259"/>
        <v>3.4099999999999998E-2</v>
      </c>
      <c r="J75" s="4">
        <f t="shared" si="260"/>
        <v>0</v>
      </c>
      <c r="K75" s="127"/>
      <c r="L75" s="123"/>
      <c r="M75" s="123"/>
      <c r="N75" s="123"/>
      <c r="O75" s="123"/>
      <c r="P75" s="124"/>
    </row>
    <row r="76" spans="2:16" x14ac:dyDescent="0.2">
      <c r="B76" s="93"/>
      <c r="C76" s="128" t="s">
        <v>44</v>
      </c>
      <c r="D76" s="6" t="s">
        <v>68</v>
      </c>
      <c r="E76" s="49">
        <v>165.15870000000001</v>
      </c>
      <c r="F76" s="73">
        <f>-19.713</f>
        <v>-19.713000000000001</v>
      </c>
      <c r="G76" s="7">
        <f t="shared" ref="G76" si="276">E76+F76</f>
        <v>145.44570000000002</v>
      </c>
      <c r="H76" s="74">
        <v>23.707000000000001</v>
      </c>
      <c r="I76" s="7">
        <f t="shared" si="259"/>
        <v>121.73870000000002</v>
      </c>
      <c r="J76" s="4">
        <f t="shared" si="260"/>
        <v>0.1629955371661039</v>
      </c>
      <c r="K76" s="127">
        <f t="shared" ref="K76" si="277">E76+E77</f>
        <v>183.41990000000001</v>
      </c>
      <c r="L76" s="123">
        <f t="shared" ref="L76" si="278">F76+F77</f>
        <v>-19.713000000000001</v>
      </c>
      <c r="M76" s="123">
        <f t="shared" ref="M76" si="279">K76+L76</f>
        <v>163.70690000000002</v>
      </c>
      <c r="N76" s="123">
        <f t="shared" ref="N76" si="280">H76+H77</f>
        <v>51.64</v>
      </c>
      <c r="O76" s="123">
        <f t="shared" ref="O76" si="281">M76-N76</f>
        <v>112.06690000000002</v>
      </c>
      <c r="P76" s="124">
        <f t="shared" ref="P76" si="282">N76/M76</f>
        <v>0.315441804835349</v>
      </c>
    </row>
    <row r="77" spans="2:16" x14ac:dyDescent="0.2">
      <c r="B77" s="93"/>
      <c r="C77" s="128"/>
      <c r="D77" s="6" t="s">
        <v>69</v>
      </c>
      <c r="E77" s="49">
        <v>18.261199999999999</v>
      </c>
      <c r="F77" s="73"/>
      <c r="G77" s="7">
        <f t="shared" ref="G77" si="283">E77+F77+I76</f>
        <v>139.99990000000003</v>
      </c>
      <c r="H77" s="74">
        <v>27.933</v>
      </c>
      <c r="I77" s="7">
        <f t="shared" si="259"/>
        <v>112.06690000000003</v>
      </c>
      <c r="J77" s="4">
        <f t="shared" si="260"/>
        <v>0.19952157108683646</v>
      </c>
      <c r="K77" s="127"/>
      <c r="L77" s="123"/>
      <c r="M77" s="123"/>
      <c r="N77" s="123"/>
      <c r="O77" s="123"/>
      <c r="P77" s="124"/>
    </row>
    <row r="78" spans="2:16" x14ac:dyDescent="0.2">
      <c r="B78" s="93"/>
      <c r="C78" s="128" t="s">
        <v>45</v>
      </c>
      <c r="D78" s="6" t="s">
        <v>68</v>
      </c>
      <c r="E78" s="49">
        <v>5.3723999999999998</v>
      </c>
      <c r="F78" s="73"/>
      <c r="G78" s="7">
        <f t="shared" ref="G78" si="284">E78+F78</f>
        <v>5.3723999999999998</v>
      </c>
      <c r="H78" s="74"/>
      <c r="I78" s="7">
        <f t="shared" si="259"/>
        <v>5.3723999999999998</v>
      </c>
      <c r="J78" s="4">
        <f t="shared" si="260"/>
        <v>0</v>
      </c>
      <c r="K78" s="127">
        <f t="shared" ref="K78" si="285">E78+E79</f>
        <v>5.9664000000000001</v>
      </c>
      <c r="L78" s="123">
        <f t="shared" ref="L78" si="286">F78+F79</f>
        <v>0</v>
      </c>
      <c r="M78" s="123">
        <f t="shared" ref="M78" si="287">K78+L78</f>
        <v>5.9664000000000001</v>
      </c>
      <c r="N78" s="123">
        <f t="shared" ref="N78" si="288">H78+H79</f>
        <v>0</v>
      </c>
      <c r="O78" s="123">
        <f t="shared" ref="O78" si="289">M78-N78</f>
        <v>5.9664000000000001</v>
      </c>
      <c r="P78" s="124">
        <f t="shared" ref="P78" si="290">N78/M78</f>
        <v>0</v>
      </c>
    </row>
    <row r="79" spans="2:16" x14ac:dyDescent="0.2">
      <c r="B79" s="93"/>
      <c r="C79" s="128"/>
      <c r="D79" s="6" t="s">
        <v>69</v>
      </c>
      <c r="E79" s="49">
        <v>0.59399999999999997</v>
      </c>
      <c r="F79" s="73"/>
      <c r="G79" s="7">
        <f t="shared" ref="G79" si="291">E79+F79+I78</f>
        <v>5.9664000000000001</v>
      </c>
      <c r="H79" s="74"/>
      <c r="I79" s="7">
        <f t="shared" si="259"/>
        <v>5.9664000000000001</v>
      </c>
      <c r="J79" s="4">
        <f t="shared" si="260"/>
        <v>0</v>
      </c>
      <c r="K79" s="127"/>
      <c r="L79" s="123"/>
      <c r="M79" s="123"/>
      <c r="N79" s="123"/>
      <c r="O79" s="123"/>
      <c r="P79" s="124"/>
    </row>
    <row r="80" spans="2:16" x14ac:dyDescent="0.2">
      <c r="B80" s="93"/>
      <c r="C80" s="128" t="s">
        <v>46</v>
      </c>
      <c r="D80" s="6" t="s">
        <v>68</v>
      </c>
      <c r="E80" s="49">
        <v>4.7961999999999998</v>
      </c>
      <c r="F80" s="73"/>
      <c r="G80" s="7">
        <f t="shared" ref="G80" si="292">E80+F80</f>
        <v>4.7961999999999998</v>
      </c>
      <c r="H80" s="74"/>
      <c r="I80" s="7">
        <f t="shared" si="259"/>
        <v>4.7961999999999998</v>
      </c>
      <c r="J80" s="4">
        <f t="shared" si="260"/>
        <v>0</v>
      </c>
      <c r="K80" s="127">
        <f t="shared" ref="K80" si="293">E80+E81</f>
        <v>5.3264999999999993</v>
      </c>
      <c r="L80" s="123">
        <f t="shared" ref="L80" si="294">F80+F81</f>
        <v>0</v>
      </c>
      <c r="M80" s="123">
        <f t="shared" ref="M80" si="295">K80+L80</f>
        <v>5.3264999999999993</v>
      </c>
      <c r="N80" s="123">
        <f t="shared" ref="N80" si="296">H80+H81</f>
        <v>3.468</v>
      </c>
      <c r="O80" s="123">
        <f t="shared" ref="O80" si="297">M80-N80</f>
        <v>1.8584999999999994</v>
      </c>
      <c r="P80" s="124">
        <f t="shared" ref="P80" si="298">N80/M80</f>
        <v>0.6510842016333428</v>
      </c>
    </row>
    <row r="81" spans="2:16" x14ac:dyDescent="0.2">
      <c r="B81" s="93"/>
      <c r="C81" s="128"/>
      <c r="D81" s="6" t="s">
        <v>69</v>
      </c>
      <c r="E81" s="49">
        <v>0.53029999999999999</v>
      </c>
      <c r="F81" s="73"/>
      <c r="G81" s="7">
        <f t="shared" ref="G81" si="299">E81+F81+I80</f>
        <v>5.3264999999999993</v>
      </c>
      <c r="H81" s="74">
        <v>3.468</v>
      </c>
      <c r="I81" s="7">
        <f t="shared" si="259"/>
        <v>1.8584999999999994</v>
      </c>
      <c r="J81" s="4">
        <f t="shared" si="260"/>
        <v>0.6510842016333428</v>
      </c>
      <c r="K81" s="127"/>
      <c r="L81" s="123"/>
      <c r="M81" s="123"/>
      <c r="N81" s="123"/>
      <c r="O81" s="123"/>
      <c r="P81" s="124"/>
    </row>
    <row r="82" spans="2:16" x14ac:dyDescent="0.2">
      <c r="B82" s="93"/>
      <c r="C82" s="128" t="s">
        <v>47</v>
      </c>
      <c r="D82" s="6" t="s">
        <v>68</v>
      </c>
      <c r="E82" s="49">
        <v>2.9015</v>
      </c>
      <c r="F82" s="73"/>
      <c r="G82" s="7">
        <f t="shared" ref="G82" si="300">E82+F82</f>
        <v>2.9015</v>
      </c>
      <c r="H82" s="74"/>
      <c r="I82" s="7">
        <f t="shared" si="259"/>
        <v>2.9015</v>
      </c>
      <c r="J82" s="4">
        <f t="shared" si="260"/>
        <v>0</v>
      </c>
      <c r="K82" s="127">
        <f t="shared" ref="K82" si="301">E82+E83</f>
        <v>3.2222999999999997</v>
      </c>
      <c r="L82" s="123">
        <f t="shared" ref="L82" si="302">F82+F83</f>
        <v>0</v>
      </c>
      <c r="M82" s="123">
        <f t="shared" ref="M82" si="303">K82+L82</f>
        <v>3.2222999999999997</v>
      </c>
      <c r="N82" s="123">
        <f t="shared" ref="N82" si="304">H82+H83</f>
        <v>0</v>
      </c>
      <c r="O82" s="123">
        <f t="shared" ref="O82" si="305">M82-N82</f>
        <v>3.2222999999999997</v>
      </c>
      <c r="P82" s="124">
        <f t="shared" ref="P82" si="306">N82/M82</f>
        <v>0</v>
      </c>
    </row>
    <row r="83" spans="2:16" x14ac:dyDescent="0.2">
      <c r="B83" s="93"/>
      <c r="C83" s="128"/>
      <c r="D83" s="6" t="s">
        <v>69</v>
      </c>
      <c r="E83" s="49">
        <v>0.32079999999999997</v>
      </c>
      <c r="F83" s="73"/>
      <c r="G83" s="7">
        <f t="shared" ref="G83" si="307">E83+F83+I82</f>
        <v>3.2222999999999997</v>
      </c>
      <c r="H83" s="74"/>
      <c r="I83" s="7">
        <f t="shared" si="259"/>
        <v>3.2222999999999997</v>
      </c>
      <c r="J83" s="4">
        <f t="shared" si="260"/>
        <v>0</v>
      </c>
      <c r="K83" s="127"/>
      <c r="L83" s="123"/>
      <c r="M83" s="123"/>
      <c r="N83" s="123"/>
      <c r="O83" s="123"/>
      <c r="P83" s="124"/>
    </row>
    <row r="84" spans="2:16" x14ac:dyDescent="0.2">
      <c r="B84" s="93"/>
      <c r="C84" s="128" t="s">
        <v>48</v>
      </c>
      <c r="D84" s="6" t="s">
        <v>68</v>
      </c>
      <c r="E84" s="49">
        <v>305.85430000000002</v>
      </c>
      <c r="F84" s="73"/>
      <c r="G84" s="7">
        <f t="shared" ref="G84" si="308">E84+F84</f>
        <v>305.85430000000002</v>
      </c>
      <c r="H84" s="74">
        <v>51.218000000000004</v>
      </c>
      <c r="I84" s="7">
        <f t="shared" si="259"/>
        <v>254.63630000000001</v>
      </c>
      <c r="J84" s="4">
        <f t="shared" si="260"/>
        <v>0.16745881944442173</v>
      </c>
      <c r="K84" s="127">
        <f t="shared" ref="K84" si="309">E84+E85</f>
        <v>339.67190000000005</v>
      </c>
      <c r="L84" s="123">
        <f t="shared" ref="L84" si="310">F84+F85</f>
        <v>0</v>
      </c>
      <c r="M84" s="123">
        <f t="shared" ref="M84" si="311">K84+L84</f>
        <v>339.67190000000005</v>
      </c>
      <c r="N84" s="123">
        <f t="shared" ref="N84" si="312">H84+H85</f>
        <v>120.09400000000001</v>
      </c>
      <c r="O84" s="123">
        <f t="shared" ref="O84" si="313">M84-N84</f>
        <v>219.57790000000006</v>
      </c>
      <c r="P84" s="124">
        <f t="shared" ref="P84" si="314">N84/M84</f>
        <v>0.35355883133105798</v>
      </c>
    </row>
    <row r="85" spans="2:16" x14ac:dyDescent="0.2">
      <c r="B85" s="93"/>
      <c r="C85" s="128"/>
      <c r="D85" s="6" t="s">
        <v>69</v>
      </c>
      <c r="E85" s="49">
        <v>33.817599999999999</v>
      </c>
      <c r="F85" s="73"/>
      <c r="G85" s="7">
        <f t="shared" ref="G85" si="315">E85+F85+I84</f>
        <v>288.45389999999998</v>
      </c>
      <c r="H85" s="74">
        <v>68.876000000000005</v>
      </c>
      <c r="I85" s="7">
        <f t="shared" si="259"/>
        <v>219.57789999999997</v>
      </c>
      <c r="J85" s="4">
        <f t="shared" si="260"/>
        <v>0.23877645613389178</v>
      </c>
      <c r="K85" s="127"/>
      <c r="L85" s="123"/>
      <c r="M85" s="123"/>
      <c r="N85" s="123"/>
      <c r="O85" s="123"/>
      <c r="P85" s="124"/>
    </row>
    <row r="86" spans="2:16" x14ac:dyDescent="0.2">
      <c r="B86" s="93"/>
      <c r="C86" s="128" t="s">
        <v>49</v>
      </c>
      <c r="D86" s="6" t="s">
        <v>68</v>
      </c>
      <c r="E86" s="49">
        <v>1.5838000000000001</v>
      </c>
      <c r="F86" s="73"/>
      <c r="G86" s="7">
        <f t="shared" ref="G86" si="316">E86+F86</f>
        <v>1.5838000000000001</v>
      </c>
      <c r="H86" s="74"/>
      <c r="I86" s="7">
        <f t="shared" si="259"/>
        <v>1.5838000000000001</v>
      </c>
      <c r="J86" s="4">
        <f t="shared" si="260"/>
        <v>0</v>
      </c>
      <c r="K86" s="127">
        <f t="shared" ref="K86" si="317">E86+E87</f>
        <v>1.7589000000000001</v>
      </c>
      <c r="L86" s="123">
        <f t="shared" ref="L86" si="318">F86+F87</f>
        <v>0</v>
      </c>
      <c r="M86" s="123">
        <f t="shared" ref="M86" si="319">K86+L86</f>
        <v>1.7589000000000001</v>
      </c>
      <c r="N86" s="123">
        <f t="shared" ref="N86" si="320">H86+H87</f>
        <v>0</v>
      </c>
      <c r="O86" s="123">
        <f t="shared" ref="O86" si="321">M86-N86</f>
        <v>1.7589000000000001</v>
      </c>
      <c r="P86" s="124">
        <f t="shared" ref="P86" si="322">N86/M86</f>
        <v>0</v>
      </c>
    </row>
    <row r="87" spans="2:16" x14ac:dyDescent="0.2">
      <c r="B87" s="93"/>
      <c r="C87" s="128"/>
      <c r="D87" s="6" t="s">
        <v>69</v>
      </c>
      <c r="E87" s="49">
        <v>0.17510000000000001</v>
      </c>
      <c r="F87" s="73"/>
      <c r="G87" s="7">
        <f t="shared" ref="G87" si="323">E87+F87+I86</f>
        <v>1.7589000000000001</v>
      </c>
      <c r="H87" s="74"/>
      <c r="I87" s="7">
        <f t="shared" si="259"/>
        <v>1.7589000000000001</v>
      </c>
      <c r="J87" s="4">
        <f t="shared" si="260"/>
        <v>0</v>
      </c>
      <c r="K87" s="127"/>
      <c r="L87" s="123"/>
      <c r="M87" s="123"/>
      <c r="N87" s="123"/>
      <c r="O87" s="123"/>
      <c r="P87" s="124"/>
    </row>
    <row r="88" spans="2:16" x14ac:dyDescent="0.2">
      <c r="B88" s="93"/>
      <c r="C88" s="128" t="s">
        <v>50</v>
      </c>
      <c r="D88" s="6" t="s">
        <v>68</v>
      </c>
      <c r="E88" s="49">
        <v>33.200400000000002</v>
      </c>
      <c r="F88" s="73"/>
      <c r="G88" s="7">
        <f t="shared" ref="G88" si="324">E88+F88</f>
        <v>33.200400000000002</v>
      </c>
      <c r="H88" s="74">
        <v>27.844000000000001</v>
      </c>
      <c r="I88" s="7">
        <f t="shared" si="259"/>
        <v>5.3564000000000007</v>
      </c>
      <c r="J88" s="4">
        <f t="shared" si="260"/>
        <v>0.83866459440247709</v>
      </c>
      <c r="K88" s="127">
        <f t="shared" ref="K88" si="325">E88+E89</f>
        <v>36.871300000000005</v>
      </c>
      <c r="L88" s="123">
        <f t="shared" ref="L88" si="326">F88+F89</f>
        <v>9</v>
      </c>
      <c r="M88" s="123">
        <f t="shared" ref="M88" si="327">K88+L88</f>
        <v>45.871300000000005</v>
      </c>
      <c r="N88" s="123">
        <f t="shared" ref="N88" si="328">H88+H89</f>
        <v>45.612000000000002</v>
      </c>
      <c r="O88" s="123">
        <f t="shared" ref="O88" si="329">M88-N88</f>
        <v>0.25930000000000319</v>
      </c>
      <c r="P88" s="124">
        <f t="shared" ref="P88" si="330">N88/M88</f>
        <v>0.99434722800531039</v>
      </c>
    </row>
    <row r="89" spans="2:16" x14ac:dyDescent="0.2">
      <c r="B89" s="93"/>
      <c r="C89" s="128"/>
      <c r="D89" s="6" t="s">
        <v>69</v>
      </c>
      <c r="E89" s="49">
        <v>3.6709000000000001</v>
      </c>
      <c r="F89" s="73">
        <f>9</f>
        <v>9</v>
      </c>
      <c r="G89" s="7">
        <f t="shared" ref="G89" si="331">E89+F89+I88</f>
        <v>18.0273</v>
      </c>
      <c r="H89" s="74">
        <v>17.768000000000001</v>
      </c>
      <c r="I89" s="7">
        <f t="shared" si="259"/>
        <v>0.25929999999999964</v>
      </c>
      <c r="J89" s="4">
        <f t="shared" si="260"/>
        <v>0.98561625978377243</v>
      </c>
      <c r="K89" s="127"/>
      <c r="L89" s="123"/>
      <c r="M89" s="123"/>
      <c r="N89" s="123"/>
      <c r="O89" s="123"/>
      <c r="P89" s="124"/>
    </row>
    <row r="90" spans="2:16" x14ac:dyDescent="0.2">
      <c r="B90" s="93"/>
      <c r="C90" s="128" t="s">
        <v>51</v>
      </c>
      <c r="D90" s="6" t="s">
        <v>68</v>
      </c>
      <c r="E90" s="49">
        <v>3.0700000000000002E-2</v>
      </c>
      <c r="F90" s="73"/>
      <c r="G90" s="7">
        <f t="shared" ref="G90" si="332">E90+F90</f>
        <v>3.0700000000000002E-2</v>
      </c>
      <c r="H90" s="74"/>
      <c r="I90" s="7">
        <f t="shared" si="259"/>
        <v>3.0700000000000002E-2</v>
      </c>
      <c r="J90" s="4">
        <f t="shared" si="260"/>
        <v>0</v>
      </c>
      <c r="K90" s="127">
        <f t="shared" ref="K90" si="333">E90+E91</f>
        <v>3.4099999999999998E-2</v>
      </c>
      <c r="L90" s="123">
        <f t="shared" ref="L90" si="334">F90+F91</f>
        <v>0</v>
      </c>
      <c r="M90" s="123">
        <f t="shared" ref="M90" si="335">K90+L90</f>
        <v>3.4099999999999998E-2</v>
      </c>
      <c r="N90" s="123">
        <f t="shared" ref="N90" si="336">H90+H91</f>
        <v>0</v>
      </c>
      <c r="O90" s="123">
        <f t="shared" ref="O90" si="337">M90-N90</f>
        <v>3.4099999999999998E-2</v>
      </c>
      <c r="P90" s="124">
        <f t="shared" ref="P90" si="338">N90/M90</f>
        <v>0</v>
      </c>
    </row>
    <row r="91" spans="2:16" x14ac:dyDescent="0.2">
      <c r="B91" s="93"/>
      <c r="C91" s="128"/>
      <c r="D91" s="6" t="s">
        <v>69</v>
      </c>
      <c r="E91" s="49">
        <v>3.3999999999999998E-3</v>
      </c>
      <c r="F91" s="73"/>
      <c r="G91" s="7">
        <f t="shared" ref="G91" si="339">E91+F91+I90</f>
        <v>3.4099999999999998E-2</v>
      </c>
      <c r="H91" s="74"/>
      <c r="I91" s="7">
        <f t="shared" si="259"/>
        <v>3.4099999999999998E-2</v>
      </c>
      <c r="J91" s="4">
        <f t="shared" si="260"/>
        <v>0</v>
      </c>
      <c r="K91" s="127"/>
      <c r="L91" s="123"/>
      <c r="M91" s="123"/>
      <c r="N91" s="123"/>
      <c r="O91" s="123"/>
      <c r="P91" s="124"/>
    </row>
    <row r="92" spans="2:16" x14ac:dyDescent="0.2">
      <c r="B92" s="93"/>
      <c r="C92" s="128" t="s">
        <v>52</v>
      </c>
      <c r="D92" s="6" t="s">
        <v>68</v>
      </c>
      <c r="E92" s="49">
        <v>2.0400000000000001E-2</v>
      </c>
      <c r="F92" s="73"/>
      <c r="G92" s="7">
        <f t="shared" ref="G92" si="340">E92+F92</f>
        <v>2.0400000000000001E-2</v>
      </c>
      <c r="H92" s="74"/>
      <c r="I92" s="7">
        <f t="shared" si="259"/>
        <v>2.0400000000000001E-2</v>
      </c>
      <c r="J92" s="4">
        <f t="shared" si="260"/>
        <v>0</v>
      </c>
      <c r="K92" s="127">
        <f t="shared" ref="K92" si="341">E92+E93</f>
        <v>2.2700000000000001E-2</v>
      </c>
      <c r="L92" s="123">
        <f t="shared" ref="L92" si="342">F92+F93</f>
        <v>0</v>
      </c>
      <c r="M92" s="123">
        <f t="shared" ref="M92" si="343">K92+L92</f>
        <v>2.2700000000000001E-2</v>
      </c>
      <c r="N92" s="123">
        <f t="shared" ref="N92" si="344">H92+H93</f>
        <v>0</v>
      </c>
      <c r="O92" s="123">
        <f t="shared" ref="O92" si="345">M92-N92</f>
        <v>2.2700000000000001E-2</v>
      </c>
      <c r="P92" s="124">
        <f t="shared" ref="P92" si="346">N92/M92</f>
        <v>0</v>
      </c>
    </row>
    <row r="93" spans="2:16" x14ac:dyDescent="0.2">
      <c r="B93" s="93"/>
      <c r="C93" s="128"/>
      <c r="D93" s="6" t="s">
        <v>69</v>
      </c>
      <c r="E93" s="49">
        <v>2.3E-3</v>
      </c>
      <c r="F93" s="73"/>
      <c r="G93" s="7">
        <f t="shared" ref="G93" si="347">E93+F93+I92</f>
        <v>2.2700000000000001E-2</v>
      </c>
      <c r="H93" s="74"/>
      <c r="I93" s="7">
        <f t="shared" si="259"/>
        <v>2.2700000000000001E-2</v>
      </c>
      <c r="J93" s="4">
        <f t="shared" si="260"/>
        <v>0</v>
      </c>
      <c r="K93" s="127"/>
      <c r="L93" s="123"/>
      <c r="M93" s="123"/>
      <c r="N93" s="123"/>
      <c r="O93" s="123"/>
      <c r="P93" s="124"/>
    </row>
    <row r="94" spans="2:16" x14ac:dyDescent="0.2">
      <c r="B94" s="93"/>
      <c r="C94" s="128" t="s">
        <v>53</v>
      </c>
      <c r="D94" s="6" t="s">
        <v>68</v>
      </c>
      <c r="E94" s="49">
        <v>18.5825</v>
      </c>
      <c r="F94" s="73">
        <v>19.713000000000001</v>
      </c>
      <c r="G94" s="7">
        <f t="shared" ref="G94" si="348">E94+F94</f>
        <v>38.295500000000004</v>
      </c>
      <c r="H94" s="74"/>
      <c r="I94" s="7">
        <f t="shared" si="259"/>
        <v>38.295500000000004</v>
      </c>
      <c r="J94" s="4">
        <f t="shared" si="260"/>
        <v>0</v>
      </c>
      <c r="K94" s="127">
        <f t="shared" ref="K94" si="349">E94+E95</f>
        <v>20.6371</v>
      </c>
      <c r="L94" s="123">
        <f t="shared" ref="L94" si="350">F94+F95</f>
        <v>19.713000000000001</v>
      </c>
      <c r="M94" s="123">
        <f t="shared" ref="M94" si="351">K94+L94</f>
        <v>40.350099999999998</v>
      </c>
      <c r="N94" s="123">
        <f t="shared" ref="N94" si="352">H94+H95</f>
        <v>0</v>
      </c>
      <c r="O94" s="123">
        <f t="shared" ref="O94" si="353">M94-N94</f>
        <v>40.350099999999998</v>
      </c>
      <c r="P94" s="124">
        <f t="shared" ref="P94" si="354">N94/M94</f>
        <v>0</v>
      </c>
    </row>
    <row r="95" spans="2:16" x14ac:dyDescent="0.2">
      <c r="B95" s="93"/>
      <c r="C95" s="128"/>
      <c r="D95" s="6" t="s">
        <v>69</v>
      </c>
      <c r="E95" s="49">
        <v>2.0546000000000002</v>
      </c>
      <c r="F95" s="73"/>
      <c r="G95" s="7">
        <f t="shared" ref="G95" si="355">E95+F95+I94</f>
        <v>40.350100000000005</v>
      </c>
      <c r="H95" s="74"/>
      <c r="I95" s="7">
        <f t="shared" si="259"/>
        <v>40.350100000000005</v>
      </c>
      <c r="J95" s="4">
        <f t="shared" si="260"/>
        <v>0</v>
      </c>
      <c r="K95" s="127"/>
      <c r="L95" s="123"/>
      <c r="M95" s="123"/>
      <c r="N95" s="123"/>
      <c r="O95" s="123"/>
      <c r="P95" s="124"/>
    </row>
    <row r="96" spans="2:16" x14ac:dyDescent="0.2">
      <c r="B96" s="93"/>
      <c r="C96" s="128" t="s">
        <v>54</v>
      </c>
      <c r="D96" s="6" t="s">
        <v>68</v>
      </c>
      <c r="E96" s="49">
        <v>1.0200000000000001E-2</v>
      </c>
      <c r="F96" s="73"/>
      <c r="G96" s="7">
        <f t="shared" ref="G96" si="356">E96+F96</f>
        <v>1.0200000000000001E-2</v>
      </c>
      <c r="H96" s="74"/>
      <c r="I96" s="7">
        <f t="shared" si="259"/>
        <v>1.0200000000000001E-2</v>
      </c>
      <c r="J96" s="4">
        <f t="shared" si="260"/>
        <v>0</v>
      </c>
      <c r="K96" s="127">
        <f t="shared" ref="K96" si="357">E96+E97</f>
        <v>1.1300000000000001E-2</v>
      </c>
      <c r="L96" s="123">
        <f t="shared" ref="L96" si="358">F96+F97</f>
        <v>0</v>
      </c>
      <c r="M96" s="123">
        <f t="shared" ref="M96" si="359">K96+L96</f>
        <v>1.1300000000000001E-2</v>
      </c>
      <c r="N96" s="123">
        <f t="shared" ref="N96" si="360">H96+H97</f>
        <v>0</v>
      </c>
      <c r="O96" s="123">
        <f t="shared" ref="O96" si="361">M96-N96</f>
        <v>1.1300000000000001E-2</v>
      </c>
      <c r="P96" s="124">
        <f t="shared" ref="P96" si="362">N96/M96</f>
        <v>0</v>
      </c>
    </row>
    <row r="97" spans="2:16" x14ac:dyDescent="0.2">
      <c r="B97" s="93"/>
      <c r="C97" s="128"/>
      <c r="D97" s="6" t="s">
        <v>69</v>
      </c>
      <c r="E97" s="49">
        <v>1.1000000000000001E-3</v>
      </c>
      <c r="F97" s="73"/>
      <c r="G97" s="7">
        <f t="shared" ref="G97" si="363">E97+F97+I96</f>
        <v>1.1300000000000001E-2</v>
      </c>
      <c r="H97" s="74"/>
      <c r="I97" s="7">
        <f t="shared" si="259"/>
        <v>1.1300000000000001E-2</v>
      </c>
      <c r="J97" s="4">
        <f t="shared" si="260"/>
        <v>0</v>
      </c>
      <c r="K97" s="127"/>
      <c r="L97" s="123"/>
      <c r="M97" s="123"/>
      <c r="N97" s="123"/>
      <c r="O97" s="123"/>
      <c r="P97" s="124"/>
    </row>
    <row r="98" spans="2:16" x14ac:dyDescent="0.2">
      <c r="B98" s="93"/>
      <c r="C98" s="128" t="s">
        <v>55</v>
      </c>
      <c r="D98" s="6" t="s">
        <v>68</v>
      </c>
      <c r="E98" s="49">
        <v>0.27589999999999998</v>
      </c>
      <c r="F98" s="73"/>
      <c r="G98" s="7">
        <f t="shared" ref="G98" si="364">E98+F98</f>
        <v>0.27589999999999998</v>
      </c>
      <c r="H98" s="74"/>
      <c r="I98" s="7">
        <f t="shared" si="259"/>
        <v>0.27589999999999998</v>
      </c>
      <c r="J98" s="4">
        <f t="shared" si="260"/>
        <v>0</v>
      </c>
      <c r="K98" s="127">
        <f t="shared" ref="K98" si="365">E98+E99</f>
        <v>0.30640000000000001</v>
      </c>
      <c r="L98" s="123">
        <f t="shared" ref="L98" si="366">F98+F99</f>
        <v>0</v>
      </c>
      <c r="M98" s="123">
        <f t="shared" ref="M98" si="367">K98+L98</f>
        <v>0.30640000000000001</v>
      </c>
      <c r="N98" s="123">
        <f t="shared" ref="N98" si="368">H98+H99</f>
        <v>0</v>
      </c>
      <c r="O98" s="123">
        <f t="shared" ref="O98" si="369">M98-N98</f>
        <v>0.30640000000000001</v>
      </c>
      <c r="P98" s="124">
        <f t="shared" ref="P98" si="370">N98/M98</f>
        <v>0</v>
      </c>
    </row>
    <row r="99" spans="2:16" x14ac:dyDescent="0.2">
      <c r="B99" s="93"/>
      <c r="C99" s="128"/>
      <c r="D99" s="6" t="s">
        <v>69</v>
      </c>
      <c r="E99" s="49">
        <v>3.0499999999999999E-2</v>
      </c>
      <c r="F99" s="73"/>
      <c r="G99" s="7">
        <f t="shared" ref="G99" si="371">E99+F99+I98</f>
        <v>0.30640000000000001</v>
      </c>
      <c r="H99" s="74"/>
      <c r="I99" s="7">
        <f t="shared" si="259"/>
        <v>0.30640000000000001</v>
      </c>
      <c r="J99" s="4">
        <f t="shared" si="260"/>
        <v>0</v>
      </c>
      <c r="K99" s="127"/>
      <c r="L99" s="123"/>
      <c r="M99" s="123"/>
      <c r="N99" s="123"/>
      <c r="O99" s="123"/>
      <c r="P99" s="124"/>
    </row>
    <row r="100" spans="2:16" x14ac:dyDescent="0.2">
      <c r="B100" s="93"/>
      <c r="C100" s="128" t="s">
        <v>56</v>
      </c>
      <c r="D100" s="6" t="s">
        <v>68</v>
      </c>
      <c r="E100" s="49">
        <v>1.3082</v>
      </c>
      <c r="F100" s="73"/>
      <c r="G100" s="7">
        <f t="shared" ref="G100" si="372">E100+F100</f>
        <v>1.3082</v>
      </c>
      <c r="H100" s="74"/>
      <c r="I100" s="7">
        <f t="shared" si="259"/>
        <v>1.3082</v>
      </c>
      <c r="J100" s="4">
        <f t="shared" si="260"/>
        <v>0</v>
      </c>
      <c r="K100" s="127">
        <f t="shared" ref="K100" si="373">E100+E101</f>
        <v>1.4528000000000001</v>
      </c>
      <c r="L100" s="123">
        <f t="shared" ref="L100" si="374">F100+F101</f>
        <v>0</v>
      </c>
      <c r="M100" s="123">
        <f t="shared" ref="M100" si="375">K100+L100</f>
        <v>1.4528000000000001</v>
      </c>
      <c r="N100" s="123">
        <f t="shared" ref="N100" si="376">H100+H101</f>
        <v>0</v>
      </c>
      <c r="O100" s="123">
        <f t="shared" ref="O100" si="377">M100-N100</f>
        <v>1.4528000000000001</v>
      </c>
      <c r="P100" s="124">
        <f t="shared" ref="P100" si="378">N100/M100</f>
        <v>0</v>
      </c>
    </row>
    <row r="101" spans="2:16" x14ac:dyDescent="0.2">
      <c r="B101" s="93"/>
      <c r="C101" s="128"/>
      <c r="D101" s="6" t="s">
        <v>69</v>
      </c>
      <c r="E101" s="49">
        <v>0.14460000000000001</v>
      </c>
      <c r="F101" s="73"/>
      <c r="G101" s="7">
        <f t="shared" ref="G101" si="379">E101+F101+I100</f>
        <v>1.4528000000000001</v>
      </c>
      <c r="H101" s="74"/>
      <c r="I101" s="7">
        <f t="shared" si="259"/>
        <v>1.4528000000000001</v>
      </c>
      <c r="J101" s="4">
        <f t="shared" si="260"/>
        <v>0</v>
      </c>
      <c r="K101" s="127"/>
      <c r="L101" s="123"/>
      <c r="M101" s="123"/>
      <c r="N101" s="123"/>
      <c r="O101" s="123"/>
      <c r="P101" s="124"/>
    </row>
    <row r="102" spans="2:16" x14ac:dyDescent="0.2">
      <c r="B102" s="93" t="s">
        <v>60</v>
      </c>
      <c r="C102" s="128" t="s">
        <v>41</v>
      </c>
      <c r="D102" s="6" t="s">
        <v>68</v>
      </c>
      <c r="E102" s="49">
        <v>130.88800000000001</v>
      </c>
      <c r="F102" s="73"/>
      <c r="G102" s="7">
        <f t="shared" ref="G102" si="380">E102+F102</f>
        <v>130.88800000000001</v>
      </c>
      <c r="H102" s="74">
        <v>57.204999999999998</v>
      </c>
      <c r="I102" s="7">
        <f t="shared" si="259"/>
        <v>73.683000000000007</v>
      </c>
      <c r="J102" s="4">
        <f t="shared" si="260"/>
        <v>0.43705305299187086</v>
      </c>
      <c r="K102" s="127">
        <f t="shared" ref="K102" si="381">E102+E103</f>
        <v>145.358</v>
      </c>
      <c r="L102" s="123">
        <f t="shared" ref="L102" si="382">F102+F103</f>
        <v>0</v>
      </c>
      <c r="M102" s="123">
        <f t="shared" ref="M102" si="383">K102+L102</f>
        <v>145.358</v>
      </c>
      <c r="N102" s="123">
        <f t="shared" ref="N102" si="384">H102+H103</f>
        <v>124.111</v>
      </c>
      <c r="O102" s="123">
        <f t="shared" ref="O102" si="385">M102-N102</f>
        <v>21.247</v>
      </c>
      <c r="P102" s="124">
        <f t="shared" ref="P102" si="386">N102/M102</f>
        <v>0.85382985456596816</v>
      </c>
    </row>
    <row r="103" spans="2:16" x14ac:dyDescent="0.2">
      <c r="B103" s="93"/>
      <c r="C103" s="128"/>
      <c r="D103" s="6" t="s">
        <v>69</v>
      </c>
      <c r="E103" s="49">
        <v>14.47</v>
      </c>
      <c r="F103" s="73"/>
      <c r="G103" s="7">
        <f t="shared" ref="G103" si="387">E103+F103+I102</f>
        <v>88.153000000000006</v>
      </c>
      <c r="H103" s="74">
        <v>66.906000000000006</v>
      </c>
      <c r="I103" s="7">
        <f t="shared" si="259"/>
        <v>21.247</v>
      </c>
      <c r="J103" s="4">
        <f t="shared" si="260"/>
        <v>0.75897587149614876</v>
      </c>
      <c r="K103" s="127"/>
      <c r="L103" s="123"/>
      <c r="M103" s="123"/>
      <c r="N103" s="123"/>
      <c r="O103" s="123"/>
      <c r="P103" s="124"/>
    </row>
    <row r="104" spans="2:16" x14ac:dyDescent="0.2">
      <c r="B104" s="93"/>
      <c r="C104" s="128" t="s">
        <v>42</v>
      </c>
      <c r="D104" s="6" t="s">
        <v>68</v>
      </c>
      <c r="E104" s="49">
        <v>245.2055</v>
      </c>
      <c r="F104" s="73"/>
      <c r="G104" s="7">
        <f t="shared" ref="G104" si="388">E104+F104</f>
        <v>245.2055</v>
      </c>
      <c r="H104" s="74">
        <v>195.202</v>
      </c>
      <c r="I104" s="7">
        <f t="shared" si="259"/>
        <v>50.003500000000003</v>
      </c>
      <c r="J104" s="4">
        <f t="shared" si="260"/>
        <v>0.7960751288205199</v>
      </c>
      <c r="K104" s="127">
        <f t="shared" ref="K104" si="389">E104+E105</f>
        <v>272.31360000000001</v>
      </c>
      <c r="L104" s="123">
        <f t="shared" ref="L104" si="390">F104+F105</f>
        <v>0</v>
      </c>
      <c r="M104" s="123">
        <f t="shared" ref="M104" si="391">K104+L104</f>
        <v>272.31360000000001</v>
      </c>
      <c r="N104" s="123">
        <f t="shared" ref="N104" si="392">H104+H105</f>
        <v>267.846</v>
      </c>
      <c r="O104" s="123">
        <f t="shared" ref="O104" si="393">M104-N104</f>
        <v>4.4676000000000045</v>
      </c>
      <c r="P104" s="124">
        <f t="shared" ref="P104" si="394">N104/M104</f>
        <v>0.98359391525065221</v>
      </c>
    </row>
    <row r="105" spans="2:16" x14ac:dyDescent="0.2">
      <c r="B105" s="93"/>
      <c r="C105" s="128"/>
      <c r="D105" s="6" t="s">
        <v>69</v>
      </c>
      <c r="E105" s="49">
        <v>27.1081</v>
      </c>
      <c r="F105" s="73"/>
      <c r="G105" s="7">
        <f t="shared" ref="G105" si="395">E105+F105+I104</f>
        <v>77.11160000000001</v>
      </c>
      <c r="H105" s="74">
        <v>72.644000000000005</v>
      </c>
      <c r="I105" s="7">
        <f t="shared" si="259"/>
        <v>4.4676000000000045</v>
      </c>
      <c r="J105" s="4">
        <f t="shared" si="260"/>
        <v>0.94206319153019769</v>
      </c>
      <c r="K105" s="127"/>
      <c r="L105" s="123"/>
      <c r="M105" s="123"/>
      <c r="N105" s="123"/>
      <c r="O105" s="123"/>
      <c r="P105" s="124"/>
    </row>
    <row r="106" spans="2:16" x14ac:dyDescent="0.2">
      <c r="B106" s="93"/>
      <c r="C106" s="128" t="s">
        <v>43</v>
      </c>
      <c r="D106" s="6" t="s">
        <v>68</v>
      </c>
      <c r="E106" s="49">
        <v>2.3900000000000001E-2</v>
      </c>
      <c r="F106" s="73"/>
      <c r="G106" s="7">
        <f t="shared" ref="G106" si="396">E106+F106</f>
        <v>2.3900000000000001E-2</v>
      </c>
      <c r="H106" s="74"/>
      <c r="I106" s="7">
        <f t="shared" si="259"/>
        <v>2.3900000000000001E-2</v>
      </c>
      <c r="J106" s="4">
        <f t="shared" si="260"/>
        <v>0</v>
      </c>
      <c r="K106" s="127">
        <f t="shared" ref="K106" si="397">E106+E107</f>
        <v>2.6500000000000003E-2</v>
      </c>
      <c r="L106" s="123">
        <f t="shared" ref="L106" si="398">F106+F107</f>
        <v>0</v>
      </c>
      <c r="M106" s="123">
        <f t="shared" ref="M106" si="399">K106+L106</f>
        <v>2.6500000000000003E-2</v>
      </c>
      <c r="N106" s="123">
        <f t="shared" ref="N106" si="400">H106+H107</f>
        <v>0</v>
      </c>
      <c r="O106" s="123">
        <f t="shared" ref="O106" si="401">M106-N106</f>
        <v>2.6500000000000003E-2</v>
      </c>
      <c r="P106" s="124">
        <f t="shared" ref="P106" si="402">N106/M106</f>
        <v>0</v>
      </c>
    </row>
    <row r="107" spans="2:16" x14ac:dyDescent="0.2">
      <c r="B107" s="93"/>
      <c r="C107" s="128"/>
      <c r="D107" s="6" t="s">
        <v>69</v>
      </c>
      <c r="E107" s="49">
        <v>2.5999999999999999E-3</v>
      </c>
      <c r="F107" s="73"/>
      <c r="G107" s="7">
        <f t="shared" ref="G107" si="403">E107+F107+I106</f>
        <v>2.6500000000000003E-2</v>
      </c>
      <c r="H107" s="74"/>
      <c r="I107" s="7">
        <f t="shared" si="259"/>
        <v>2.6500000000000003E-2</v>
      </c>
      <c r="J107" s="4">
        <f t="shared" si="260"/>
        <v>0</v>
      </c>
      <c r="K107" s="127"/>
      <c r="L107" s="123"/>
      <c r="M107" s="123"/>
      <c r="N107" s="123"/>
      <c r="O107" s="123"/>
      <c r="P107" s="124"/>
    </row>
    <row r="108" spans="2:16" x14ac:dyDescent="0.2">
      <c r="B108" s="93"/>
      <c r="C108" s="128" t="s">
        <v>44</v>
      </c>
      <c r="D108" s="6" t="s">
        <v>68</v>
      </c>
      <c r="E108" s="49">
        <v>128.63630000000001</v>
      </c>
      <c r="F108" s="73">
        <f>-15.353</f>
        <v>-15.353</v>
      </c>
      <c r="G108" s="7">
        <f t="shared" ref="G108" si="404">E108+F108</f>
        <v>113.28330000000001</v>
      </c>
      <c r="H108" s="74">
        <v>100.64400000000001</v>
      </c>
      <c r="I108" s="7">
        <f t="shared" si="259"/>
        <v>12.639300000000006</v>
      </c>
      <c r="J108" s="4">
        <f t="shared" si="260"/>
        <v>0.88842750873253162</v>
      </c>
      <c r="K108" s="127">
        <f t="shared" ref="K108" si="405">E108+E109</f>
        <v>142.85740000000001</v>
      </c>
      <c r="L108" s="123">
        <f t="shared" ref="L108" si="406">F108+F109</f>
        <v>-15.353</v>
      </c>
      <c r="M108" s="123">
        <f t="shared" ref="M108" si="407">K108+L108</f>
        <v>127.50440000000002</v>
      </c>
      <c r="N108" s="123">
        <f t="shared" ref="N108" si="408">H108+H109</f>
        <v>120.667</v>
      </c>
      <c r="O108" s="123">
        <f t="shared" ref="O108" si="409">M108-N108</f>
        <v>6.8374000000000166</v>
      </c>
      <c r="P108" s="124">
        <f t="shared" ref="P108" si="410">N108/M108</f>
        <v>0.94637518391522157</v>
      </c>
    </row>
    <row r="109" spans="2:16" x14ac:dyDescent="0.2">
      <c r="B109" s="93"/>
      <c r="C109" s="128"/>
      <c r="D109" s="6" t="s">
        <v>69</v>
      </c>
      <c r="E109" s="49">
        <v>14.2211</v>
      </c>
      <c r="F109" s="73"/>
      <c r="G109" s="7">
        <f t="shared" ref="G109" si="411">E109+F109+I108</f>
        <v>26.860400000000006</v>
      </c>
      <c r="H109" s="74">
        <v>20.023</v>
      </c>
      <c r="I109" s="7">
        <f t="shared" si="259"/>
        <v>6.8374000000000059</v>
      </c>
      <c r="J109" s="4">
        <f t="shared" si="260"/>
        <v>0.74544682878884883</v>
      </c>
      <c r="K109" s="127"/>
      <c r="L109" s="123"/>
      <c r="M109" s="123"/>
      <c r="N109" s="123"/>
      <c r="O109" s="123"/>
      <c r="P109" s="124"/>
    </row>
    <row r="110" spans="2:16" x14ac:dyDescent="0.2">
      <c r="B110" s="93"/>
      <c r="C110" s="128" t="s">
        <v>45</v>
      </c>
      <c r="D110" s="6" t="s">
        <v>68</v>
      </c>
      <c r="E110" s="49">
        <v>4.1844000000000001</v>
      </c>
      <c r="F110" s="73"/>
      <c r="G110" s="7">
        <f t="shared" ref="G110" si="412">E110+F110</f>
        <v>4.1844000000000001</v>
      </c>
      <c r="H110" s="74"/>
      <c r="I110" s="7">
        <f t="shared" si="259"/>
        <v>4.1844000000000001</v>
      </c>
      <c r="J110" s="4">
        <f t="shared" si="260"/>
        <v>0</v>
      </c>
      <c r="K110" s="127">
        <f t="shared" ref="K110" si="413">E110+E111</f>
        <v>4.6470000000000002</v>
      </c>
      <c r="L110" s="123">
        <f t="shared" ref="L110" si="414">F110+F111</f>
        <v>0</v>
      </c>
      <c r="M110" s="123">
        <f t="shared" ref="M110" si="415">K110+L110</f>
        <v>4.6470000000000002</v>
      </c>
      <c r="N110" s="123">
        <f t="shared" ref="N110" si="416">H110+H111</f>
        <v>0</v>
      </c>
      <c r="O110" s="123">
        <f t="shared" ref="O110" si="417">M110-N110</f>
        <v>4.6470000000000002</v>
      </c>
      <c r="P110" s="124">
        <f t="shared" ref="P110" si="418">N110/M110</f>
        <v>0</v>
      </c>
    </row>
    <row r="111" spans="2:16" x14ac:dyDescent="0.2">
      <c r="B111" s="93"/>
      <c r="C111" s="128"/>
      <c r="D111" s="6" t="s">
        <v>69</v>
      </c>
      <c r="E111" s="49">
        <v>0.46260000000000001</v>
      </c>
      <c r="F111" s="73"/>
      <c r="G111" s="7">
        <f t="shared" ref="G111" si="419">E111+F111+I110</f>
        <v>4.6470000000000002</v>
      </c>
      <c r="H111" s="74"/>
      <c r="I111" s="7">
        <f t="shared" si="259"/>
        <v>4.6470000000000002</v>
      </c>
      <c r="J111" s="4">
        <f t="shared" si="260"/>
        <v>0</v>
      </c>
      <c r="K111" s="127"/>
      <c r="L111" s="123"/>
      <c r="M111" s="123"/>
      <c r="N111" s="123"/>
      <c r="O111" s="123"/>
      <c r="P111" s="124"/>
    </row>
    <row r="112" spans="2:16" x14ac:dyDescent="0.2">
      <c r="B112" s="93"/>
      <c r="C112" s="128" t="s">
        <v>46</v>
      </c>
      <c r="D112" s="6" t="s">
        <v>68</v>
      </c>
      <c r="E112" s="49">
        <v>3.7355999999999998</v>
      </c>
      <c r="F112" s="73"/>
      <c r="G112" s="7">
        <f t="shared" ref="G112" si="420">E112+F112</f>
        <v>3.7355999999999998</v>
      </c>
      <c r="H112" s="74"/>
      <c r="I112" s="7">
        <f t="shared" si="259"/>
        <v>3.7355999999999998</v>
      </c>
      <c r="J112" s="4">
        <f t="shared" si="260"/>
        <v>0</v>
      </c>
      <c r="K112" s="127">
        <f t="shared" ref="K112" si="421">E112+E113</f>
        <v>4.1486000000000001</v>
      </c>
      <c r="L112" s="123">
        <f t="shared" ref="L112" si="422">F112+F113</f>
        <v>0</v>
      </c>
      <c r="M112" s="123">
        <f t="shared" ref="M112" si="423">K112+L112</f>
        <v>4.1486000000000001</v>
      </c>
      <c r="N112" s="123">
        <f t="shared" ref="N112" si="424">H112+H113</f>
        <v>4.0999999999999996</v>
      </c>
      <c r="O112" s="127">
        <f t="shared" ref="O112" si="425">M112-N112</f>
        <v>4.8600000000000421E-2</v>
      </c>
      <c r="P112" s="124">
        <f t="shared" ref="P112" si="426">N112/M112</f>
        <v>0.98828520464735081</v>
      </c>
    </row>
    <row r="113" spans="2:16" x14ac:dyDescent="0.2">
      <c r="B113" s="93"/>
      <c r="C113" s="128"/>
      <c r="D113" s="6" t="s">
        <v>69</v>
      </c>
      <c r="E113" s="49">
        <v>0.41299999999999998</v>
      </c>
      <c r="F113" s="73"/>
      <c r="G113" s="7">
        <f t="shared" ref="G113" si="427">E113+F113+I112</f>
        <v>4.1486000000000001</v>
      </c>
      <c r="H113" s="74">
        <v>4.0999999999999996</v>
      </c>
      <c r="I113" s="7">
        <f t="shared" si="259"/>
        <v>4.8600000000000421E-2</v>
      </c>
      <c r="J113" s="4">
        <f t="shared" si="260"/>
        <v>0.98828520464735081</v>
      </c>
      <c r="K113" s="127"/>
      <c r="L113" s="123"/>
      <c r="M113" s="123"/>
      <c r="N113" s="123"/>
      <c r="O113" s="127"/>
      <c r="P113" s="124"/>
    </row>
    <row r="114" spans="2:16" x14ac:dyDescent="0.2">
      <c r="B114" s="93"/>
      <c r="C114" s="128" t="s">
        <v>47</v>
      </c>
      <c r="D114" s="6" t="s">
        <v>68</v>
      </c>
      <c r="E114" s="49">
        <v>2.2597999999999998</v>
      </c>
      <c r="F114" s="73"/>
      <c r="G114" s="7">
        <f t="shared" ref="G114" si="428">E114+F114</f>
        <v>2.2597999999999998</v>
      </c>
      <c r="H114" s="74"/>
      <c r="I114" s="7">
        <f t="shared" si="259"/>
        <v>2.2597999999999998</v>
      </c>
      <c r="J114" s="4">
        <f t="shared" si="260"/>
        <v>0</v>
      </c>
      <c r="K114" s="127">
        <f t="shared" ref="K114" si="429">E114+E115</f>
        <v>2.5095999999999998</v>
      </c>
      <c r="L114" s="123">
        <f t="shared" ref="L114" si="430">F114+F115</f>
        <v>0</v>
      </c>
      <c r="M114" s="123">
        <f t="shared" ref="M114" si="431">K114+L114</f>
        <v>2.5095999999999998</v>
      </c>
      <c r="N114" s="123">
        <f t="shared" ref="N114" si="432">H114+H115</f>
        <v>0</v>
      </c>
      <c r="O114" s="123">
        <f t="shared" ref="O114" si="433">M114-N114</f>
        <v>2.5095999999999998</v>
      </c>
      <c r="P114" s="124">
        <f t="shared" ref="P114" si="434">N114/M114</f>
        <v>0</v>
      </c>
    </row>
    <row r="115" spans="2:16" x14ac:dyDescent="0.2">
      <c r="B115" s="93"/>
      <c r="C115" s="128"/>
      <c r="D115" s="6" t="s">
        <v>69</v>
      </c>
      <c r="E115" s="49">
        <v>0.24979999999999999</v>
      </c>
      <c r="F115" s="73"/>
      <c r="G115" s="7">
        <f t="shared" ref="G115" si="435">E115+F115+I114</f>
        <v>2.5095999999999998</v>
      </c>
      <c r="H115" s="74"/>
      <c r="I115" s="7">
        <f t="shared" si="259"/>
        <v>2.5095999999999998</v>
      </c>
      <c r="J115" s="4">
        <f t="shared" si="260"/>
        <v>0</v>
      </c>
      <c r="K115" s="127"/>
      <c r="L115" s="123"/>
      <c r="M115" s="123"/>
      <c r="N115" s="123"/>
      <c r="O115" s="123"/>
      <c r="P115" s="124"/>
    </row>
    <row r="116" spans="2:16" x14ac:dyDescent="0.2">
      <c r="B116" s="93"/>
      <c r="C116" s="128" t="s">
        <v>48</v>
      </c>
      <c r="D116" s="6" t="s">
        <v>68</v>
      </c>
      <c r="E116" s="49">
        <v>238.2192</v>
      </c>
      <c r="F116" s="73"/>
      <c r="G116" s="7">
        <f t="shared" ref="G116" si="436">E116+F116</f>
        <v>238.2192</v>
      </c>
      <c r="H116" s="74">
        <v>45.365000000000002</v>
      </c>
      <c r="I116" s="7">
        <f t="shared" si="259"/>
        <v>192.85419999999999</v>
      </c>
      <c r="J116" s="4">
        <f t="shared" si="260"/>
        <v>0.1904338525190245</v>
      </c>
      <c r="K116" s="127">
        <f t="shared" ref="K116" si="437">E116+E117</f>
        <v>264.55500000000001</v>
      </c>
      <c r="L116" s="123">
        <f t="shared" ref="L116" si="438">F116+F117</f>
        <v>0</v>
      </c>
      <c r="M116" s="123">
        <f t="shared" ref="M116" si="439">K116+L116</f>
        <v>264.55500000000001</v>
      </c>
      <c r="N116" s="123">
        <f t="shared" ref="N116" si="440">H116+H117</f>
        <v>82.094999999999999</v>
      </c>
      <c r="O116" s="123">
        <f t="shared" ref="O116" si="441">M116-N116</f>
        <v>182.46</v>
      </c>
      <c r="P116" s="124">
        <f t="shared" ref="P116" si="442">N116/M116</f>
        <v>0.31031354538753753</v>
      </c>
    </row>
    <row r="117" spans="2:16" x14ac:dyDescent="0.2">
      <c r="B117" s="93"/>
      <c r="C117" s="128"/>
      <c r="D117" s="6" t="s">
        <v>69</v>
      </c>
      <c r="E117" s="49">
        <v>26.335799999999999</v>
      </c>
      <c r="F117" s="73"/>
      <c r="G117" s="7">
        <f t="shared" ref="G117" si="443">E117+F117+I116</f>
        <v>219.19</v>
      </c>
      <c r="H117" s="74">
        <v>36.729999999999997</v>
      </c>
      <c r="I117" s="7">
        <f t="shared" si="259"/>
        <v>182.46</v>
      </c>
      <c r="J117" s="4">
        <f t="shared" si="260"/>
        <v>0.16757151329896436</v>
      </c>
      <c r="K117" s="127"/>
      <c r="L117" s="123"/>
      <c r="M117" s="123"/>
      <c r="N117" s="123"/>
      <c r="O117" s="123"/>
      <c r="P117" s="124"/>
    </row>
    <row r="118" spans="2:16" x14ac:dyDescent="0.2">
      <c r="B118" s="93"/>
      <c r="C118" s="128" t="s">
        <v>49</v>
      </c>
      <c r="D118" s="6" t="s">
        <v>68</v>
      </c>
      <c r="E118" s="49">
        <v>1.2336</v>
      </c>
      <c r="F118" s="73"/>
      <c r="G118" s="7">
        <f t="shared" ref="G118" si="444">E118+F118</f>
        <v>1.2336</v>
      </c>
      <c r="H118" s="74"/>
      <c r="I118" s="7">
        <f t="shared" si="259"/>
        <v>1.2336</v>
      </c>
      <c r="J118" s="4">
        <f t="shared" si="260"/>
        <v>0</v>
      </c>
      <c r="K118" s="127">
        <f t="shared" ref="K118" si="445">E118+E119</f>
        <v>1.37</v>
      </c>
      <c r="L118" s="123">
        <f t="shared" ref="L118" si="446">F118+F119</f>
        <v>0</v>
      </c>
      <c r="M118" s="123">
        <f t="shared" ref="M118" si="447">K118+L118</f>
        <v>1.37</v>
      </c>
      <c r="N118" s="123">
        <f t="shared" ref="N118" si="448">H118+H119</f>
        <v>0</v>
      </c>
      <c r="O118" s="123">
        <f t="shared" ref="O118" si="449">M118-N118</f>
        <v>1.37</v>
      </c>
      <c r="P118" s="124">
        <f t="shared" ref="P118" si="450">N118/M118</f>
        <v>0</v>
      </c>
    </row>
    <row r="119" spans="2:16" x14ac:dyDescent="0.2">
      <c r="B119" s="93"/>
      <c r="C119" s="128"/>
      <c r="D119" s="6" t="s">
        <v>69</v>
      </c>
      <c r="E119" s="49">
        <v>0.13639999999999999</v>
      </c>
      <c r="F119" s="73"/>
      <c r="G119" s="7">
        <f t="shared" ref="G119" si="451">E119+F119+I118</f>
        <v>1.37</v>
      </c>
      <c r="H119" s="74"/>
      <c r="I119" s="7">
        <f t="shared" si="259"/>
        <v>1.37</v>
      </c>
      <c r="J119" s="4">
        <f t="shared" si="260"/>
        <v>0</v>
      </c>
      <c r="K119" s="127"/>
      <c r="L119" s="123"/>
      <c r="M119" s="123"/>
      <c r="N119" s="123"/>
      <c r="O119" s="123"/>
      <c r="P119" s="124"/>
    </row>
    <row r="120" spans="2:16" x14ac:dyDescent="0.2">
      <c r="B120" s="93"/>
      <c r="C120" s="128" t="s">
        <v>50</v>
      </c>
      <c r="D120" s="6" t="s">
        <v>68</v>
      </c>
      <c r="E120" s="49">
        <v>25.858599999999999</v>
      </c>
      <c r="F120" s="73"/>
      <c r="G120" s="7">
        <f t="shared" ref="G120" si="452">E120+F120</f>
        <v>25.858599999999999</v>
      </c>
      <c r="H120" s="74"/>
      <c r="I120" s="7">
        <f t="shared" si="259"/>
        <v>25.858599999999999</v>
      </c>
      <c r="J120" s="4">
        <f t="shared" si="260"/>
        <v>0</v>
      </c>
      <c r="K120" s="127">
        <f t="shared" ref="K120" si="453">E120+E121</f>
        <v>28.717299999999998</v>
      </c>
      <c r="L120" s="123">
        <f t="shared" ref="L120" si="454">F120+F121</f>
        <v>0</v>
      </c>
      <c r="M120" s="123">
        <f t="shared" ref="M120" si="455">K120+L120</f>
        <v>28.717299999999998</v>
      </c>
      <c r="N120" s="123">
        <f t="shared" ref="N120" si="456">H120+H121</f>
        <v>0</v>
      </c>
      <c r="O120" s="123">
        <f t="shared" ref="O120" si="457">M120-N120</f>
        <v>28.717299999999998</v>
      </c>
      <c r="P120" s="124">
        <f t="shared" ref="P120" si="458">N120/M120</f>
        <v>0</v>
      </c>
    </row>
    <row r="121" spans="2:16" x14ac:dyDescent="0.2">
      <c r="B121" s="93"/>
      <c r="C121" s="128"/>
      <c r="D121" s="6" t="s">
        <v>69</v>
      </c>
      <c r="E121" s="49">
        <v>2.8586999999999998</v>
      </c>
      <c r="F121" s="73"/>
      <c r="G121" s="7">
        <f t="shared" ref="G121" si="459">E121+F121+I120</f>
        <v>28.717299999999998</v>
      </c>
      <c r="H121" s="74"/>
      <c r="I121" s="7">
        <f t="shared" si="259"/>
        <v>28.717299999999998</v>
      </c>
      <c r="J121" s="4">
        <f t="shared" si="260"/>
        <v>0</v>
      </c>
      <c r="K121" s="127"/>
      <c r="L121" s="123"/>
      <c r="M121" s="123"/>
      <c r="N121" s="123"/>
      <c r="O121" s="123"/>
      <c r="P121" s="124"/>
    </row>
    <row r="122" spans="2:16" x14ac:dyDescent="0.2">
      <c r="B122" s="93"/>
      <c r="C122" s="128" t="s">
        <v>51</v>
      </c>
      <c r="D122" s="6" t="s">
        <v>68</v>
      </c>
      <c r="E122" s="49">
        <v>2.3900000000000001E-2</v>
      </c>
      <c r="F122" s="73"/>
      <c r="G122" s="7">
        <f t="shared" ref="G122" si="460">E122+F122</f>
        <v>2.3900000000000001E-2</v>
      </c>
      <c r="H122" s="74"/>
      <c r="I122" s="7">
        <f t="shared" si="259"/>
        <v>2.3900000000000001E-2</v>
      </c>
      <c r="J122" s="4">
        <f t="shared" si="260"/>
        <v>0</v>
      </c>
      <c r="K122" s="127">
        <f t="shared" ref="K122" si="461">E122+E123</f>
        <v>2.6500000000000003E-2</v>
      </c>
      <c r="L122" s="123">
        <f t="shared" ref="L122" si="462">F122+F123</f>
        <v>0</v>
      </c>
      <c r="M122" s="123">
        <f t="shared" ref="M122" si="463">K122+L122</f>
        <v>2.6500000000000003E-2</v>
      </c>
      <c r="N122" s="123">
        <f t="shared" ref="N122" si="464">H122+H123</f>
        <v>0</v>
      </c>
      <c r="O122" s="123">
        <f t="shared" ref="O122" si="465">M122-N122</f>
        <v>2.6500000000000003E-2</v>
      </c>
      <c r="P122" s="124">
        <f t="shared" ref="P122" si="466">N122/M122</f>
        <v>0</v>
      </c>
    </row>
    <row r="123" spans="2:16" x14ac:dyDescent="0.2">
      <c r="B123" s="93"/>
      <c r="C123" s="128"/>
      <c r="D123" s="6" t="s">
        <v>69</v>
      </c>
      <c r="E123" s="49">
        <v>2.5999999999999999E-3</v>
      </c>
      <c r="F123" s="73"/>
      <c r="G123" s="7">
        <f t="shared" ref="G123" si="467">E123+F123+I122</f>
        <v>2.6500000000000003E-2</v>
      </c>
      <c r="H123" s="74"/>
      <c r="I123" s="7">
        <f t="shared" si="259"/>
        <v>2.6500000000000003E-2</v>
      </c>
      <c r="J123" s="4">
        <f t="shared" si="260"/>
        <v>0</v>
      </c>
      <c r="K123" s="127"/>
      <c r="L123" s="123"/>
      <c r="M123" s="123"/>
      <c r="N123" s="123"/>
      <c r="O123" s="123"/>
      <c r="P123" s="124"/>
    </row>
    <row r="124" spans="2:16" x14ac:dyDescent="0.2">
      <c r="B124" s="93"/>
      <c r="C124" s="128" t="s">
        <v>52</v>
      </c>
      <c r="D124" s="6" t="s">
        <v>68</v>
      </c>
      <c r="E124" s="49">
        <v>1.5900000000000001E-2</v>
      </c>
      <c r="F124" s="73"/>
      <c r="G124" s="7">
        <f t="shared" ref="G124" si="468">E124+F124</f>
        <v>1.5900000000000001E-2</v>
      </c>
      <c r="H124" s="74"/>
      <c r="I124" s="7">
        <f t="shared" si="259"/>
        <v>1.5900000000000001E-2</v>
      </c>
      <c r="J124" s="4">
        <f t="shared" si="260"/>
        <v>0</v>
      </c>
      <c r="K124" s="127">
        <f t="shared" ref="K124" si="469">E124+E125</f>
        <v>1.77E-2</v>
      </c>
      <c r="L124" s="123">
        <f t="shared" ref="L124" si="470">F124+F125</f>
        <v>0</v>
      </c>
      <c r="M124" s="123">
        <f t="shared" ref="M124" si="471">K124+L124</f>
        <v>1.77E-2</v>
      </c>
      <c r="N124" s="123">
        <f t="shared" ref="N124" si="472">H124+H125</f>
        <v>0</v>
      </c>
      <c r="O124" s="123">
        <f t="shared" ref="O124" si="473">M124-N124</f>
        <v>1.77E-2</v>
      </c>
      <c r="P124" s="124">
        <f t="shared" ref="P124" si="474">N124/M124</f>
        <v>0</v>
      </c>
    </row>
    <row r="125" spans="2:16" x14ac:dyDescent="0.2">
      <c r="B125" s="93"/>
      <c r="C125" s="128"/>
      <c r="D125" s="6" t="s">
        <v>69</v>
      </c>
      <c r="E125" s="49">
        <v>1.8E-3</v>
      </c>
      <c r="F125" s="73"/>
      <c r="G125" s="7">
        <f t="shared" ref="G125" si="475">E125+F125+I124</f>
        <v>1.77E-2</v>
      </c>
      <c r="H125" s="74"/>
      <c r="I125" s="7">
        <f t="shared" si="259"/>
        <v>1.77E-2</v>
      </c>
      <c r="J125" s="4">
        <f t="shared" si="260"/>
        <v>0</v>
      </c>
      <c r="K125" s="127"/>
      <c r="L125" s="123"/>
      <c r="M125" s="123"/>
      <c r="N125" s="123"/>
      <c r="O125" s="123"/>
      <c r="P125" s="124"/>
    </row>
    <row r="126" spans="2:16" x14ac:dyDescent="0.2">
      <c r="B126" s="93"/>
      <c r="C126" s="128" t="s">
        <v>53</v>
      </c>
      <c r="D126" s="6" t="s">
        <v>68</v>
      </c>
      <c r="E126" s="49">
        <v>14.4733</v>
      </c>
      <c r="F126" s="73">
        <v>15.353</v>
      </c>
      <c r="G126" s="7">
        <f t="shared" ref="G126" si="476">E126+F126</f>
        <v>29.8263</v>
      </c>
      <c r="H126" s="74"/>
      <c r="I126" s="7">
        <f t="shared" si="259"/>
        <v>29.8263</v>
      </c>
      <c r="J126" s="4">
        <f t="shared" si="260"/>
        <v>0</v>
      </c>
      <c r="K126" s="127">
        <f t="shared" ref="K126" si="477">E126+E127</f>
        <v>16.073399999999999</v>
      </c>
      <c r="L126" s="123">
        <f t="shared" ref="L126" si="478">F126+F127</f>
        <v>15.353</v>
      </c>
      <c r="M126" s="123">
        <f t="shared" ref="M126" si="479">K126+L126</f>
        <v>31.426400000000001</v>
      </c>
      <c r="N126" s="123">
        <f t="shared" ref="N126" si="480">H126+H127</f>
        <v>0</v>
      </c>
      <c r="O126" s="123">
        <f t="shared" ref="O126" si="481">M126-N126</f>
        <v>31.426400000000001</v>
      </c>
      <c r="P126" s="124">
        <f t="shared" ref="P126" si="482">N126/M126</f>
        <v>0</v>
      </c>
    </row>
    <row r="127" spans="2:16" x14ac:dyDescent="0.2">
      <c r="B127" s="93"/>
      <c r="C127" s="128"/>
      <c r="D127" s="6" t="s">
        <v>69</v>
      </c>
      <c r="E127" s="49">
        <v>1.6001000000000001</v>
      </c>
      <c r="F127" s="73"/>
      <c r="G127" s="7">
        <f t="shared" ref="G127" si="483">E127+F127+I126</f>
        <v>31.426400000000001</v>
      </c>
      <c r="H127" s="74"/>
      <c r="I127" s="7">
        <f t="shared" si="259"/>
        <v>31.426400000000001</v>
      </c>
      <c r="J127" s="4">
        <f t="shared" si="260"/>
        <v>0</v>
      </c>
      <c r="K127" s="127"/>
      <c r="L127" s="123"/>
      <c r="M127" s="123"/>
      <c r="N127" s="123"/>
      <c r="O127" s="123"/>
      <c r="P127" s="124"/>
    </row>
    <row r="128" spans="2:16" x14ac:dyDescent="0.2">
      <c r="B128" s="93"/>
      <c r="C128" s="128" t="s">
        <v>54</v>
      </c>
      <c r="D128" s="6" t="s">
        <v>68</v>
      </c>
      <c r="E128" s="49">
        <v>8.0000000000000002E-3</v>
      </c>
      <c r="F128" s="73"/>
      <c r="G128" s="7">
        <f t="shared" ref="G128" si="484">E128+F128</f>
        <v>8.0000000000000002E-3</v>
      </c>
      <c r="H128" s="74"/>
      <c r="I128" s="7">
        <f t="shared" si="259"/>
        <v>8.0000000000000002E-3</v>
      </c>
      <c r="J128" s="4">
        <f t="shared" si="260"/>
        <v>0</v>
      </c>
      <c r="K128" s="127">
        <f t="shared" ref="K128" si="485">E128+E129</f>
        <v>8.8999999999999999E-3</v>
      </c>
      <c r="L128" s="123">
        <f t="shared" ref="L128" si="486">F128+F129</f>
        <v>0</v>
      </c>
      <c r="M128" s="123">
        <f t="shared" ref="M128" si="487">K128+L128</f>
        <v>8.8999999999999999E-3</v>
      </c>
      <c r="N128" s="123">
        <f t="shared" ref="N128" si="488">H128+H129</f>
        <v>0</v>
      </c>
      <c r="O128" s="123">
        <f t="shared" ref="O128" si="489">M128-N128</f>
        <v>8.8999999999999999E-3</v>
      </c>
      <c r="P128" s="124">
        <f t="shared" ref="P128" si="490">N128/M128</f>
        <v>0</v>
      </c>
    </row>
    <row r="129" spans="2:16" x14ac:dyDescent="0.2">
      <c r="B129" s="93"/>
      <c r="C129" s="128"/>
      <c r="D129" s="6" t="s">
        <v>69</v>
      </c>
      <c r="E129" s="49">
        <v>8.9999999999999998E-4</v>
      </c>
      <c r="F129" s="73"/>
      <c r="G129" s="7">
        <f t="shared" ref="G129" si="491">E129+F129+I128</f>
        <v>8.8999999999999999E-3</v>
      </c>
      <c r="H129" s="74"/>
      <c r="I129" s="7">
        <f t="shared" si="259"/>
        <v>8.8999999999999999E-3</v>
      </c>
      <c r="J129" s="4">
        <f t="shared" si="260"/>
        <v>0</v>
      </c>
      <c r="K129" s="127"/>
      <c r="L129" s="123"/>
      <c r="M129" s="123"/>
      <c r="N129" s="123"/>
      <c r="O129" s="123"/>
      <c r="P129" s="124"/>
    </row>
    <row r="130" spans="2:16" x14ac:dyDescent="0.2">
      <c r="B130" s="93"/>
      <c r="C130" s="128" t="s">
        <v>55</v>
      </c>
      <c r="D130" s="6" t="s">
        <v>68</v>
      </c>
      <c r="E130" s="49">
        <v>0.21490000000000001</v>
      </c>
      <c r="F130" s="73"/>
      <c r="G130" s="7">
        <f t="shared" ref="G130" si="492">E130+F130</f>
        <v>0.21490000000000001</v>
      </c>
      <c r="H130" s="74"/>
      <c r="I130" s="7">
        <f t="shared" si="259"/>
        <v>0.21490000000000001</v>
      </c>
      <c r="J130" s="4">
        <f t="shared" si="260"/>
        <v>0</v>
      </c>
      <c r="K130" s="127">
        <f t="shared" ref="K130" si="493">E130+E131</f>
        <v>0.23870000000000002</v>
      </c>
      <c r="L130" s="123">
        <f t="shared" ref="L130" si="494">F130+F131</f>
        <v>0</v>
      </c>
      <c r="M130" s="123">
        <f t="shared" ref="M130" si="495">K130+L130</f>
        <v>0.23870000000000002</v>
      </c>
      <c r="N130" s="123">
        <f t="shared" ref="N130" si="496">H130+H131</f>
        <v>0</v>
      </c>
      <c r="O130" s="123">
        <f t="shared" ref="O130" si="497">M130-N130</f>
        <v>0.23870000000000002</v>
      </c>
      <c r="P130" s="124">
        <f t="shared" ref="P130" si="498">N130/M130</f>
        <v>0</v>
      </c>
    </row>
    <row r="131" spans="2:16" x14ac:dyDescent="0.2">
      <c r="B131" s="93"/>
      <c r="C131" s="128"/>
      <c r="D131" s="6" t="s">
        <v>69</v>
      </c>
      <c r="E131" s="49">
        <v>2.3800000000000002E-2</v>
      </c>
      <c r="F131" s="73"/>
      <c r="G131" s="7">
        <f t="shared" ref="G131" si="499">E131+F131+I130</f>
        <v>0.23870000000000002</v>
      </c>
      <c r="H131" s="74"/>
      <c r="I131" s="7">
        <f t="shared" si="259"/>
        <v>0.23870000000000002</v>
      </c>
      <c r="J131" s="4">
        <f t="shared" si="260"/>
        <v>0</v>
      </c>
      <c r="K131" s="127"/>
      <c r="L131" s="123"/>
      <c r="M131" s="123"/>
      <c r="N131" s="123"/>
      <c r="O131" s="123"/>
      <c r="P131" s="124"/>
    </row>
    <row r="132" spans="2:16" x14ac:dyDescent="0.2">
      <c r="B132" s="93"/>
      <c r="C132" s="128" t="s">
        <v>56</v>
      </c>
      <c r="D132" s="6" t="s">
        <v>68</v>
      </c>
      <c r="E132" s="49">
        <v>1.0188999999999999</v>
      </c>
      <c r="F132" s="73"/>
      <c r="G132" s="7">
        <f t="shared" ref="G132" si="500">E132+F132</f>
        <v>1.0188999999999999</v>
      </c>
      <c r="H132" s="74"/>
      <c r="I132" s="7">
        <f t="shared" si="259"/>
        <v>1.0188999999999999</v>
      </c>
      <c r="J132" s="4">
        <f t="shared" si="260"/>
        <v>0</v>
      </c>
      <c r="K132" s="127">
        <f t="shared" ref="K132" si="501">E132+E133</f>
        <v>1.1315</v>
      </c>
      <c r="L132" s="123">
        <f t="shared" ref="L132" si="502">F132+F133</f>
        <v>0</v>
      </c>
      <c r="M132" s="123">
        <f t="shared" ref="M132" si="503">K132+L132</f>
        <v>1.1315</v>
      </c>
      <c r="N132" s="123">
        <f t="shared" ref="N132" si="504">H132+H133</f>
        <v>0</v>
      </c>
      <c r="O132" s="123">
        <f t="shared" ref="O132" si="505">M132-N132</f>
        <v>1.1315</v>
      </c>
      <c r="P132" s="124">
        <f t="shared" ref="P132" si="506">N132/M132</f>
        <v>0</v>
      </c>
    </row>
    <row r="133" spans="2:16" x14ac:dyDescent="0.2">
      <c r="B133" s="93"/>
      <c r="C133" s="128"/>
      <c r="D133" s="6" t="s">
        <v>69</v>
      </c>
      <c r="E133" s="49">
        <v>0.11260000000000001</v>
      </c>
      <c r="F133" s="73"/>
      <c r="G133" s="7">
        <f t="shared" ref="G133" si="507">E133+F133+I132</f>
        <v>1.1315</v>
      </c>
      <c r="H133" s="74"/>
      <c r="I133" s="7">
        <f t="shared" si="259"/>
        <v>1.1315</v>
      </c>
      <c r="J133" s="4">
        <f t="shared" si="260"/>
        <v>0</v>
      </c>
      <c r="K133" s="127"/>
      <c r="L133" s="123"/>
      <c r="M133" s="123"/>
      <c r="N133" s="123"/>
      <c r="O133" s="123"/>
      <c r="P133" s="124"/>
    </row>
    <row r="134" spans="2:16" x14ac:dyDescent="0.2">
      <c r="B134" s="99" t="s">
        <v>61</v>
      </c>
      <c r="C134" s="128" t="s">
        <v>41</v>
      </c>
      <c r="D134" s="6" t="s">
        <v>68</v>
      </c>
      <c r="E134" s="49">
        <v>242.04409999999999</v>
      </c>
      <c r="F134" s="73"/>
      <c r="G134" s="7">
        <f t="shared" ref="G134" si="508">E134+F134</f>
        <v>242.04409999999999</v>
      </c>
      <c r="H134" s="74">
        <v>199.56100000000001</v>
      </c>
      <c r="I134" s="7">
        <f t="shared" si="259"/>
        <v>42.483099999999979</v>
      </c>
      <c r="J134" s="4">
        <f t="shared" si="260"/>
        <v>0.82448198489448832</v>
      </c>
      <c r="K134" s="123">
        <f t="shared" ref="K134" si="509">E134+E135</f>
        <v>268.84649999999999</v>
      </c>
      <c r="L134" s="123">
        <f t="shared" ref="L134" si="510">F134+F135</f>
        <v>0</v>
      </c>
      <c r="M134" s="123">
        <f t="shared" ref="M134" si="511">K134+L134</f>
        <v>268.84649999999999</v>
      </c>
      <c r="N134" s="123">
        <f t="shared" ref="N134" si="512">H134+H135</f>
        <v>214.23000000000002</v>
      </c>
      <c r="O134" s="123">
        <f t="shared" ref="O134" si="513">M134-N134</f>
        <v>54.616499999999974</v>
      </c>
      <c r="P134" s="124">
        <f t="shared" ref="P134" si="514">N134/M134</f>
        <v>0.79684875942219824</v>
      </c>
    </row>
    <row r="135" spans="2:16" x14ac:dyDescent="0.2">
      <c r="B135" s="112"/>
      <c r="C135" s="128"/>
      <c r="D135" s="6" t="s">
        <v>69</v>
      </c>
      <c r="E135" s="49">
        <v>26.802399999999999</v>
      </c>
      <c r="F135" s="73"/>
      <c r="G135" s="7">
        <f t="shared" ref="G135" si="515">E135+F135+I134</f>
        <v>69.285499999999985</v>
      </c>
      <c r="H135" s="74">
        <v>14.669</v>
      </c>
      <c r="I135" s="7">
        <f t="shared" si="259"/>
        <v>54.616499999999988</v>
      </c>
      <c r="J135" s="4">
        <f t="shared" si="260"/>
        <v>0.21171818057169253</v>
      </c>
      <c r="K135" s="123"/>
      <c r="L135" s="123"/>
      <c r="M135" s="123"/>
      <c r="N135" s="123"/>
      <c r="O135" s="123"/>
      <c r="P135" s="124"/>
    </row>
    <row r="136" spans="2:16" x14ac:dyDescent="0.2">
      <c r="B136" s="112"/>
      <c r="C136" s="128" t="s">
        <v>42</v>
      </c>
      <c r="D136" s="6" t="s">
        <v>68</v>
      </c>
      <c r="E136" s="49">
        <v>453.44529999999997</v>
      </c>
      <c r="F136" s="73"/>
      <c r="G136" s="7">
        <f t="shared" ref="G136" si="516">E136+F136</f>
        <v>453.44529999999997</v>
      </c>
      <c r="H136" s="74">
        <v>248.26900000000001</v>
      </c>
      <c r="I136" s="7">
        <f t="shared" ref="I136:I204" si="517">G136-H136</f>
        <v>205.17629999999997</v>
      </c>
      <c r="J136" s="4">
        <f t="shared" ref="J136:J204" si="518">H136/G136</f>
        <v>0.54751697724069481</v>
      </c>
      <c r="K136" s="123">
        <f t="shared" ref="K136" si="519">E136+E137</f>
        <v>503.65699999999998</v>
      </c>
      <c r="L136" s="123">
        <f t="shared" ref="L136" si="520">F136+F137</f>
        <v>0</v>
      </c>
      <c r="M136" s="123">
        <f t="shared" ref="M136" si="521">K136+L136</f>
        <v>503.65699999999998</v>
      </c>
      <c r="N136" s="123">
        <f t="shared" ref="N136" si="522">H136+H137</f>
        <v>344.81200000000001</v>
      </c>
      <c r="O136" s="123">
        <f t="shared" ref="O136" si="523">M136-N136</f>
        <v>158.84499999999997</v>
      </c>
      <c r="P136" s="124">
        <f t="shared" ref="P136" si="524">N136/M136</f>
        <v>0.68461671335849605</v>
      </c>
    </row>
    <row r="137" spans="2:16" x14ac:dyDescent="0.2">
      <c r="B137" s="112"/>
      <c r="C137" s="128"/>
      <c r="D137" s="6" t="s">
        <v>69</v>
      </c>
      <c r="E137" s="49">
        <v>50.2117</v>
      </c>
      <c r="F137" s="73"/>
      <c r="G137" s="7">
        <f t="shared" ref="G137" si="525">E137+F137+I136</f>
        <v>255.38799999999998</v>
      </c>
      <c r="H137" s="74">
        <v>96.543000000000006</v>
      </c>
      <c r="I137" s="7">
        <f t="shared" si="517"/>
        <v>158.84499999999997</v>
      </c>
      <c r="J137" s="4">
        <f t="shared" si="518"/>
        <v>0.37802480930975618</v>
      </c>
      <c r="K137" s="123"/>
      <c r="L137" s="123"/>
      <c r="M137" s="123"/>
      <c r="N137" s="123"/>
      <c r="O137" s="123"/>
      <c r="P137" s="124"/>
    </row>
    <row r="138" spans="2:16" x14ac:dyDescent="0.2">
      <c r="B138" s="112"/>
      <c r="C138" s="128" t="s">
        <v>43</v>
      </c>
      <c r="D138" s="6" t="s">
        <v>68</v>
      </c>
      <c r="E138" s="49">
        <v>4.4200000000000003E-2</v>
      </c>
      <c r="F138" s="73"/>
      <c r="G138" s="7">
        <f t="shared" ref="G138" si="526">E138+F138</f>
        <v>4.4200000000000003E-2</v>
      </c>
      <c r="H138" s="74"/>
      <c r="I138" s="7">
        <f t="shared" si="517"/>
        <v>4.4200000000000003E-2</v>
      </c>
      <c r="J138" s="4">
        <f t="shared" si="518"/>
        <v>0</v>
      </c>
      <c r="K138" s="123">
        <f t="shared" ref="K138" si="527">E138+E139</f>
        <v>4.9100000000000005E-2</v>
      </c>
      <c r="L138" s="123">
        <f t="shared" ref="L138" si="528">F138+F139</f>
        <v>0</v>
      </c>
      <c r="M138" s="123">
        <f t="shared" ref="M138" si="529">K138+L138</f>
        <v>4.9100000000000005E-2</v>
      </c>
      <c r="N138" s="123">
        <f t="shared" ref="N138" si="530">H138+H139</f>
        <v>0</v>
      </c>
      <c r="O138" s="123">
        <f t="shared" ref="O138" si="531">M138-N138</f>
        <v>4.9100000000000005E-2</v>
      </c>
      <c r="P138" s="124">
        <f t="shared" ref="P138" si="532">N138/M138</f>
        <v>0</v>
      </c>
    </row>
    <row r="139" spans="2:16" x14ac:dyDescent="0.2">
      <c r="B139" s="112"/>
      <c r="C139" s="128"/>
      <c r="D139" s="6" t="s">
        <v>69</v>
      </c>
      <c r="E139" s="49">
        <v>4.8999999999999998E-3</v>
      </c>
      <c r="F139" s="73"/>
      <c r="G139" s="7">
        <f t="shared" ref="G139" si="533">E139+F139+I138</f>
        <v>4.9100000000000005E-2</v>
      </c>
      <c r="H139" s="74"/>
      <c r="I139" s="7">
        <f t="shared" si="517"/>
        <v>4.9100000000000005E-2</v>
      </c>
      <c r="J139" s="4">
        <f t="shared" si="518"/>
        <v>0</v>
      </c>
      <c r="K139" s="123"/>
      <c r="L139" s="123"/>
      <c r="M139" s="123"/>
      <c r="N139" s="123"/>
      <c r="O139" s="123"/>
      <c r="P139" s="124"/>
    </row>
    <row r="140" spans="2:16" x14ac:dyDescent="0.2">
      <c r="B140" s="112"/>
      <c r="C140" s="128" t="s">
        <v>44</v>
      </c>
      <c r="D140" s="6" t="s">
        <v>68</v>
      </c>
      <c r="E140" s="49">
        <v>237.8802</v>
      </c>
      <c r="F140" s="73">
        <f>-28.397</f>
        <v>-28.396999999999998</v>
      </c>
      <c r="G140" s="7">
        <f t="shared" ref="G140" si="534">E140+F140</f>
        <v>209.48320000000001</v>
      </c>
      <c r="H140" s="74">
        <v>165.696</v>
      </c>
      <c r="I140" s="7">
        <f t="shared" si="517"/>
        <v>43.787200000000013</v>
      </c>
      <c r="J140" s="4">
        <f t="shared" si="518"/>
        <v>0.79097512354212651</v>
      </c>
      <c r="K140" s="123">
        <f t="shared" ref="K140" si="535">E140+E141</f>
        <v>264.22160000000002</v>
      </c>
      <c r="L140" s="123">
        <f t="shared" ref="L140" si="536">F140+F141</f>
        <v>-28.396999999999998</v>
      </c>
      <c r="M140" s="123">
        <f t="shared" ref="M140" si="537">K140+L140</f>
        <v>235.82460000000003</v>
      </c>
      <c r="N140" s="123">
        <f t="shared" ref="N140" si="538">H140+H141</f>
        <v>234.75</v>
      </c>
      <c r="O140" s="123">
        <f t="shared" ref="O140" si="539">M140-N140</f>
        <v>1.0746000000000322</v>
      </c>
      <c r="P140" s="124">
        <f t="shared" ref="P140" si="540">N140/M140</f>
        <v>0.99544322348050185</v>
      </c>
    </row>
    <row r="141" spans="2:16" x14ac:dyDescent="0.2">
      <c r="B141" s="112"/>
      <c r="C141" s="128"/>
      <c r="D141" s="6" t="s">
        <v>69</v>
      </c>
      <c r="E141" s="49">
        <v>26.3414</v>
      </c>
      <c r="F141" s="73"/>
      <c r="G141" s="7">
        <f t="shared" ref="G141" si="541">E141+F141+I140</f>
        <v>70.128600000000006</v>
      </c>
      <c r="H141" s="74">
        <v>69.054000000000002</v>
      </c>
      <c r="I141" s="7">
        <f t="shared" si="517"/>
        <v>1.0746000000000038</v>
      </c>
      <c r="J141" s="4">
        <f t="shared" si="518"/>
        <v>0.9846767224784182</v>
      </c>
      <c r="K141" s="123"/>
      <c r="L141" s="123"/>
      <c r="M141" s="123"/>
      <c r="N141" s="123"/>
      <c r="O141" s="123"/>
      <c r="P141" s="124"/>
    </row>
    <row r="142" spans="2:16" x14ac:dyDescent="0.2">
      <c r="B142" s="112"/>
      <c r="C142" s="128" t="s">
        <v>45</v>
      </c>
      <c r="D142" s="6" t="s">
        <v>68</v>
      </c>
      <c r="E142" s="49">
        <v>7.7380000000000004</v>
      </c>
      <c r="F142" s="73">
        <f>-1.08054-0.9396</f>
        <v>-2.02014</v>
      </c>
      <c r="G142" s="7">
        <f t="shared" ref="G142" si="542">E142+F142</f>
        <v>5.7178599999999999</v>
      </c>
      <c r="H142" s="74">
        <v>0.74199999999999999</v>
      </c>
      <c r="I142" s="7">
        <f t="shared" si="517"/>
        <v>4.9758599999999999</v>
      </c>
      <c r="J142" s="4">
        <f t="shared" si="518"/>
        <v>0.12976882959708702</v>
      </c>
      <c r="K142" s="123">
        <f t="shared" ref="K142" si="543">E142+E143</f>
        <v>8.5949000000000009</v>
      </c>
      <c r="L142" s="123">
        <f t="shared" ref="L142" si="544">F142+F143</f>
        <v>-2.02014</v>
      </c>
      <c r="M142" s="123">
        <f t="shared" ref="M142" si="545">K142+L142</f>
        <v>6.5747600000000013</v>
      </c>
      <c r="N142" s="123">
        <f t="shared" ref="N142" si="546">H142+H143</f>
        <v>0.81699999999999995</v>
      </c>
      <c r="O142" s="123">
        <f t="shared" ref="O142" si="547">M142-N142</f>
        <v>5.7577600000000011</v>
      </c>
      <c r="P142" s="124">
        <f t="shared" ref="P142" si="548">N142/M142</f>
        <v>0.12426309097214192</v>
      </c>
    </row>
    <row r="143" spans="2:16" x14ac:dyDescent="0.2">
      <c r="B143" s="112"/>
      <c r="C143" s="128"/>
      <c r="D143" s="6" t="s">
        <v>69</v>
      </c>
      <c r="E143" s="49">
        <v>0.8569</v>
      </c>
      <c r="F143" s="73"/>
      <c r="G143" s="7">
        <f t="shared" ref="G143" si="549">E143+F143+I142</f>
        <v>5.8327600000000004</v>
      </c>
      <c r="H143" s="74">
        <v>7.4999999999999997E-2</v>
      </c>
      <c r="I143" s="7">
        <f t="shared" si="517"/>
        <v>5.7577600000000002</v>
      </c>
      <c r="J143" s="4">
        <f t="shared" si="518"/>
        <v>1.2858406654825502E-2</v>
      </c>
      <c r="K143" s="123"/>
      <c r="L143" s="123"/>
      <c r="M143" s="123"/>
      <c r="N143" s="123"/>
      <c r="O143" s="123"/>
      <c r="P143" s="124"/>
    </row>
    <row r="144" spans="2:16" x14ac:dyDescent="0.2">
      <c r="B144" s="112"/>
      <c r="C144" s="128" t="s">
        <v>46</v>
      </c>
      <c r="D144" s="6" t="s">
        <v>68</v>
      </c>
      <c r="E144" s="49">
        <v>6.9081000000000001</v>
      </c>
      <c r="F144" s="73"/>
      <c r="G144" s="7">
        <f t="shared" ref="G144" si="550">E144+F144</f>
        <v>6.9081000000000001</v>
      </c>
      <c r="H144" s="74"/>
      <c r="I144" s="7">
        <f t="shared" si="517"/>
        <v>6.9081000000000001</v>
      </c>
      <c r="J144" s="4">
        <f t="shared" si="518"/>
        <v>0</v>
      </c>
      <c r="K144" s="123">
        <f t="shared" ref="K144" si="551">E144+E145</f>
        <v>7.6730999999999998</v>
      </c>
      <c r="L144" s="123">
        <f t="shared" ref="L144" si="552">F144+F145</f>
        <v>0</v>
      </c>
      <c r="M144" s="123">
        <f t="shared" ref="M144" si="553">K144+L144</f>
        <v>7.6730999999999998</v>
      </c>
      <c r="N144" s="123">
        <f t="shared" ref="N144" si="554">H144+H145</f>
        <v>0</v>
      </c>
      <c r="O144" s="123">
        <f t="shared" ref="O144" si="555">M144-N144</f>
        <v>7.6730999999999998</v>
      </c>
      <c r="P144" s="124">
        <f t="shared" ref="P144" si="556">N144/M144</f>
        <v>0</v>
      </c>
    </row>
    <row r="145" spans="2:16" x14ac:dyDescent="0.2">
      <c r="B145" s="112"/>
      <c r="C145" s="128"/>
      <c r="D145" s="6" t="s">
        <v>69</v>
      </c>
      <c r="E145" s="49">
        <v>0.76500000000000001</v>
      </c>
      <c r="F145" s="73"/>
      <c r="G145" s="7">
        <f t="shared" ref="G145" si="557">E145+F145+I144</f>
        <v>7.6730999999999998</v>
      </c>
      <c r="H145" s="74"/>
      <c r="I145" s="7">
        <f t="shared" si="517"/>
        <v>7.6730999999999998</v>
      </c>
      <c r="J145" s="4">
        <f t="shared" si="518"/>
        <v>0</v>
      </c>
      <c r="K145" s="123"/>
      <c r="L145" s="123"/>
      <c r="M145" s="123"/>
      <c r="N145" s="123"/>
      <c r="O145" s="123"/>
      <c r="P145" s="124"/>
    </row>
    <row r="146" spans="2:16" x14ac:dyDescent="0.2">
      <c r="B146" s="112"/>
      <c r="C146" s="128" t="s">
        <v>47</v>
      </c>
      <c r="D146" s="6" t="s">
        <v>68</v>
      </c>
      <c r="E146" s="49">
        <v>4.1790000000000003</v>
      </c>
      <c r="F146" s="73"/>
      <c r="G146" s="7">
        <f t="shared" ref="G146" si="558">E146+F146</f>
        <v>4.1790000000000003</v>
      </c>
      <c r="H146" s="74"/>
      <c r="I146" s="7">
        <f t="shared" si="517"/>
        <v>4.1790000000000003</v>
      </c>
      <c r="J146" s="4">
        <f t="shared" si="518"/>
        <v>0</v>
      </c>
      <c r="K146" s="123">
        <f t="shared" ref="K146" si="559">E146+E147</f>
        <v>4.6417999999999999</v>
      </c>
      <c r="L146" s="123">
        <f t="shared" ref="L146" si="560">F146+F147</f>
        <v>0</v>
      </c>
      <c r="M146" s="123">
        <f t="shared" ref="M146" si="561">K146+L146</f>
        <v>4.6417999999999999</v>
      </c>
      <c r="N146" s="123">
        <f t="shared" ref="N146" si="562">H146+H147</f>
        <v>0</v>
      </c>
      <c r="O146" s="123">
        <f t="shared" ref="O146" si="563">M146-N146</f>
        <v>4.6417999999999999</v>
      </c>
      <c r="P146" s="124">
        <f t="shared" ref="P146" si="564">N146/M146</f>
        <v>0</v>
      </c>
    </row>
    <row r="147" spans="2:16" x14ac:dyDescent="0.2">
      <c r="B147" s="112"/>
      <c r="C147" s="128"/>
      <c r="D147" s="6" t="s">
        <v>69</v>
      </c>
      <c r="E147" s="49">
        <v>0.46279999999999999</v>
      </c>
      <c r="F147" s="73"/>
      <c r="G147" s="7">
        <f t="shared" ref="G147" si="565">E147+F147+I146</f>
        <v>4.6417999999999999</v>
      </c>
      <c r="H147" s="74"/>
      <c r="I147" s="7">
        <f t="shared" si="517"/>
        <v>4.6417999999999999</v>
      </c>
      <c r="J147" s="4">
        <f t="shared" si="518"/>
        <v>0</v>
      </c>
      <c r="K147" s="123"/>
      <c r="L147" s="123"/>
      <c r="M147" s="123"/>
      <c r="N147" s="123"/>
      <c r="O147" s="123"/>
      <c r="P147" s="124"/>
    </row>
    <row r="148" spans="2:16" x14ac:dyDescent="0.2">
      <c r="B148" s="112"/>
      <c r="C148" s="128" t="s">
        <v>48</v>
      </c>
      <c r="D148" s="6" t="s">
        <v>68</v>
      </c>
      <c r="E148" s="49">
        <v>440.52600000000001</v>
      </c>
      <c r="F148" s="73"/>
      <c r="G148" s="7">
        <f t="shared" ref="G148" si="566">E148+F148</f>
        <v>440.52600000000001</v>
      </c>
      <c r="H148" s="74">
        <v>381.38299999999998</v>
      </c>
      <c r="I148" s="7">
        <f t="shared" si="517"/>
        <v>59.143000000000029</v>
      </c>
      <c r="J148" s="4">
        <f t="shared" si="518"/>
        <v>0.86574458715263114</v>
      </c>
      <c r="K148" s="123">
        <f t="shared" ref="K148" si="567">E148+E149</f>
        <v>489.30709999999999</v>
      </c>
      <c r="L148" s="123">
        <f t="shared" ref="L148" si="568">F148+F149</f>
        <v>0</v>
      </c>
      <c r="M148" s="123">
        <f t="shared" ref="M148" si="569">K148+L148</f>
        <v>489.30709999999999</v>
      </c>
      <c r="N148" s="123">
        <f t="shared" ref="N148" si="570">H148+H149</f>
        <v>485.64</v>
      </c>
      <c r="O148" s="123">
        <f t="shared" ref="O148" si="571">M148-N148</f>
        <v>3.6671000000000049</v>
      </c>
      <c r="P148" s="124">
        <f t="shared" ref="P148" si="572">N148/M148</f>
        <v>0.99250552464903941</v>
      </c>
    </row>
    <row r="149" spans="2:16" x14ac:dyDescent="0.2">
      <c r="B149" s="112"/>
      <c r="C149" s="128"/>
      <c r="D149" s="6" t="s">
        <v>69</v>
      </c>
      <c r="E149" s="49">
        <v>48.781100000000002</v>
      </c>
      <c r="F149" s="73"/>
      <c r="G149" s="7">
        <f t="shared" ref="G149" si="573">E149+F149+I148</f>
        <v>107.92410000000004</v>
      </c>
      <c r="H149" s="74">
        <v>104.25700000000001</v>
      </c>
      <c r="I149" s="7">
        <f t="shared" si="517"/>
        <v>3.6671000000000333</v>
      </c>
      <c r="J149" s="4">
        <f t="shared" si="518"/>
        <v>0.96602149102934343</v>
      </c>
      <c r="K149" s="123"/>
      <c r="L149" s="123"/>
      <c r="M149" s="123"/>
      <c r="N149" s="123"/>
      <c r="O149" s="123"/>
      <c r="P149" s="124"/>
    </row>
    <row r="150" spans="2:16" x14ac:dyDescent="0.2">
      <c r="B150" s="112"/>
      <c r="C150" s="128" t="s">
        <v>49</v>
      </c>
      <c r="D150" s="6" t="s">
        <v>68</v>
      </c>
      <c r="E150" s="49">
        <v>2.2812000000000001</v>
      </c>
      <c r="F150" s="73"/>
      <c r="G150" s="7">
        <f t="shared" ref="G150" si="574">E150+F150</f>
        <v>2.2812000000000001</v>
      </c>
      <c r="H150" s="74"/>
      <c r="I150" s="7">
        <f t="shared" si="517"/>
        <v>2.2812000000000001</v>
      </c>
      <c r="J150" s="4">
        <f t="shared" si="518"/>
        <v>0</v>
      </c>
      <c r="K150" s="123">
        <f t="shared" ref="K150" si="575">E150+E151</f>
        <v>2.5338000000000003</v>
      </c>
      <c r="L150" s="123">
        <f t="shared" ref="L150" si="576">F150+F151</f>
        <v>0</v>
      </c>
      <c r="M150" s="123">
        <f t="shared" ref="M150" si="577">K150+L150</f>
        <v>2.5338000000000003</v>
      </c>
      <c r="N150" s="123">
        <f t="shared" ref="N150" si="578">H150+H151</f>
        <v>3.0000000000000001E-3</v>
      </c>
      <c r="O150" s="123">
        <f t="shared" ref="O150" si="579">M150-N150</f>
        <v>2.5308000000000002</v>
      </c>
      <c r="P150" s="124">
        <f t="shared" ref="P150" si="580">N150/M150</f>
        <v>1.1839924224484961E-3</v>
      </c>
    </row>
    <row r="151" spans="2:16" x14ac:dyDescent="0.2">
      <c r="B151" s="112"/>
      <c r="C151" s="128"/>
      <c r="D151" s="6" t="s">
        <v>69</v>
      </c>
      <c r="E151" s="49">
        <v>0.25259999999999999</v>
      </c>
      <c r="F151" s="73"/>
      <c r="G151" s="7">
        <f t="shared" ref="G151" si="581">E151+F151+I150</f>
        <v>2.5338000000000003</v>
      </c>
      <c r="H151" s="74">
        <v>3.0000000000000001E-3</v>
      </c>
      <c r="I151" s="7">
        <f t="shared" si="517"/>
        <v>2.5308000000000002</v>
      </c>
      <c r="J151" s="4">
        <f t="shared" si="518"/>
        <v>1.1839924224484961E-3</v>
      </c>
      <c r="K151" s="123"/>
      <c r="L151" s="123"/>
      <c r="M151" s="123"/>
      <c r="N151" s="123"/>
      <c r="O151" s="123"/>
      <c r="P151" s="124"/>
    </row>
    <row r="152" spans="2:16" x14ac:dyDescent="0.2">
      <c r="B152" s="112"/>
      <c r="C152" s="128" t="s">
        <v>50</v>
      </c>
      <c r="D152" s="6" t="s">
        <v>68</v>
      </c>
      <c r="E152" s="49">
        <v>47.819000000000003</v>
      </c>
      <c r="F152" s="73"/>
      <c r="G152" s="7">
        <f t="shared" ref="G152" si="582">E152+F152</f>
        <v>47.819000000000003</v>
      </c>
      <c r="H152" s="74"/>
      <c r="I152" s="7">
        <f t="shared" si="517"/>
        <v>47.819000000000003</v>
      </c>
      <c r="J152" s="4">
        <f t="shared" si="518"/>
        <v>0</v>
      </c>
      <c r="K152" s="123">
        <f t="shared" ref="K152" si="583">E152+E153</f>
        <v>53.114200000000004</v>
      </c>
      <c r="L152" s="123">
        <f t="shared" ref="L152" si="584">F152+F153</f>
        <v>0</v>
      </c>
      <c r="M152" s="123">
        <f t="shared" ref="M152" si="585">K152+L152</f>
        <v>53.114200000000004</v>
      </c>
      <c r="N152" s="123">
        <f t="shared" ref="N152" si="586">H152+H153</f>
        <v>0</v>
      </c>
      <c r="O152" s="123">
        <f t="shared" ref="O152" si="587">M152-N152</f>
        <v>53.114200000000004</v>
      </c>
      <c r="P152" s="124">
        <f t="shared" ref="P152" si="588">N152/M152</f>
        <v>0</v>
      </c>
    </row>
    <row r="153" spans="2:16" x14ac:dyDescent="0.2">
      <c r="B153" s="112"/>
      <c r="C153" s="128"/>
      <c r="D153" s="6" t="s">
        <v>69</v>
      </c>
      <c r="E153" s="49">
        <v>5.2952000000000004</v>
      </c>
      <c r="F153" s="73"/>
      <c r="G153" s="7">
        <f t="shared" ref="G153" si="589">E153+F153+I152</f>
        <v>53.114200000000004</v>
      </c>
      <c r="H153" s="74"/>
      <c r="I153" s="7">
        <f t="shared" si="517"/>
        <v>53.114200000000004</v>
      </c>
      <c r="J153" s="4">
        <f t="shared" si="518"/>
        <v>0</v>
      </c>
      <c r="K153" s="123"/>
      <c r="L153" s="123"/>
      <c r="M153" s="123"/>
      <c r="N153" s="123"/>
      <c r="O153" s="123"/>
      <c r="P153" s="124"/>
    </row>
    <row r="154" spans="2:16" x14ac:dyDescent="0.2">
      <c r="B154" s="112"/>
      <c r="C154" s="128" t="s">
        <v>51</v>
      </c>
      <c r="D154" s="6" t="s">
        <v>68</v>
      </c>
      <c r="E154" s="49">
        <v>4.4200000000000003E-2</v>
      </c>
      <c r="F154" s="73"/>
      <c r="G154" s="7">
        <f t="shared" ref="G154" si="590">E154+F154</f>
        <v>4.4200000000000003E-2</v>
      </c>
      <c r="H154" s="74"/>
      <c r="I154" s="7">
        <f t="shared" si="517"/>
        <v>4.4200000000000003E-2</v>
      </c>
      <c r="J154" s="4">
        <f t="shared" si="518"/>
        <v>0</v>
      </c>
      <c r="K154" s="123">
        <f t="shared" ref="K154" si="591">E154+E155</f>
        <v>4.9100000000000005E-2</v>
      </c>
      <c r="L154" s="123">
        <f t="shared" ref="L154" si="592">F154+F155</f>
        <v>0</v>
      </c>
      <c r="M154" s="123">
        <f t="shared" ref="M154" si="593">K154+L154</f>
        <v>4.9100000000000005E-2</v>
      </c>
      <c r="N154" s="123">
        <f t="shared" ref="N154" si="594">H154+H155</f>
        <v>0</v>
      </c>
      <c r="O154" s="123">
        <f t="shared" ref="O154" si="595">M154-N154</f>
        <v>4.9100000000000005E-2</v>
      </c>
      <c r="P154" s="124">
        <f t="shared" ref="P154" si="596">N154/M154</f>
        <v>0</v>
      </c>
    </row>
    <row r="155" spans="2:16" x14ac:dyDescent="0.2">
      <c r="B155" s="112"/>
      <c r="C155" s="128"/>
      <c r="D155" s="6" t="s">
        <v>69</v>
      </c>
      <c r="E155" s="49">
        <v>4.8999999999999998E-3</v>
      </c>
      <c r="F155" s="73"/>
      <c r="G155" s="7">
        <f t="shared" ref="G155" si="597">E155+F155+I154</f>
        <v>4.9100000000000005E-2</v>
      </c>
      <c r="H155" s="74"/>
      <c r="I155" s="7">
        <f t="shared" si="517"/>
        <v>4.9100000000000005E-2</v>
      </c>
      <c r="J155" s="4">
        <f t="shared" si="518"/>
        <v>0</v>
      </c>
      <c r="K155" s="123"/>
      <c r="L155" s="123"/>
      <c r="M155" s="123"/>
      <c r="N155" s="123"/>
      <c r="O155" s="123"/>
      <c r="P155" s="124"/>
    </row>
    <row r="156" spans="2:16" x14ac:dyDescent="0.2">
      <c r="B156" s="112"/>
      <c r="C156" s="128" t="s">
        <v>52</v>
      </c>
      <c r="D156" s="6" t="s">
        <v>68</v>
      </c>
      <c r="E156" s="49">
        <v>2.9399999999999999E-2</v>
      </c>
      <c r="F156" s="73"/>
      <c r="G156" s="7">
        <f t="shared" ref="G156" si="598">E156+F156</f>
        <v>2.9399999999999999E-2</v>
      </c>
      <c r="H156" s="74"/>
      <c r="I156" s="7">
        <f t="shared" si="517"/>
        <v>2.9399999999999999E-2</v>
      </c>
      <c r="J156" s="4">
        <f t="shared" si="518"/>
        <v>0</v>
      </c>
      <c r="K156" s="123">
        <f t="shared" ref="K156" si="599">E156+E157</f>
        <v>3.27E-2</v>
      </c>
      <c r="L156" s="123">
        <f t="shared" ref="L156" si="600">F156+F157</f>
        <v>0</v>
      </c>
      <c r="M156" s="123">
        <f t="shared" ref="M156" si="601">K156+L156</f>
        <v>3.27E-2</v>
      </c>
      <c r="N156" s="123">
        <f t="shared" ref="N156" si="602">H156+H157</f>
        <v>0</v>
      </c>
      <c r="O156" s="123">
        <f t="shared" ref="O156" si="603">M156-N156</f>
        <v>3.27E-2</v>
      </c>
      <c r="P156" s="124">
        <f t="shared" ref="P156" si="604">N156/M156</f>
        <v>0</v>
      </c>
    </row>
    <row r="157" spans="2:16" x14ac:dyDescent="0.2">
      <c r="B157" s="112"/>
      <c r="C157" s="128"/>
      <c r="D157" s="6" t="s">
        <v>69</v>
      </c>
      <c r="E157" s="49">
        <v>3.3E-3</v>
      </c>
      <c r="F157" s="73"/>
      <c r="G157" s="7">
        <f t="shared" ref="G157" si="605">E157+F157+I156</f>
        <v>3.27E-2</v>
      </c>
      <c r="H157" s="74"/>
      <c r="I157" s="7">
        <f t="shared" si="517"/>
        <v>3.27E-2</v>
      </c>
      <c r="J157" s="4">
        <f t="shared" si="518"/>
        <v>0</v>
      </c>
      <c r="K157" s="123"/>
      <c r="L157" s="123"/>
      <c r="M157" s="123"/>
      <c r="N157" s="123"/>
      <c r="O157" s="123"/>
      <c r="P157" s="124"/>
    </row>
    <row r="158" spans="2:16" x14ac:dyDescent="0.2">
      <c r="B158" s="112"/>
      <c r="C158" s="128" t="s">
        <v>53</v>
      </c>
      <c r="D158" s="6" t="s">
        <v>68</v>
      </c>
      <c r="E158" s="49">
        <v>26.764600000000002</v>
      </c>
      <c r="F158" s="73">
        <v>28.396999999999998</v>
      </c>
      <c r="G158" s="7">
        <f t="shared" ref="G158" si="606">E158+F158</f>
        <v>55.1616</v>
      </c>
      <c r="H158" s="74">
        <v>5.6000000000000001E-2</v>
      </c>
      <c r="I158" s="7">
        <f t="shared" si="517"/>
        <v>55.105600000000003</v>
      </c>
      <c r="J158" s="4">
        <f t="shared" si="518"/>
        <v>1.0151989789998839E-3</v>
      </c>
      <c r="K158" s="123">
        <f t="shared" ref="K158" si="607">E158+E159</f>
        <v>29.728300000000001</v>
      </c>
      <c r="L158" s="123">
        <f t="shared" ref="L158" si="608">F158+F159</f>
        <v>28.396999999999998</v>
      </c>
      <c r="M158" s="123">
        <f t="shared" ref="M158" si="609">K158+L158</f>
        <v>58.125299999999996</v>
      </c>
      <c r="N158" s="123">
        <f t="shared" ref="N158" si="610">H158+H159</f>
        <v>5.6000000000000001E-2</v>
      </c>
      <c r="O158" s="123">
        <f t="shared" ref="O158" si="611">M158-N158</f>
        <v>58.069299999999998</v>
      </c>
      <c r="P158" s="124">
        <f t="shared" ref="P158" si="612">N158/M158</f>
        <v>9.6343588764273048E-4</v>
      </c>
    </row>
    <row r="159" spans="2:16" x14ac:dyDescent="0.2">
      <c r="B159" s="112"/>
      <c r="C159" s="128"/>
      <c r="D159" s="6" t="s">
        <v>69</v>
      </c>
      <c r="E159" s="49">
        <v>2.9636999999999998</v>
      </c>
      <c r="F159" s="73"/>
      <c r="G159" s="7">
        <f t="shared" ref="G159" si="613">E159+F159+I158</f>
        <v>58.069300000000005</v>
      </c>
      <c r="H159" s="74"/>
      <c r="I159" s="7">
        <f t="shared" si="517"/>
        <v>58.069300000000005</v>
      </c>
      <c r="J159" s="4">
        <f t="shared" si="518"/>
        <v>0</v>
      </c>
      <c r="K159" s="123"/>
      <c r="L159" s="123"/>
      <c r="M159" s="123"/>
      <c r="N159" s="123"/>
      <c r="O159" s="123"/>
      <c r="P159" s="124"/>
    </row>
    <row r="160" spans="2:16" x14ac:dyDescent="0.2">
      <c r="B160" s="112"/>
      <c r="C160" s="128" t="s">
        <v>54</v>
      </c>
      <c r="D160" s="6" t="s">
        <v>68</v>
      </c>
      <c r="E160" s="49">
        <v>1.47E-2</v>
      </c>
      <c r="F160" s="73"/>
      <c r="G160" s="7">
        <f t="shared" ref="G160" si="614">E160+F160</f>
        <v>1.47E-2</v>
      </c>
      <c r="H160" s="74"/>
      <c r="I160" s="7">
        <f t="shared" si="517"/>
        <v>1.47E-2</v>
      </c>
      <c r="J160" s="4">
        <f t="shared" si="518"/>
        <v>0</v>
      </c>
      <c r="K160" s="123">
        <f t="shared" ref="K160" si="615">E160+E161</f>
        <v>1.6299999999999999E-2</v>
      </c>
      <c r="L160" s="123">
        <f t="shared" ref="L160" si="616">F160+F161</f>
        <v>0</v>
      </c>
      <c r="M160" s="123">
        <f t="shared" ref="M160" si="617">K160+L160</f>
        <v>1.6299999999999999E-2</v>
      </c>
      <c r="N160" s="123">
        <f t="shared" ref="N160" si="618">H160+H161</f>
        <v>0</v>
      </c>
      <c r="O160" s="123">
        <f t="shared" ref="O160" si="619">M160-N160</f>
        <v>1.6299999999999999E-2</v>
      </c>
      <c r="P160" s="124">
        <f t="shared" ref="P160" si="620">N160/M160</f>
        <v>0</v>
      </c>
    </row>
    <row r="161" spans="2:16" x14ac:dyDescent="0.2">
      <c r="B161" s="112"/>
      <c r="C161" s="128"/>
      <c r="D161" s="6" t="s">
        <v>69</v>
      </c>
      <c r="E161" s="49">
        <v>1.6000000000000001E-3</v>
      </c>
      <c r="F161" s="73"/>
      <c r="G161" s="7">
        <f t="shared" ref="G161" si="621">E161+F161+I160</f>
        <v>1.6299999999999999E-2</v>
      </c>
      <c r="H161" s="74"/>
      <c r="I161" s="7">
        <f t="shared" si="517"/>
        <v>1.6299999999999999E-2</v>
      </c>
      <c r="J161" s="4">
        <f t="shared" si="518"/>
        <v>0</v>
      </c>
      <c r="K161" s="123"/>
      <c r="L161" s="123"/>
      <c r="M161" s="123"/>
      <c r="N161" s="123"/>
      <c r="O161" s="123"/>
      <c r="P161" s="124"/>
    </row>
    <row r="162" spans="2:16" x14ac:dyDescent="0.2">
      <c r="B162" s="112"/>
      <c r="C162" s="128" t="s">
        <v>55</v>
      </c>
      <c r="D162" s="6" t="s">
        <v>68</v>
      </c>
      <c r="E162" s="49">
        <v>0.39739999999999998</v>
      </c>
      <c r="F162" s="73"/>
      <c r="G162" s="7">
        <f t="shared" ref="G162" si="622">E162+F162</f>
        <v>0.39739999999999998</v>
      </c>
      <c r="H162" s="74"/>
      <c r="I162" s="7">
        <f t="shared" si="517"/>
        <v>0.39739999999999998</v>
      </c>
      <c r="J162" s="4">
        <f t="shared" si="518"/>
        <v>0</v>
      </c>
      <c r="K162" s="123">
        <f t="shared" ref="K162" si="623">E162+E163</f>
        <v>0.44139999999999996</v>
      </c>
      <c r="L162" s="123">
        <f t="shared" ref="L162" si="624">F162+F163</f>
        <v>0</v>
      </c>
      <c r="M162" s="123">
        <f t="shared" ref="M162" si="625">K162+L162</f>
        <v>0.44139999999999996</v>
      </c>
      <c r="N162" s="123">
        <f t="shared" ref="N162" si="626">H162+H163</f>
        <v>0</v>
      </c>
      <c r="O162" s="123">
        <f t="shared" ref="O162" si="627">M162-N162</f>
        <v>0.44139999999999996</v>
      </c>
      <c r="P162" s="124">
        <f t="shared" ref="P162" si="628">N162/M162</f>
        <v>0</v>
      </c>
    </row>
    <row r="163" spans="2:16" x14ac:dyDescent="0.2">
      <c r="B163" s="112"/>
      <c r="C163" s="128"/>
      <c r="D163" s="6" t="s">
        <v>69</v>
      </c>
      <c r="E163" s="49">
        <v>4.3999999999999997E-2</v>
      </c>
      <c r="F163" s="73"/>
      <c r="G163" s="7">
        <f t="shared" ref="G163" si="629">E163+F163+I162</f>
        <v>0.44139999999999996</v>
      </c>
      <c r="H163" s="74"/>
      <c r="I163" s="7">
        <f t="shared" si="517"/>
        <v>0.44139999999999996</v>
      </c>
      <c r="J163" s="4">
        <f t="shared" si="518"/>
        <v>0</v>
      </c>
      <c r="K163" s="123"/>
      <c r="L163" s="123"/>
      <c r="M163" s="123"/>
      <c r="N163" s="123"/>
      <c r="O163" s="123"/>
      <c r="P163" s="124"/>
    </row>
    <row r="164" spans="2:16" x14ac:dyDescent="0.2">
      <c r="B164" s="112"/>
      <c r="C164" s="128" t="s">
        <v>56</v>
      </c>
      <c r="D164" s="6" t="s">
        <v>68</v>
      </c>
      <c r="E164" s="49">
        <v>1.8842000000000001</v>
      </c>
      <c r="F164" s="73"/>
      <c r="G164" s="7">
        <f t="shared" ref="G164:G168" si="630">E164+F164</f>
        <v>1.8842000000000001</v>
      </c>
      <c r="H164" s="74"/>
      <c r="I164" s="7">
        <f t="shared" si="517"/>
        <v>1.8842000000000001</v>
      </c>
      <c r="J164" s="4">
        <f t="shared" si="518"/>
        <v>0</v>
      </c>
      <c r="K164" s="123">
        <f>E164+E165</f>
        <v>2.0928</v>
      </c>
      <c r="L164" s="123">
        <f>F164+F165</f>
        <v>0</v>
      </c>
      <c r="M164" s="123">
        <f t="shared" ref="M164" si="631">K164+L164</f>
        <v>2.0928</v>
      </c>
      <c r="N164" s="123">
        <f>H164+H165</f>
        <v>0</v>
      </c>
      <c r="O164" s="123">
        <f t="shared" ref="O164" si="632">M164-N164</f>
        <v>2.0928</v>
      </c>
      <c r="P164" s="124">
        <f t="shared" ref="P164" si="633">N164/M164</f>
        <v>0</v>
      </c>
    </row>
    <row r="165" spans="2:16" x14ac:dyDescent="0.2">
      <c r="B165" s="112"/>
      <c r="C165" s="128"/>
      <c r="D165" s="6" t="s">
        <v>69</v>
      </c>
      <c r="E165" s="49">
        <v>0.20860000000000001</v>
      </c>
      <c r="F165" s="73"/>
      <c r="G165" s="7">
        <f>E165+F165+I164</f>
        <v>2.0928</v>
      </c>
      <c r="H165" s="74"/>
      <c r="I165" s="7">
        <f t="shared" si="517"/>
        <v>2.0928</v>
      </c>
      <c r="J165" s="4">
        <f t="shared" si="518"/>
        <v>0</v>
      </c>
      <c r="K165" s="123"/>
      <c r="L165" s="123"/>
      <c r="M165" s="123"/>
      <c r="N165" s="123"/>
      <c r="O165" s="123"/>
      <c r="P165" s="124"/>
    </row>
    <row r="166" spans="2:16" x14ac:dyDescent="0.2">
      <c r="B166" s="112"/>
      <c r="C166" s="128" t="s">
        <v>117</v>
      </c>
      <c r="D166" s="36" t="s">
        <v>68</v>
      </c>
      <c r="E166" s="49">
        <v>0</v>
      </c>
      <c r="F166" s="73">
        <f>1.08054</f>
        <v>1.0805400000000001</v>
      </c>
      <c r="G166" s="37">
        <f t="shared" si="630"/>
        <v>1.0805400000000001</v>
      </c>
      <c r="H166" s="74"/>
      <c r="I166" s="37">
        <f t="shared" si="517"/>
        <v>1.0805400000000001</v>
      </c>
      <c r="J166" s="38">
        <f t="shared" si="518"/>
        <v>0</v>
      </c>
      <c r="K166" s="123">
        <f>E166+E167</f>
        <v>0</v>
      </c>
      <c r="L166" s="123">
        <f>F166+F167</f>
        <v>1.0805400000000001</v>
      </c>
      <c r="M166" s="123">
        <f t="shared" ref="M166" si="634">K166+L166</f>
        <v>1.0805400000000001</v>
      </c>
      <c r="N166" s="123">
        <f>H166+H167</f>
        <v>0</v>
      </c>
      <c r="O166" s="123">
        <f t="shared" ref="O166" si="635">M166-N166</f>
        <v>1.0805400000000001</v>
      </c>
      <c r="P166" s="124">
        <f t="shared" ref="P166" si="636">N166/M166</f>
        <v>0</v>
      </c>
    </row>
    <row r="167" spans="2:16" x14ac:dyDescent="0.2">
      <c r="B167" s="112"/>
      <c r="C167" s="128"/>
      <c r="D167" s="36" t="s">
        <v>69</v>
      </c>
      <c r="E167" s="49">
        <v>0</v>
      </c>
      <c r="F167" s="73"/>
      <c r="G167" s="37">
        <f>E167+F167+I166</f>
        <v>1.0805400000000001</v>
      </c>
      <c r="H167" s="74"/>
      <c r="I167" s="37">
        <f t="shared" si="517"/>
        <v>1.0805400000000001</v>
      </c>
      <c r="J167" s="38">
        <f t="shared" si="518"/>
        <v>0</v>
      </c>
      <c r="K167" s="123"/>
      <c r="L167" s="123"/>
      <c r="M167" s="123"/>
      <c r="N167" s="123"/>
      <c r="O167" s="123"/>
      <c r="P167" s="124"/>
    </row>
    <row r="168" spans="2:16" x14ac:dyDescent="0.2">
      <c r="B168" s="112"/>
      <c r="C168" s="125" t="s">
        <v>144</v>
      </c>
      <c r="D168" s="61" t="s">
        <v>68</v>
      </c>
      <c r="E168" s="59">
        <v>0</v>
      </c>
      <c r="F168" s="73">
        <f>0.9396</f>
        <v>0.93959999999999999</v>
      </c>
      <c r="G168" s="57">
        <f t="shared" si="630"/>
        <v>0.93959999999999999</v>
      </c>
      <c r="H168" s="74"/>
      <c r="I168" s="57">
        <f t="shared" si="517"/>
        <v>0.93959999999999999</v>
      </c>
      <c r="J168" s="58">
        <f t="shared" si="518"/>
        <v>0</v>
      </c>
      <c r="K168" s="123">
        <f>E168+E169</f>
        <v>0</v>
      </c>
      <c r="L168" s="123">
        <f>F168+F169</f>
        <v>0.93959999999999999</v>
      </c>
      <c r="M168" s="123">
        <f t="shared" ref="M168" si="637">K168+L168</f>
        <v>0.93959999999999999</v>
      </c>
      <c r="N168" s="123">
        <f>H168+H169</f>
        <v>0</v>
      </c>
      <c r="O168" s="123">
        <f t="shared" ref="O168" si="638">M168-N168</f>
        <v>0.93959999999999999</v>
      </c>
      <c r="P168" s="124">
        <f t="shared" ref="P168" si="639">N168/M168</f>
        <v>0</v>
      </c>
    </row>
    <row r="169" spans="2:16" x14ac:dyDescent="0.2">
      <c r="B169" s="100"/>
      <c r="C169" s="126"/>
      <c r="D169" s="61" t="s">
        <v>69</v>
      </c>
      <c r="E169" s="59">
        <v>0</v>
      </c>
      <c r="F169" s="73"/>
      <c r="G169" s="57">
        <f>E169+F169+I168</f>
        <v>0.93959999999999999</v>
      </c>
      <c r="H169" s="74"/>
      <c r="I169" s="57">
        <f t="shared" si="517"/>
        <v>0.93959999999999999</v>
      </c>
      <c r="J169" s="58">
        <f t="shared" si="518"/>
        <v>0</v>
      </c>
      <c r="K169" s="123"/>
      <c r="L169" s="123"/>
      <c r="M169" s="123"/>
      <c r="N169" s="123"/>
      <c r="O169" s="123"/>
      <c r="P169" s="124"/>
    </row>
    <row r="170" spans="2:16" x14ac:dyDescent="0.2">
      <c r="B170" s="99" t="s">
        <v>62</v>
      </c>
      <c r="C170" s="128" t="s">
        <v>41</v>
      </c>
      <c r="D170" s="6" t="s">
        <v>68</v>
      </c>
      <c r="E170" s="49">
        <v>93.561899999999994</v>
      </c>
      <c r="F170" s="73"/>
      <c r="G170" s="7">
        <f t="shared" ref="G170" si="640">E170+F170</f>
        <v>93.561899999999994</v>
      </c>
      <c r="H170" s="74">
        <v>78.611000000000004</v>
      </c>
      <c r="I170" s="7">
        <f t="shared" si="517"/>
        <v>14.95089999999999</v>
      </c>
      <c r="J170" s="4">
        <f t="shared" si="518"/>
        <v>0.84020311686701543</v>
      </c>
      <c r="K170" s="123">
        <f t="shared" ref="K170" si="641">E170+E171</f>
        <v>103.9211</v>
      </c>
      <c r="L170" s="123">
        <f t="shared" ref="L170" si="642">F170+F171</f>
        <v>0</v>
      </c>
      <c r="M170" s="123">
        <f t="shared" ref="M170" si="643">K170+L170</f>
        <v>103.9211</v>
      </c>
      <c r="N170" s="123">
        <f t="shared" ref="N170" si="644">H170+H171</f>
        <v>78.611000000000004</v>
      </c>
      <c r="O170" s="123">
        <f t="shared" ref="O170" si="645">M170-N170</f>
        <v>25.310099999999991</v>
      </c>
      <c r="P170" s="124">
        <f t="shared" ref="P170" si="646">N170/M170</f>
        <v>0.75644888285439638</v>
      </c>
    </row>
    <row r="171" spans="2:16" x14ac:dyDescent="0.2">
      <c r="B171" s="112"/>
      <c r="C171" s="128"/>
      <c r="D171" s="6" t="s">
        <v>69</v>
      </c>
      <c r="E171" s="49">
        <v>10.3592</v>
      </c>
      <c r="F171" s="73"/>
      <c r="G171" s="7">
        <f t="shared" ref="G171" si="647">E171+F171+I170</f>
        <v>25.310099999999991</v>
      </c>
      <c r="H171" s="74"/>
      <c r="I171" s="7">
        <f t="shared" si="517"/>
        <v>25.310099999999991</v>
      </c>
      <c r="J171" s="4">
        <f t="shared" si="518"/>
        <v>0</v>
      </c>
      <c r="K171" s="123"/>
      <c r="L171" s="123"/>
      <c r="M171" s="123"/>
      <c r="N171" s="123"/>
      <c r="O171" s="123"/>
      <c r="P171" s="124"/>
    </row>
    <row r="172" spans="2:16" x14ac:dyDescent="0.2">
      <c r="B172" s="112"/>
      <c r="C172" s="128" t="s">
        <v>42</v>
      </c>
      <c r="D172" s="6" t="s">
        <v>68</v>
      </c>
      <c r="E172" s="49">
        <v>175.27879999999999</v>
      </c>
      <c r="F172" s="73"/>
      <c r="G172" s="7">
        <f t="shared" ref="G172" si="648">E172+F172</f>
        <v>175.27879999999999</v>
      </c>
      <c r="H172" s="74"/>
      <c r="I172" s="7">
        <f t="shared" si="517"/>
        <v>175.27879999999999</v>
      </c>
      <c r="J172" s="4">
        <f t="shared" si="518"/>
        <v>0</v>
      </c>
      <c r="K172" s="123">
        <f t="shared" ref="K172" si="649">E172+E173</f>
        <v>194.6858</v>
      </c>
      <c r="L172" s="123">
        <f t="shared" ref="L172" si="650">F172+F173</f>
        <v>0</v>
      </c>
      <c r="M172" s="123">
        <f t="shared" ref="M172" si="651">K172+L172</f>
        <v>194.6858</v>
      </c>
      <c r="N172" s="123">
        <f t="shared" ref="N172" si="652">H172+H173</f>
        <v>0</v>
      </c>
      <c r="O172" s="123">
        <f t="shared" ref="O172" si="653">M172-N172</f>
        <v>194.6858</v>
      </c>
      <c r="P172" s="124">
        <f t="shared" ref="P172" si="654">N172/M172</f>
        <v>0</v>
      </c>
    </row>
    <row r="173" spans="2:16" x14ac:dyDescent="0.2">
      <c r="B173" s="112"/>
      <c r="C173" s="128"/>
      <c r="D173" s="6" t="s">
        <v>69</v>
      </c>
      <c r="E173" s="49">
        <v>19.407</v>
      </c>
      <c r="F173" s="73"/>
      <c r="G173" s="7">
        <f t="shared" ref="G173" si="655">E173+F173+I172</f>
        <v>194.6858</v>
      </c>
      <c r="H173" s="74"/>
      <c r="I173" s="7">
        <f t="shared" si="517"/>
        <v>194.6858</v>
      </c>
      <c r="J173" s="4">
        <f t="shared" si="518"/>
        <v>0</v>
      </c>
      <c r="K173" s="123"/>
      <c r="L173" s="123"/>
      <c r="M173" s="123"/>
      <c r="N173" s="123"/>
      <c r="O173" s="123"/>
      <c r="P173" s="124"/>
    </row>
    <row r="174" spans="2:16" x14ac:dyDescent="0.2">
      <c r="B174" s="112"/>
      <c r="C174" s="128" t="s">
        <v>43</v>
      </c>
      <c r="D174" s="6" t="s">
        <v>68</v>
      </c>
      <c r="E174" s="49">
        <v>1.7100000000000001E-2</v>
      </c>
      <c r="F174" s="73"/>
      <c r="G174" s="7">
        <f t="shared" ref="G174" si="656">E174+F174</f>
        <v>1.7100000000000001E-2</v>
      </c>
      <c r="H174" s="74"/>
      <c r="I174" s="7">
        <f t="shared" si="517"/>
        <v>1.7100000000000001E-2</v>
      </c>
      <c r="J174" s="4">
        <f t="shared" si="518"/>
        <v>0</v>
      </c>
      <c r="K174" s="123">
        <f t="shared" ref="K174" si="657">E174+E175</f>
        <v>1.9E-2</v>
      </c>
      <c r="L174" s="123">
        <f t="shared" ref="L174" si="658">F174+F175</f>
        <v>0</v>
      </c>
      <c r="M174" s="123">
        <f t="shared" ref="M174" si="659">K174+L174</f>
        <v>1.9E-2</v>
      </c>
      <c r="N174" s="123">
        <f t="shared" ref="N174" si="660">H174+H175</f>
        <v>0</v>
      </c>
      <c r="O174" s="123">
        <f t="shared" ref="O174" si="661">M174-N174</f>
        <v>1.9E-2</v>
      </c>
      <c r="P174" s="124">
        <f t="shared" ref="P174" si="662">N174/M174</f>
        <v>0</v>
      </c>
    </row>
    <row r="175" spans="2:16" x14ac:dyDescent="0.2">
      <c r="B175" s="112"/>
      <c r="C175" s="128"/>
      <c r="D175" s="6" t="s">
        <v>69</v>
      </c>
      <c r="E175" s="49">
        <v>1.9E-3</v>
      </c>
      <c r="F175" s="73"/>
      <c r="G175" s="7">
        <f t="shared" ref="G175" si="663">E175+F175+I174</f>
        <v>1.9E-2</v>
      </c>
      <c r="H175" s="74"/>
      <c r="I175" s="7">
        <f t="shared" si="517"/>
        <v>1.9E-2</v>
      </c>
      <c r="J175" s="4">
        <f t="shared" si="518"/>
        <v>0</v>
      </c>
      <c r="K175" s="123"/>
      <c r="L175" s="123"/>
      <c r="M175" s="123"/>
      <c r="N175" s="123"/>
      <c r="O175" s="123"/>
      <c r="P175" s="124"/>
    </row>
    <row r="176" spans="2:16" x14ac:dyDescent="0.2">
      <c r="B176" s="112"/>
      <c r="C176" s="128" t="s">
        <v>44</v>
      </c>
      <c r="D176" s="6" t="s">
        <v>68</v>
      </c>
      <c r="E176" s="49">
        <v>91.952299999999994</v>
      </c>
      <c r="F176" s="73">
        <f>-10.977</f>
        <v>-10.977</v>
      </c>
      <c r="G176" s="7">
        <f t="shared" ref="G176" si="664">E176+F176</f>
        <v>80.97529999999999</v>
      </c>
      <c r="H176" s="74">
        <v>23.867999999999999</v>
      </c>
      <c r="I176" s="7">
        <f t="shared" si="517"/>
        <v>57.107299999999995</v>
      </c>
      <c r="J176" s="4">
        <f t="shared" si="518"/>
        <v>0.29475654921932987</v>
      </c>
      <c r="K176" s="123">
        <f t="shared" ref="K176" si="665">E176+E177</f>
        <v>102.13329999999999</v>
      </c>
      <c r="L176" s="123">
        <f t="shared" ref="L176" si="666">F176+F177</f>
        <v>-10.977</v>
      </c>
      <c r="M176" s="123">
        <f t="shared" ref="M176" si="667">K176+L176</f>
        <v>91.156299999999987</v>
      </c>
      <c r="N176" s="123">
        <f t="shared" ref="N176" si="668">H176+H177</f>
        <v>31.61</v>
      </c>
      <c r="O176" s="123">
        <f t="shared" ref="O176" si="669">M176-N176</f>
        <v>59.546299999999988</v>
      </c>
      <c r="P176" s="124">
        <f t="shared" ref="P176" si="670">N176/M176</f>
        <v>0.34676703639792317</v>
      </c>
    </row>
    <row r="177" spans="2:16" x14ac:dyDescent="0.2">
      <c r="B177" s="112"/>
      <c r="C177" s="128"/>
      <c r="D177" s="6" t="s">
        <v>69</v>
      </c>
      <c r="E177" s="49">
        <v>10.180999999999999</v>
      </c>
      <c r="F177" s="73"/>
      <c r="G177" s="7">
        <f t="shared" ref="G177" si="671">E177+F177+I176</f>
        <v>67.288299999999992</v>
      </c>
      <c r="H177" s="74">
        <v>7.742</v>
      </c>
      <c r="I177" s="7">
        <f t="shared" si="517"/>
        <v>59.546299999999995</v>
      </c>
      <c r="J177" s="4">
        <f t="shared" si="518"/>
        <v>0.11505714960847578</v>
      </c>
      <c r="K177" s="123"/>
      <c r="L177" s="123"/>
      <c r="M177" s="123"/>
      <c r="N177" s="123"/>
      <c r="O177" s="123"/>
      <c r="P177" s="124"/>
    </row>
    <row r="178" spans="2:16" x14ac:dyDescent="0.2">
      <c r="B178" s="112"/>
      <c r="C178" s="128" t="s">
        <v>45</v>
      </c>
      <c r="D178" s="6" t="s">
        <v>68</v>
      </c>
      <c r="E178" s="49">
        <v>2.9910999999999999</v>
      </c>
      <c r="F178" s="73">
        <f>-0.18792-0.09396</f>
        <v>-0.28188000000000002</v>
      </c>
      <c r="G178" s="7">
        <f t="shared" ref="G178" si="672">E178+F178</f>
        <v>2.7092199999999997</v>
      </c>
      <c r="H178" s="74">
        <v>1.363</v>
      </c>
      <c r="I178" s="7">
        <f t="shared" si="517"/>
        <v>1.3462199999999998</v>
      </c>
      <c r="J178" s="4">
        <f t="shared" si="518"/>
        <v>0.50309683229859525</v>
      </c>
      <c r="K178" s="123">
        <f>E178+E179</f>
        <v>3.3222999999999998</v>
      </c>
      <c r="L178" s="123">
        <f>F178+F179</f>
        <v>-0.28188000000000002</v>
      </c>
      <c r="M178" s="123">
        <f>K178+L178</f>
        <v>3.0404199999999997</v>
      </c>
      <c r="N178" s="123">
        <f t="shared" ref="N178" si="673">H178+H179</f>
        <v>2.1179999999999999</v>
      </c>
      <c r="O178" s="123">
        <f t="shared" ref="O178" si="674">M178-N178</f>
        <v>0.9224199999999998</v>
      </c>
      <c r="P178" s="124">
        <f t="shared" ref="P178" si="675">N178/M178</f>
        <v>0.6966142835529302</v>
      </c>
    </row>
    <row r="179" spans="2:16" x14ac:dyDescent="0.2">
      <c r="B179" s="112"/>
      <c r="C179" s="128"/>
      <c r="D179" s="6" t="s">
        <v>69</v>
      </c>
      <c r="E179" s="49">
        <v>0.33119999999999999</v>
      </c>
      <c r="F179" s="73"/>
      <c r="G179" s="7">
        <f t="shared" ref="G179" si="676">E179+F179+I178</f>
        <v>1.6774199999999997</v>
      </c>
      <c r="H179" s="74">
        <v>0.755</v>
      </c>
      <c r="I179" s="7">
        <f t="shared" si="517"/>
        <v>0.92241999999999968</v>
      </c>
      <c r="J179" s="4">
        <f t="shared" si="518"/>
        <v>0.45009598073231522</v>
      </c>
      <c r="K179" s="123"/>
      <c r="L179" s="123"/>
      <c r="M179" s="123"/>
      <c r="N179" s="123"/>
      <c r="O179" s="123"/>
      <c r="P179" s="124"/>
    </row>
    <row r="180" spans="2:16" x14ac:dyDescent="0.2">
      <c r="B180" s="112"/>
      <c r="C180" s="128" t="s">
        <v>46</v>
      </c>
      <c r="D180" s="6" t="s">
        <v>68</v>
      </c>
      <c r="E180" s="49">
        <v>2.6703000000000001</v>
      </c>
      <c r="F180" s="73"/>
      <c r="G180" s="7">
        <f t="shared" ref="G180" si="677">E180+F180</f>
        <v>2.6703000000000001</v>
      </c>
      <c r="H180" s="74"/>
      <c r="I180" s="7">
        <f t="shared" si="517"/>
        <v>2.6703000000000001</v>
      </c>
      <c r="J180" s="4">
        <f t="shared" si="518"/>
        <v>0</v>
      </c>
      <c r="K180" s="123">
        <f t="shared" ref="K180" si="678">E180+E181</f>
        <v>2.9660000000000002</v>
      </c>
      <c r="L180" s="123">
        <f t="shared" ref="L180" si="679">F180+F181</f>
        <v>0</v>
      </c>
      <c r="M180" s="123">
        <f t="shared" ref="M180" si="680">K180+L180</f>
        <v>2.9660000000000002</v>
      </c>
      <c r="N180" s="123">
        <f t="shared" ref="N180" si="681">H180+H181</f>
        <v>0</v>
      </c>
      <c r="O180" s="123">
        <f t="shared" ref="O180" si="682">M180-N180</f>
        <v>2.9660000000000002</v>
      </c>
      <c r="P180" s="124">
        <f t="shared" ref="P180" si="683">N180/M180</f>
        <v>0</v>
      </c>
    </row>
    <row r="181" spans="2:16" x14ac:dyDescent="0.2">
      <c r="B181" s="112"/>
      <c r="C181" s="128"/>
      <c r="D181" s="6" t="s">
        <v>69</v>
      </c>
      <c r="E181" s="49">
        <v>0.29570000000000002</v>
      </c>
      <c r="F181" s="73"/>
      <c r="G181" s="7">
        <f t="shared" ref="G181" si="684">E181+F181+I180</f>
        <v>2.9660000000000002</v>
      </c>
      <c r="H181" s="74"/>
      <c r="I181" s="7">
        <f t="shared" si="517"/>
        <v>2.9660000000000002</v>
      </c>
      <c r="J181" s="4">
        <f t="shared" si="518"/>
        <v>0</v>
      </c>
      <c r="K181" s="123"/>
      <c r="L181" s="123"/>
      <c r="M181" s="123"/>
      <c r="N181" s="123"/>
      <c r="O181" s="123"/>
      <c r="P181" s="124"/>
    </row>
    <row r="182" spans="2:16" x14ac:dyDescent="0.2">
      <c r="B182" s="112"/>
      <c r="C182" s="128" t="s">
        <v>47</v>
      </c>
      <c r="D182" s="6" t="s">
        <v>68</v>
      </c>
      <c r="E182" s="49">
        <v>1.6153999999999999</v>
      </c>
      <c r="F182" s="73"/>
      <c r="G182" s="7">
        <f t="shared" ref="G182" si="685">E182+F182</f>
        <v>1.6153999999999999</v>
      </c>
      <c r="H182" s="74"/>
      <c r="I182" s="7">
        <f t="shared" si="517"/>
        <v>1.6153999999999999</v>
      </c>
      <c r="J182" s="4">
        <f t="shared" si="518"/>
        <v>0</v>
      </c>
      <c r="K182" s="123">
        <f t="shared" ref="K182" si="686">E182+E183</f>
        <v>1.7943</v>
      </c>
      <c r="L182" s="123">
        <f t="shared" ref="L182" si="687">F182+F183</f>
        <v>0</v>
      </c>
      <c r="M182" s="123">
        <f t="shared" ref="M182" si="688">K182+L182</f>
        <v>1.7943</v>
      </c>
      <c r="N182" s="123">
        <f t="shared" ref="N182" si="689">H182+H183</f>
        <v>0</v>
      </c>
      <c r="O182" s="123">
        <f t="shared" ref="O182" si="690">M182-N182</f>
        <v>1.7943</v>
      </c>
      <c r="P182" s="124">
        <f t="shared" ref="P182" si="691">N182/M182</f>
        <v>0</v>
      </c>
    </row>
    <row r="183" spans="2:16" x14ac:dyDescent="0.2">
      <c r="B183" s="112"/>
      <c r="C183" s="128"/>
      <c r="D183" s="6" t="s">
        <v>69</v>
      </c>
      <c r="E183" s="49">
        <v>0.1789</v>
      </c>
      <c r="F183" s="73"/>
      <c r="G183" s="7">
        <f t="shared" ref="G183" si="692">E183+F183+I182</f>
        <v>1.7943</v>
      </c>
      <c r="H183" s="74"/>
      <c r="I183" s="7">
        <f t="shared" si="517"/>
        <v>1.7943</v>
      </c>
      <c r="J183" s="4">
        <f t="shared" si="518"/>
        <v>0</v>
      </c>
      <c r="K183" s="123"/>
      <c r="L183" s="123"/>
      <c r="M183" s="123"/>
      <c r="N183" s="123"/>
      <c r="O183" s="123"/>
      <c r="P183" s="124"/>
    </row>
    <row r="184" spans="2:16" x14ac:dyDescent="0.2">
      <c r="B184" s="112"/>
      <c r="C184" s="128" t="s">
        <v>48</v>
      </c>
      <c r="D184" s="6" t="s">
        <v>68</v>
      </c>
      <c r="E184" s="49">
        <v>170.28489999999999</v>
      </c>
      <c r="F184" s="73"/>
      <c r="G184" s="7">
        <f t="shared" ref="G184" si="693">E184+F184</f>
        <v>170.28489999999999</v>
      </c>
      <c r="H184" s="74">
        <v>32.631999999999998</v>
      </c>
      <c r="I184" s="7">
        <f t="shared" si="517"/>
        <v>137.65289999999999</v>
      </c>
      <c r="J184" s="4">
        <f t="shared" si="518"/>
        <v>0.19163178884328558</v>
      </c>
      <c r="K184" s="123">
        <f t="shared" ref="K184" si="694">E184+E185</f>
        <v>189.13889999999998</v>
      </c>
      <c r="L184" s="123">
        <f t="shared" ref="L184" si="695">F184+F185</f>
        <v>0</v>
      </c>
      <c r="M184" s="123">
        <f t="shared" ref="M184" si="696">K184+L184</f>
        <v>189.13889999999998</v>
      </c>
      <c r="N184" s="123">
        <f t="shared" ref="N184" si="697">H184+H185</f>
        <v>173.512</v>
      </c>
      <c r="O184" s="123">
        <f t="shared" ref="O184" si="698">M184-N184</f>
        <v>15.626899999999978</v>
      </c>
      <c r="P184" s="124">
        <f t="shared" ref="P184" si="699">N184/M184</f>
        <v>0.91737870950925493</v>
      </c>
    </row>
    <row r="185" spans="2:16" x14ac:dyDescent="0.2">
      <c r="B185" s="112"/>
      <c r="C185" s="128"/>
      <c r="D185" s="6" t="s">
        <v>69</v>
      </c>
      <c r="E185" s="49">
        <v>18.853999999999999</v>
      </c>
      <c r="F185" s="73"/>
      <c r="G185" s="7">
        <f t="shared" ref="G185" si="700">E185+F185+I184</f>
        <v>156.50689999999997</v>
      </c>
      <c r="H185" s="74">
        <v>140.88</v>
      </c>
      <c r="I185" s="7">
        <f t="shared" si="517"/>
        <v>15.626899999999978</v>
      </c>
      <c r="J185" s="4">
        <f t="shared" si="518"/>
        <v>0.90015200607768742</v>
      </c>
      <c r="K185" s="123"/>
      <c r="L185" s="123"/>
      <c r="M185" s="123"/>
      <c r="N185" s="123"/>
      <c r="O185" s="123"/>
      <c r="P185" s="124"/>
    </row>
    <row r="186" spans="2:16" x14ac:dyDescent="0.2">
      <c r="B186" s="112"/>
      <c r="C186" s="128" t="s">
        <v>49</v>
      </c>
      <c r="D186" s="6" t="s">
        <v>68</v>
      </c>
      <c r="E186" s="49">
        <v>0.88180000000000003</v>
      </c>
      <c r="F186" s="73"/>
      <c r="G186" s="7">
        <f t="shared" ref="G186" si="701">E186+F186</f>
        <v>0.88180000000000003</v>
      </c>
      <c r="H186" s="74"/>
      <c r="I186" s="7">
        <f t="shared" si="517"/>
        <v>0.88180000000000003</v>
      </c>
      <c r="J186" s="4">
        <f t="shared" si="518"/>
        <v>0</v>
      </c>
      <c r="K186" s="123">
        <f t="shared" ref="K186" si="702">E186+E187</f>
        <v>0.97940000000000005</v>
      </c>
      <c r="L186" s="123">
        <f t="shared" ref="L186" si="703">F186+F187</f>
        <v>0</v>
      </c>
      <c r="M186" s="123">
        <f t="shared" ref="M186" si="704">K186+L186</f>
        <v>0.97940000000000005</v>
      </c>
      <c r="N186" s="123">
        <f t="shared" ref="N186" si="705">H186+H187</f>
        <v>0.04</v>
      </c>
      <c r="O186" s="123">
        <f t="shared" ref="O186" si="706">M186-N186</f>
        <v>0.93940000000000001</v>
      </c>
      <c r="P186" s="124">
        <f t="shared" ref="P186" si="707">N186/M186</f>
        <v>4.084133142740453E-2</v>
      </c>
    </row>
    <row r="187" spans="2:16" x14ac:dyDescent="0.2">
      <c r="B187" s="112"/>
      <c r="C187" s="128"/>
      <c r="D187" s="6" t="s">
        <v>69</v>
      </c>
      <c r="E187" s="49">
        <v>9.7600000000000006E-2</v>
      </c>
      <c r="F187" s="73"/>
      <c r="G187" s="7">
        <f t="shared" ref="G187" si="708">E187+F187+I186</f>
        <v>0.97940000000000005</v>
      </c>
      <c r="H187" s="74">
        <v>0.04</v>
      </c>
      <c r="I187" s="7">
        <f t="shared" si="517"/>
        <v>0.93940000000000001</v>
      </c>
      <c r="J187" s="4">
        <f t="shared" si="518"/>
        <v>4.084133142740453E-2</v>
      </c>
      <c r="K187" s="123"/>
      <c r="L187" s="123"/>
      <c r="M187" s="123"/>
      <c r="N187" s="123"/>
      <c r="O187" s="123"/>
      <c r="P187" s="124"/>
    </row>
    <row r="188" spans="2:16" x14ac:dyDescent="0.2">
      <c r="B188" s="112"/>
      <c r="C188" s="128" t="s">
        <v>50</v>
      </c>
      <c r="D188" s="6" t="s">
        <v>68</v>
      </c>
      <c r="E188" s="49">
        <v>18.484400000000001</v>
      </c>
      <c r="F188" s="73"/>
      <c r="G188" s="7">
        <f t="shared" ref="G188" si="709">E188+F188</f>
        <v>18.484400000000001</v>
      </c>
      <c r="H188" s="74"/>
      <c r="I188" s="7">
        <f t="shared" si="517"/>
        <v>18.484400000000001</v>
      </c>
      <c r="J188" s="4">
        <f t="shared" si="518"/>
        <v>0</v>
      </c>
      <c r="K188" s="123">
        <f t="shared" ref="K188" si="710">E188+E189</f>
        <v>20.531000000000002</v>
      </c>
      <c r="L188" s="123">
        <f t="shared" ref="L188" si="711">F188+F189</f>
        <v>0</v>
      </c>
      <c r="M188" s="123">
        <f t="shared" ref="M188" si="712">K188+L188</f>
        <v>20.531000000000002</v>
      </c>
      <c r="N188" s="123">
        <f t="shared" ref="N188" si="713">H188+H189</f>
        <v>0</v>
      </c>
      <c r="O188" s="123">
        <f t="shared" ref="O188" si="714">M188-N188</f>
        <v>20.531000000000002</v>
      </c>
      <c r="P188" s="124">
        <f t="shared" ref="P188" si="715">N188/M188</f>
        <v>0</v>
      </c>
    </row>
    <row r="189" spans="2:16" x14ac:dyDescent="0.2">
      <c r="B189" s="112"/>
      <c r="C189" s="128"/>
      <c r="D189" s="6" t="s">
        <v>69</v>
      </c>
      <c r="E189" s="49">
        <v>2.0466000000000002</v>
      </c>
      <c r="F189" s="73"/>
      <c r="G189" s="7">
        <f t="shared" ref="G189" si="716">E189+F189+I188</f>
        <v>20.531000000000002</v>
      </c>
      <c r="H189" s="74"/>
      <c r="I189" s="7">
        <f t="shared" si="517"/>
        <v>20.531000000000002</v>
      </c>
      <c r="J189" s="4">
        <f t="shared" si="518"/>
        <v>0</v>
      </c>
      <c r="K189" s="123"/>
      <c r="L189" s="123"/>
      <c r="M189" s="123"/>
      <c r="N189" s="123"/>
      <c r="O189" s="123"/>
      <c r="P189" s="124"/>
    </row>
    <row r="190" spans="2:16" x14ac:dyDescent="0.2">
      <c r="B190" s="112"/>
      <c r="C190" s="128" t="s">
        <v>51</v>
      </c>
      <c r="D190" s="6" t="s">
        <v>68</v>
      </c>
      <c r="E190" s="49">
        <v>1.7100000000000001E-2</v>
      </c>
      <c r="F190" s="73"/>
      <c r="G190" s="7">
        <f t="shared" ref="G190" si="717">E190+F190</f>
        <v>1.7100000000000001E-2</v>
      </c>
      <c r="H190" s="74"/>
      <c r="I190" s="7">
        <f t="shared" si="517"/>
        <v>1.7100000000000001E-2</v>
      </c>
      <c r="J190" s="4">
        <f t="shared" si="518"/>
        <v>0</v>
      </c>
      <c r="K190" s="123">
        <f t="shared" ref="K190" si="718">E190+E191</f>
        <v>1.9E-2</v>
      </c>
      <c r="L190" s="123">
        <f t="shared" ref="L190" si="719">F190+F191</f>
        <v>0</v>
      </c>
      <c r="M190" s="123">
        <f t="shared" ref="M190" si="720">K190+L190</f>
        <v>1.9E-2</v>
      </c>
      <c r="N190" s="123">
        <f t="shared" ref="N190" si="721">H190+H191</f>
        <v>0</v>
      </c>
      <c r="O190" s="123">
        <f t="shared" ref="O190" si="722">M190-N190</f>
        <v>1.9E-2</v>
      </c>
      <c r="P190" s="124">
        <f t="shared" ref="P190" si="723">N190/M190</f>
        <v>0</v>
      </c>
    </row>
    <row r="191" spans="2:16" x14ac:dyDescent="0.2">
      <c r="B191" s="112"/>
      <c r="C191" s="128"/>
      <c r="D191" s="6" t="s">
        <v>69</v>
      </c>
      <c r="E191" s="49">
        <v>1.9E-3</v>
      </c>
      <c r="F191" s="73"/>
      <c r="G191" s="7">
        <f t="shared" ref="G191" si="724">E191+F191+I190</f>
        <v>1.9E-2</v>
      </c>
      <c r="H191" s="74"/>
      <c r="I191" s="7">
        <f t="shared" si="517"/>
        <v>1.9E-2</v>
      </c>
      <c r="J191" s="4">
        <f t="shared" si="518"/>
        <v>0</v>
      </c>
      <c r="K191" s="123"/>
      <c r="L191" s="123"/>
      <c r="M191" s="123"/>
      <c r="N191" s="123"/>
      <c r="O191" s="123"/>
      <c r="P191" s="124"/>
    </row>
    <row r="192" spans="2:16" x14ac:dyDescent="0.2">
      <c r="B192" s="112"/>
      <c r="C192" s="128" t="s">
        <v>52</v>
      </c>
      <c r="D192" s="6" t="s">
        <v>68</v>
      </c>
      <c r="E192" s="49">
        <v>1.14E-2</v>
      </c>
      <c r="F192" s="73"/>
      <c r="G192" s="7">
        <f t="shared" ref="G192" si="725">E192+F192</f>
        <v>1.14E-2</v>
      </c>
      <c r="H192" s="74"/>
      <c r="I192" s="7">
        <f t="shared" si="517"/>
        <v>1.14E-2</v>
      </c>
      <c r="J192" s="4">
        <f t="shared" si="518"/>
        <v>0</v>
      </c>
      <c r="K192" s="123">
        <f t="shared" ref="K192" si="726">E192+E193</f>
        <v>1.2699999999999999E-2</v>
      </c>
      <c r="L192" s="123">
        <f t="shared" ref="L192" si="727">F192+F193</f>
        <v>0</v>
      </c>
      <c r="M192" s="123">
        <f t="shared" ref="M192" si="728">K192+L192</f>
        <v>1.2699999999999999E-2</v>
      </c>
      <c r="N192" s="123">
        <f t="shared" ref="N192" si="729">H192+H193</f>
        <v>0</v>
      </c>
      <c r="O192" s="123">
        <f t="shared" ref="O192" si="730">M192-N192</f>
        <v>1.2699999999999999E-2</v>
      </c>
      <c r="P192" s="124">
        <f t="shared" ref="P192" si="731">N192/M192</f>
        <v>0</v>
      </c>
    </row>
    <row r="193" spans="2:16" x14ac:dyDescent="0.2">
      <c r="B193" s="112"/>
      <c r="C193" s="128"/>
      <c r="D193" s="6" t="s">
        <v>69</v>
      </c>
      <c r="E193" s="49">
        <v>1.2999999999999999E-3</v>
      </c>
      <c r="F193" s="73"/>
      <c r="G193" s="7">
        <f t="shared" ref="G193" si="732">E193+F193+I192</f>
        <v>1.2699999999999999E-2</v>
      </c>
      <c r="H193" s="74"/>
      <c r="I193" s="7">
        <f t="shared" si="517"/>
        <v>1.2699999999999999E-2</v>
      </c>
      <c r="J193" s="4">
        <f t="shared" si="518"/>
        <v>0</v>
      </c>
      <c r="K193" s="123"/>
      <c r="L193" s="123"/>
      <c r="M193" s="123"/>
      <c r="N193" s="123"/>
      <c r="O193" s="123"/>
      <c r="P193" s="124"/>
    </row>
    <row r="194" spans="2:16" x14ac:dyDescent="0.2">
      <c r="B194" s="112"/>
      <c r="C194" s="125" t="s">
        <v>53</v>
      </c>
      <c r="D194" s="41" t="s">
        <v>68</v>
      </c>
      <c r="E194" s="49">
        <v>10.345800000000001</v>
      </c>
      <c r="F194" s="73">
        <v>10.977</v>
      </c>
      <c r="G194" s="39">
        <f t="shared" ref="G194" si="733">E194+F194</f>
        <v>21.322800000000001</v>
      </c>
      <c r="H194" s="74">
        <v>1.452</v>
      </c>
      <c r="I194" s="39">
        <f t="shared" si="517"/>
        <v>19.870800000000003</v>
      </c>
      <c r="J194" s="40">
        <f t="shared" si="518"/>
        <v>6.8096122460464856E-2</v>
      </c>
      <c r="K194" s="95">
        <f t="shared" ref="K194" si="734">E194+E195</f>
        <v>11.491300000000001</v>
      </c>
      <c r="L194" s="95">
        <f t="shared" ref="L194" si="735">F194+F195</f>
        <v>10.977</v>
      </c>
      <c r="M194" s="95">
        <f t="shared" ref="M194" si="736">K194+L194</f>
        <v>22.468299999999999</v>
      </c>
      <c r="N194" s="95">
        <f t="shared" ref="N194" si="737">H194+H195</f>
        <v>4.8609999999999998</v>
      </c>
      <c r="O194" s="95">
        <f t="shared" ref="O194" si="738">M194-N194</f>
        <v>17.607299999999999</v>
      </c>
      <c r="P194" s="101">
        <f t="shared" ref="P194" si="739">N194/M194</f>
        <v>0.21634925650805803</v>
      </c>
    </row>
    <row r="195" spans="2:16" x14ac:dyDescent="0.2">
      <c r="B195" s="112"/>
      <c r="C195" s="126"/>
      <c r="D195" s="41" t="s">
        <v>69</v>
      </c>
      <c r="E195" s="49">
        <v>1.1455</v>
      </c>
      <c r="F195" s="73"/>
      <c r="G195" s="39">
        <f t="shared" ref="G195" si="740">E195+F195+I194</f>
        <v>21.016300000000001</v>
      </c>
      <c r="H195" s="74">
        <v>3.4089999999999998</v>
      </c>
      <c r="I195" s="39">
        <f t="shared" si="517"/>
        <v>17.607300000000002</v>
      </c>
      <c r="J195" s="40">
        <f t="shared" si="518"/>
        <v>0.16220742947141026</v>
      </c>
      <c r="K195" s="96"/>
      <c r="L195" s="96"/>
      <c r="M195" s="96"/>
      <c r="N195" s="96"/>
      <c r="O195" s="96"/>
      <c r="P195" s="102"/>
    </row>
    <row r="196" spans="2:16" x14ac:dyDescent="0.2">
      <c r="B196" s="112"/>
      <c r="C196" s="128" t="s">
        <v>54</v>
      </c>
      <c r="D196" s="6" t="s">
        <v>68</v>
      </c>
      <c r="E196" s="49">
        <v>5.7000000000000002E-3</v>
      </c>
      <c r="F196" s="73"/>
      <c r="G196" s="7">
        <f t="shared" ref="G196" si="741">E196+F196</f>
        <v>5.7000000000000002E-3</v>
      </c>
      <c r="H196" s="74"/>
      <c r="I196" s="7">
        <f t="shared" si="517"/>
        <v>5.7000000000000002E-3</v>
      </c>
      <c r="J196" s="4">
        <f t="shared" si="518"/>
        <v>0</v>
      </c>
      <c r="K196" s="123">
        <f t="shared" ref="K196" si="742">E196+E197</f>
        <v>6.3E-3</v>
      </c>
      <c r="L196" s="123">
        <f t="shared" ref="L196" si="743">F196+F197</f>
        <v>0</v>
      </c>
      <c r="M196" s="123">
        <f t="shared" ref="M196" si="744">K196+L196</f>
        <v>6.3E-3</v>
      </c>
      <c r="N196" s="123">
        <f t="shared" ref="N196" si="745">H196+H197</f>
        <v>0</v>
      </c>
      <c r="O196" s="123">
        <f t="shared" ref="O196" si="746">M196-N196</f>
        <v>6.3E-3</v>
      </c>
      <c r="P196" s="124">
        <f t="shared" ref="P196" si="747">N196/M196</f>
        <v>0</v>
      </c>
    </row>
    <row r="197" spans="2:16" x14ac:dyDescent="0.2">
      <c r="B197" s="112"/>
      <c r="C197" s="128"/>
      <c r="D197" s="6" t="s">
        <v>69</v>
      </c>
      <c r="E197" s="49">
        <v>5.9999999999999995E-4</v>
      </c>
      <c r="F197" s="73"/>
      <c r="G197" s="7">
        <f t="shared" ref="G197" si="748">E197+F197+I196</f>
        <v>6.3E-3</v>
      </c>
      <c r="H197" s="74"/>
      <c r="I197" s="7">
        <f t="shared" si="517"/>
        <v>6.3E-3</v>
      </c>
      <c r="J197" s="4">
        <f t="shared" si="518"/>
        <v>0</v>
      </c>
      <c r="K197" s="123"/>
      <c r="L197" s="123"/>
      <c r="M197" s="123"/>
      <c r="N197" s="123"/>
      <c r="O197" s="123"/>
      <c r="P197" s="124"/>
    </row>
    <row r="198" spans="2:16" x14ac:dyDescent="0.2">
      <c r="B198" s="112"/>
      <c r="C198" s="128" t="s">
        <v>55</v>
      </c>
      <c r="D198" s="6" t="s">
        <v>68</v>
      </c>
      <c r="E198" s="49">
        <v>0.15359999999999999</v>
      </c>
      <c r="F198" s="73"/>
      <c r="G198" s="7">
        <f t="shared" ref="G198" si="749">E198+F198</f>
        <v>0.15359999999999999</v>
      </c>
      <c r="H198" s="74"/>
      <c r="I198" s="7">
        <f t="shared" si="517"/>
        <v>0.15359999999999999</v>
      </c>
      <c r="J198" s="4">
        <f t="shared" si="518"/>
        <v>0</v>
      </c>
      <c r="K198" s="123">
        <f t="shared" ref="K198" si="750">E198+E199</f>
        <v>0.17059999999999997</v>
      </c>
      <c r="L198" s="123">
        <f t="shared" ref="L198" si="751">F198+F199</f>
        <v>0</v>
      </c>
      <c r="M198" s="123">
        <f t="shared" ref="M198" si="752">K198+L198</f>
        <v>0.17059999999999997</v>
      </c>
      <c r="N198" s="123">
        <f t="shared" ref="N198" si="753">H198+H199</f>
        <v>0</v>
      </c>
      <c r="O198" s="123">
        <f t="shared" ref="O198" si="754">M198-N198</f>
        <v>0.17059999999999997</v>
      </c>
      <c r="P198" s="124">
        <f t="shared" ref="P198" si="755">N198/M198</f>
        <v>0</v>
      </c>
    </row>
    <row r="199" spans="2:16" x14ac:dyDescent="0.2">
      <c r="B199" s="112"/>
      <c r="C199" s="128"/>
      <c r="D199" s="6" t="s">
        <v>69</v>
      </c>
      <c r="E199" s="49">
        <v>1.7000000000000001E-2</v>
      </c>
      <c r="F199" s="73"/>
      <c r="G199" s="7">
        <f t="shared" ref="G199" si="756">E199+F199+I198</f>
        <v>0.17059999999999997</v>
      </c>
      <c r="H199" s="74"/>
      <c r="I199" s="7">
        <f t="shared" si="517"/>
        <v>0.17059999999999997</v>
      </c>
      <c r="J199" s="4">
        <f t="shared" si="518"/>
        <v>0</v>
      </c>
      <c r="K199" s="123"/>
      <c r="L199" s="123"/>
      <c r="M199" s="123"/>
      <c r="N199" s="123"/>
      <c r="O199" s="123"/>
      <c r="P199" s="124"/>
    </row>
    <row r="200" spans="2:16" x14ac:dyDescent="0.2">
      <c r="B200" s="112"/>
      <c r="C200" s="93" t="s">
        <v>56</v>
      </c>
      <c r="D200" s="6" t="s">
        <v>68</v>
      </c>
      <c r="E200" s="49">
        <v>0.72829999999999995</v>
      </c>
      <c r="F200" s="73"/>
      <c r="G200" s="7">
        <f t="shared" ref="G200:G204" si="757">E200+F200</f>
        <v>0.72829999999999995</v>
      </c>
      <c r="H200" s="74"/>
      <c r="I200" s="7">
        <f t="shared" si="517"/>
        <v>0.72829999999999995</v>
      </c>
      <c r="J200" s="4">
        <f t="shared" si="518"/>
        <v>0</v>
      </c>
      <c r="K200" s="123">
        <f>E200+E201</f>
        <v>0.80889999999999995</v>
      </c>
      <c r="L200" s="123">
        <f>F200+F201</f>
        <v>0</v>
      </c>
      <c r="M200" s="123">
        <f t="shared" ref="M200" si="758">K200+L200</f>
        <v>0.80889999999999995</v>
      </c>
      <c r="N200" s="123">
        <f>H200+H201</f>
        <v>0</v>
      </c>
      <c r="O200" s="123">
        <f t="shared" ref="O200" si="759">M200-N200</f>
        <v>0.80889999999999995</v>
      </c>
      <c r="P200" s="124">
        <f t="shared" ref="P200" si="760">N200/M200</f>
        <v>0</v>
      </c>
    </row>
    <row r="201" spans="2:16" x14ac:dyDescent="0.2">
      <c r="B201" s="112"/>
      <c r="C201" s="93"/>
      <c r="D201" s="6" t="s">
        <v>69</v>
      </c>
      <c r="E201" s="49">
        <v>8.0600000000000005E-2</v>
      </c>
      <c r="F201" s="73"/>
      <c r="G201" s="7">
        <f>E201+F201+I200</f>
        <v>0.80889999999999995</v>
      </c>
      <c r="H201" s="74"/>
      <c r="I201" s="7">
        <f t="shared" si="517"/>
        <v>0.80889999999999995</v>
      </c>
      <c r="J201" s="4">
        <f t="shared" si="518"/>
        <v>0</v>
      </c>
      <c r="K201" s="123"/>
      <c r="L201" s="123"/>
      <c r="M201" s="123"/>
      <c r="N201" s="123"/>
      <c r="O201" s="123"/>
      <c r="P201" s="124"/>
    </row>
    <row r="202" spans="2:16" x14ac:dyDescent="0.2">
      <c r="B202" s="112"/>
      <c r="C202" s="93" t="s">
        <v>117</v>
      </c>
      <c r="D202" s="36" t="s">
        <v>68</v>
      </c>
      <c r="E202" s="49">
        <v>0</v>
      </c>
      <c r="F202" s="73">
        <f>0.18792</f>
        <v>0.18792</v>
      </c>
      <c r="G202" s="37">
        <f t="shared" si="757"/>
        <v>0.18792</v>
      </c>
      <c r="H202" s="74"/>
      <c r="I202" s="37">
        <f t="shared" si="517"/>
        <v>0.18792</v>
      </c>
      <c r="J202" s="38">
        <f t="shared" si="518"/>
        <v>0</v>
      </c>
      <c r="K202" s="123">
        <f>E202+E203</f>
        <v>0</v>
      </c>
      <c r="L202" s="123">
        <f>F202+F203</f>
        <v>0.18792</v>
      </c>
      <c r="M202" s="123">
        <f t="shared" ref="M202" si="761">K202+L202</f>
        <v>0.18792</v>
      </c>
      <c r="N202" s="123">
        <f>H202+H203</f>
        <v>0</v>
      </c>
      <c r="O202" s="123">
        <f t="shared" ref="O202" si="762">M202-N202</f>
        <v>0.18792</v>
      </c>
      <c r="P202" s="124">
        <f t="shared" ref="P202" si="763">N202/M202</f>
        <v>0</v>
      </c>
    </row>
    <row r="203" spans="2:16" x14ac:dyDescent="0.2">
      <c r="B203" s="112"/>
      <c r="C203" s="93"/>
      <c r="D203" s="36" t="s">
        <v>69</v>
      </c>
      <c r="E203" s="49">
        <v>0</v>
      </c>
      <c r="F203" s="73"/>
      <c r="G203" s="37">
        <f>E203+F203+I202</f>
        <v>0.18792</v>
      </c>
      <c r="H203" s="74"/>
      <c r="I203" s="37">
        <f t="shared" si="517"/>
        <v>0.18792</v>
      </c>
      <c r="J203" s="38">
        <f t="shared" si="518"/>
        <v>0</v>
      </c>
      <c r="K203" s="123"/>
      <c r="L203" s="123"/>
      <c r="M203" s="123"/>
      <c r="N203" s="123"/>
      <c r="O203" s="123"/>
      <c r="P203" s="124"/>
    </row>
    <row r="204" spans="2:16" x14ac:dyDescent="0.2">
      <c r="B204" s="112"/>
      <c r="C204" s="99" t="s">
        <v>144</v>
      </c>
      <c r="D204" s="61" t="s">
        <v>68</v>
      </c>
      <c r="E204" s="59">
        <v>0</v>
      </c>
      <c r="F204" s="73">
        <f>0.09396</f>
        <v>9.3960000000000002E-2</v>
      </c>
      <c r="G204" s="57">
        <f t="shared" si="757"/>
        <v>9.3960000000000002E-2</v>
      </c>
      <c r="H204" s="74"/>
      <c r="I204" s="57">
        <f t="shared" si="517"/>
        <v>9.3960000000000002E-2</v>
      </c>
      <c r="J204" s="58">
        <f t="shared" si="518"/>
        <v>0</v>
      </c>
      <c r="K204" s="123">
        <f>E204+E205</f>
        <v>0</v>
      </c>
      <c r="L204" s="123">
        <f>F204+F205</f>
        <v>9.3960000000000002E-2</v>
      </c>
      <c r="M204" s="123">
        <f t="shared" ref="M204" si="764">K204+L204</f>
        <v>9.3960000000000002E-2</v>
      </c>
      <c r="N204" s="123">
        <f>H204+H205</f>
        <v>0</v>
      </c>
      <c r="O204" s="123">
        <f t="shared" ref="O204" si="765">M204-N204</f>
        <v>9.3960000000000002E-2</v>
      </c>
      <c r="P204" s="124">
        <f t="shared" ref="P204" si="766">N204/M204</f>
        <v>0</v>
      </c>
    </row>
    <row r="205" spans="2:16" x14ac:dyDescent="0.2">
      <c r="B205" s="100"/>
      <c r="C205" s="100"/>
      <c r="D205" s="61" t="s">
        <v>69</v>
      </c>
      <c r="E205" s="59">
        <v>0</v>
      </c>
      <c r="F205" s="57"/>
      <c r="G205" s="57">
        <f>E205+F205+I204</f>
        <v>9.3960000000000002E-2</v>
      </c>
      <c r="H205" s="74"/>
      <c r="I205" s="57">
        <f t="shared" ref="I205" si="767">G205-H205</f>
        <v>9.3960000000000002E-2</v>
      </c>
      <c r="J205" s="58">
        <f t="shared" ref="J205" si="768">H205/G205</f>
        <v>0</v>
      </c>
      <c r="K205" s="123"/>
      <c r="L205" s="123"/>
      <c r="M205" s="123"/>
      <c r="N205" s="123"/>
      <c r="O205" s="123"/>
      <c r="P205" s="124"/>
    </row>
    <row r="206" spans="2:16" s="2" customFormat="1" ht="15" customHeight="1" x14ac:dyDescent="0.25">
      <c r="B206" s="129" t="s">
        <v>24</v>
      </c>
      <c r="C206" s="129"/>
      <c r="D206" s="129"/>
      <c r="E206" s="25">
        <f>SUM(E6:E205)</f>
        <v>4697.9985999999963</v>
      </c>
      <c r="F206" s="25">
        <f>SUM(F6:F205)</f>
        <v>16.152999999999995</v>
      </c>
      <c r="G206" s="26">
        <f>E206+F206</f>
        <v>4714.1515999999965</v>
      </c>
      <c r="H206" s="26">
        <f>SUM(H6:H205)</f>
        <v>2926.7710000000002</v>
      </c>
      <c r="I206" s="26">
        <f>G206-H206</f>
        <v>1787.3805999999963</v>
      </c>
      <c r="J206" s="27">
        <f>H206/G206</f>
        <v>0.62084787430255794</v>
      </c>
      <c r="K206" s="26">
        <f>SUM(K6:K205)</f>
        <v>4697.9985999999999</v>
      </c>
      <c r="L206" s="26">
        <f>SUM(L6:L205)</f>
        <v>16.152999999999995</v>
      </c>
      <c r="M206" s="26">
        <f>K206+L206</f>
        <v>4714.1516000000001</v>
      </c>
      <c r="N206" s="26">
        <f>SUM(N6:N205)</f>
        <v>2926.7709999999997</v>
      </c>
      <c r="O206" s="26">
        <f>M206-N206</f>
        <v>1787.3806000000004</v>
      </c>
      <c r="P206" s="27">
        <f>N206/M206</f>
        <v>0.62084787430255739</v>
      </c>
    </row>
  </sheetData>
  <mergeCells count="709">
    <mergeCell ref="C142:C143"/>
    <mergeCell ref="C144:C145"/>
    <mergeCell ref="C146:C147"/>
    <mergeCell ref="C148:C149"/>
    <mergeCell ref="C150:C151"/>
    <mergeCell ref="C180:C181"/>
    <mergeCell ref="C170:C171"/>
    <mergeCell ref="K202:K203"/>
    <mergeCell ref="L202:L203"/>
    <mergeCell ref="C152:C153"/>
    <mergeCell ref="C154:C155"/>
    <mergeCell ref="C156:C157"/>
    <mergeCell ref="C158:C159"/>
    <mergeCell ref="C160:C161"/>
    <mergeCell ref="C162:C163"/>
    <mergeCell ref="C164:C165"/>
    <mergeCell ref="K142:K143"/>
    <mergeCell ref="L142:L143"/>
    <mergeCell ref="K146:K147"/>
    <mergeCell ref="L146:L147"/>
    <mergeCell ref="K150:K151"/>
    <mergeCell ref="L150:L151"/>
    <mergeCell ref="K154:K155"/>
    <mergeCell ref="L154:L155"/>
    <mergeCell ref="M202:M203"/>
    <mergeCell ref="N202:N203"/>
    <mergeCell ref="O202:O203"/>
    <mergeCell ref="P202:P203"/>
    <mergeCell ref="C166:C167"/>
    <mergeCell ref="K166:K167"/>
    <mergeCell ref="L166:L167"/>
    <mergeCell ref="M166:M167"/>
    <mergeCell ref="N166:N167"/>
    <mergeCell ref="O166:O167"/>
    <mergeCell ref="P166:P167"/>
    <mergeCell ref="K170:K171"/>
    <mergeCell ref="L170:L171"/>
    <mergeCell ref="M170:M171"/>
    <mergeCell ref="N170:N171"/>
    <mergeCell ref="O170:O171"/>
    <mergeCell ref="P170:P171"/>
    <mergeCell ref="K172:K173"/>
    <mergeCell ref="L172:L173"/>
    <mergeCell ref="M172:M173"/>
    <mergeCell ref="N172:N173"/>
    <mergeCell ref="O172:O173"/>
    <mergeCell ref="P172:P173"/>
    <mergeCell ref="K174:K175"/>
    <mergeCell ref="B6:B37"/>
    <mergeCell ref="C54:C55"/>
    <mergeCell ref="C56:C57"/>
    <mergeCell ref="C58:C59"/>
    <mergeCell ref="C60:C61"/>
    <mergeCell ref="C24:C25"/>
    <mergeCell ref="C26:C27"/>
    <mergeCell ref="C28:C29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32:C33"/>
    <mergeCell ref="C134:C135"/>
    <mergeCell ref="C202:C203"/>
    <mergeCell ref="C64:C65"/>
    <mergeCell ref="C66:C67"/>
    <mergeCell ref="C68:C69"/>
    <mergeCell ref="C40:C41"/>
    <mergeCell ref="C46:C47"/>
    <mergeCell ref="C48:C49"/>
    <mergeCell ref="C50:C51"/>
    <mergeCell ref="C42:C43"/>
    <mergeCell ref="C62:C63"/>
    <mergeCell ref="C96:C97"/>
    <mergeCell ref="C98:C99"/>
    <mergeCell ref="C80:C81"/>
    <mergeCell ref="C82:C83"/>
    <mergeCell ref="C84:C85"/>
    <mergeCell ref="C86:C87"/>
    <mergeCell ref="C88:C89"/>
    <mergeCell ref="C92:C93"/>
    <mergeCell ref="C94:C95"/>
    <mergeCell ref="C70:C71"/>
    <mergeCell ref="C136:C137"/>
    <mergeCell ref="C138:C139"/>
    <mergeCell ref="C140:C141"/>
    <mergeCell ref="B206:D206"/>
    <mergeCell ref="B2:P2"/>
    <mergeCell ref="B3:P3"/>
    <mergeCell ref="C192:C193"/>
    <mergeCell ref="C194:C195"/>
    <mergeCell ref="C196:C197"/>
    <mergeCell ref="C198:C199"/>
    <mergeCell ref="C200:C201"/>
    <mergeCell ref="C182:C183"/>
    <mergeCell ref="C184:C185"/>
    <mergeCell ref="C186:C187"/>
    <mergeCell ref="C188:C189"/>
    <mergeCell ref="C190:C191"/>
    <mergeCell ref="C172:C173"/>
    <mergeCell ref="C174:C175"/>
    <mergeCell ref="C176:C177"/>
    <mergeCell ref="C178:C179"/>
    <mergeCell ref="C34:C35"/>
    <mergeCell ref="C36:C37"/>
    <mergeCell ref="C38:C39"/>
    <mergeCell ref="C44:C45"/>
    <mergeCell ref="C130:C131"/>
    <mergeCell ref="C132:C133"/>
    <mergeCell ref="C30:C31"/>
    <mergeCell ref="B102:B133"/>
    <mergeCell ref="C52:C53"/>
    <mergeCell ref="C72:C73"/>
    <mergeCell ref="C74:C75"/>
    <mergeCell ref="C76:C77"/>
    <mergeCell ref="C78:C79"/>
    <mergeCell ref="C100:C101"/>
    <mergeCell ref="C128:C129"/>
    <mergeCell ref="C118:C119"/>
    <mergeCell ref="C120:C121"/>
    <mergeCell ref="C122:C123"/>
    <mergeCell ref="C124:C125"/>
    <mergeCell ref="C126:C127"/>
    <mergeCell ref="C108:C109"/>
    <mergeCell ref="C110:C111"/>
    <mergeCell ref="C112:C113"/>
    <mergeCell ref="C114:C115"/>
    <mergeCell ref="C116:C117"/>
    <mergeCell ref="C102:C103"/>
    <mergeCell ref="C104:C105"/>
    <mergeCell ref="C106:C107"/>
    <mergeCell ref="C90:C91"/>
    <mergeCell ref="B38:B69"/>
    <mergeCell ref="B70:B101"/>
    <mergeCell ref="O6:O7"/>
    <mergeCell ref="P6:P7"/>
    <mergeCell ref="K8:K9"/>
    <mergeCell ref="L8:L9"/>
    <mergeCell ref="M8:M9"/>
    <mergeCell ref="N8:N9"/>
    <mergeCell ref="O8:O9"/>
    <mergeCell ref="P8:P9"/>
    <mergeCell ref="M10:M11"/>
    <mergeCell ref="N10:N11"/>
    <mergeCell ref="O10:O11"/>
    <mergeCell ref="P10:P11"/>
    <mergeCell ref="M6:M7"/>
    <mergeCell ref="N6:N7"/>
    <mergeCell ref="K6:K7"/>
    <mergeCell ref="L6:L7"/>
    <mergeCell ref="K10:K11"/>
    <mergeCell ref="L10:L11"/>
    <mergeCell ref="O12:O13"/>
    <mergeCell ref="P12:P13"/>
    <mergeCell ref="M14:M15"/>
    <mergeCell ref="N14:N15"/>
    <mergeCell ref="O14:O15"/>
    <mergeCell ref="P14:P15"/>
    <mergeCell ref="K16:K17"/>
    <mergeCell ref="L16:L17"/>
    <mergeCell ref="M16:M17"/>
    <mergeCell ref="N16:N17"/>
    <mergeCell ref="O16:O17"/>
    <mergeCell ref="P16:P17"/>
    <mergeCell ref="K12:K13"/>
    <mergeCell ref="L12:L13"/>
    <mergeCell ref="M12:M13"/>
    <mergeCell ref="N12:N13"/>
    <mergeCell ref="K14:K15"/>
    <mergeCell ref="L14:L15"/>
    <mergeCell ref="O18:O19"/>
    <mergeCell ref="P18:P19"/>
    <mergeCell ref="K20:K21"/>
    <mergeCell ref="L20:L21"/>
    <mergeCell ref="M20:M21"/>
    <mergeCell ref="N20:N21"/>
    <mergeCell ref="O20:O21"/>
    <mergeCell ref="P20:P21"/>
    <mergeCell ref="M22:M23"/>
    <mergeCell ref="N22:N23"/>
    <mergeCell ref="O22:O23"/>
    <mergeCell ref="P22:P23"/>
    <mergeCell ref="M18:M19"/>
    <mergeCell ref="N18:N19"/>
    <mergeCell ref="K18:K19"/>
    <mergeCell ref="L18:L19"/>
    <mergeCell ref="K22:K23"/>
    <mergeCell ref="L22:L23"/>
    <mergeCell ref="O24:O25"/>
    <mergeCell ref="P24:P25"/>
    <mergeCell ref="M26:M27"/>
    <mergeCell ref="N26:N27"/>
    <mergeCell ref="O26:O27"/>
    <mergeCell ref="P26:P27"/>
    <mergeCell ref="K28:K29"/>
    <mergeCell ref="L28:L29"/>
    <mergeCell ref="M28:M29"/>
    <mergeCell ref="N28:N29"/>
    <mergeCell ref="O28:O29"/>
    <mergeCell ref="P28:P29"/>
    <mergeCell ref="K26:K27"/>
    <mergeCell ref="L26:L27"/>
    <mergeCell ref="K24:K25"/>
    <mergeCell ref="L24:L25"/>
    <mergeCell ref="M24:M25"/>
    <mergeCell ref="N24:N25"/>
    <mergeCell ref="O30:O31"/>
    <mergeCell ref="P30:P31"/>
    <mergeCell ref="K32:K33"/>
    <mergeCell ref="L32:L33"/>
    <mergeCell ref="M32:M33"/>
    <mergeCell ref="N32:N33"/>
    <mergeCell ref="O32:O33"/>
    <mergeCell ref="P32:P33"/>
    <mergeCell ref="M34:M35"/>
    <mergeCell ref="N34:N35"/>
    <mergeCell ref="O34:O35"/>
    <mergeCell ref="P34:P35"/>
    <mergeCell ref="K30:K31"/>
    <mergeCell ref="L30:L31"/>
    <mergeCell ref="K34:K35"/>
    <mergeCell ref="L34:L35"/>
    <mergeCell ref="M30:M31"/>
    <mergeCell ref="N30:N31"/>
    <mergeCell ref="N36:N37"/>
    <mergeCell ref="O36:O37"/>
    <mergeCell ref="P36:P37"/>
    <mergeCell ref="L38:L39"/>
    <mergeCell ref="M38:M39"/>
    <mergeCell ref="N38:N39"/>
    <mergeCell ref="O38:O39"/>
    <mergeCell ref="P38:P39"/>
    <mergeCell ref="K40:K41"/>
    <mergeCell ref="L40:L41"/>
    <mergeCell ref="M40:M41"/>
    <mergeCell ref="N40:N41"/>
    <mergeCell ref="O40:O41"/>
    <mergeCell ref="P40:P41"/>
    <mergeCell ref="K38:K39"/>
    <mergeCell ref="K36:K37"/>
    <mergeCell ref="L36:L37"/>
    <mergeCell ref="M36:M37"/>
    <mergeCell ref="K42:K43"/>
    <mergeCell ref="L42:L43"/>
    <mergeCell ref="M42:M43"/>
    <mergeCell ref="N42:N43"/>
    <mergeCell ref="O42:O43"/>
    <mergeCell ref="P42:P43"/>
    <mergeCell ref="K44:K45"/>
    <mergeCell ref="L44:L45"/>
    <mergeCell ref="M44:M45"/>
    <mergeCell ref="N44:N45"/>
    <mergeCell ref="O44:O45"/>
    <mergeCell ref="P44:P45"/>
    <mergeCell ref="K46:K47"/>
    <mergeCell ref="L46:L47"/>
    <mergeCell ref="M46:M47"/>
    <mergeCell ref="N46:N47"/>
    <mergeCell ref="O46:O47"/>
    <mergeCell ref="P46:P47"/>
    <mergeCell ref="K48:K49"/>
    <mergeCell ref="L48:L49"/>
    <mergeCell ref="M48:M49"/>
    <mergeCell ref="N48:N49"/>
    <mergeCell ref="O48:O49"/>
    <mergeCell ref="P48:P49"/>
    <mergeCell ref="K50:K51"/>
    <mergeCell ref="L50:L51"/>
    <mergeCell ref="M50:M51"/>
    <mergeCell ref="N50:N51"/>
    <mergeCell ref="O50:O51"/>
    <mergeCell ref="P50:P51"/>
    <mergeCell ref="K52:K53"/>
    <mergeCell ref="L52:L53"/>
    <mergeCell ref="M52:M53"/>
    <mergeCell ref="N52:N53"/>
    <mergeCell ref="O52:O53"/>
    <mergeCell ref="P52:P53"/>
    <mergeCell ref="K54:K55"/>
    <mergeCell ref="L54:L55"/>
    <mergeCell ref="M54:M55"/>
    <mergeCell ref="N54:N55"/>
    <mergeCell ref="O54:O55"/>
    <mergeCell ref="P54:P55"/>
    <mergeCell ref="K56:K57"/>
    <mergeCell ref="L56:L57"/>
    <mergeCell ref="M56:M57"/>
    <mergeCell ref="N56:N57"/>
    <mergeCell ref="O56:O57"/>
    <mergeCell ref="P56:P57"/>
    <mergeCell ref="K58:K59"/>
    <mergeCell ref="L58:L59"/>
    <mergeCell ref="M58:M59"/>
    <mergeCell ref="N58:N59"/>
    <mergeCell ref="O58:O59"/>
    <mergeCell ref="P58:P59"/>
    <mergeCell ref="K60:K61"/>
    <mergeCell ref="L60:L61"/>
    <mergeCell ref="M60:M61"/>
    <mergeCell ref="N60:N61"/>
    <mergeCell ref="O60:O61"/>
    <mergeCell ref="P60:P61"/>
    <mergeCell ref="K62:K63"/>
    <mergeCell ref="L62:L63"/>
    <mergeCell ref="M62:M63"/>
    <mergeCell ref="N62:N63"/>
    <mergeCell ref="O62:O63"/>
    <mergeCell ref="P62:P63"/>
    <mergeCell ref="K64:K65"/>
    <mergeCell ref="L64:L65"/>
    <mergeCell ref="M64:M65"/>
    <mergeCell ref="N64:N65"/>
    <mergeCell ref="O64:O65"/>
    <mergeCell ref="P64:P65"/>
    <mergeCell ref="K66:K67"/>
    <mergeCell ref="L66:L67"/>
    <mergeCell ref="M66:M67"/>
    <mergeCell ref="N66:N67"/>
    <mergeCell ref="O66:O67"/>
    <mergeCell ref="P66:P67"/>
    <mergeCell ref="K68:K69"/>
    <mergeCell ref="L68:L69"/>
    <mergeCell ref="M68:M69"/>
    <mergeCell ref="N68:N69"/>
    <mergeCell ref="O68:O69"/>
    <mergeCell ref="P68:P69"/>
    <mergeCell ref="K70:K71"/>
    <mergeCell ref="L70:L71"/>
    <mergeCell ref="M70:M71"/>
    <mergeCell ref="N70:N71"/>
    <mergeCell ref="O70:O71"/>
    <mergeCell ref="P70:P71"/>
    <mergeCell ref="K72:K73"/>
    <mergeCell ref="L72:L73"/>
    <mergeCell ref="M72:M73"/>
    <mergeCell ref="N72:N73"/>
    <mergeCell ref="O72:O73"/>
    <mergeCell ref="P72:P73"/>
    <mergeCell ref="K74:K75"/>
    <mergeCell ref="L74:L75"/>
    <mergeCell ref="M74:M75"/>
    <mergeCell ref="N74:N75"/>
    <mergeCell ref="O74:O75"/>
    <mergeCell ref="P74:P75"/>
    <mergeCell ref="K76:K77"/>
    <mergeCell ref="L76:L77"/>
    <mergeCell ref="M76:M77"/>
    <mergeCell ref="N76:N77"/>
    <mergeCell ref="O76:O77"/>
    <mergeCell ref="P76:P77"/>
    <mergeCell ref="K78:K79"/>
    <mergeCell ref="L78:L79"/>
    <mergeCell ref="M78:M79"/>
    <mergeCell ref="N78:N79"/>
    <mergeCell ref="O78:O79"/>
    <mergeCell ref="P78:P79"/>
    <mergeCell ref="K80:K81"/>
    <mergeCell ref="L80:L81"/>
    <mergeCell ref="M80:M81"/>
    <mergeCell ref="N80:N81"/>
    <mergeCell ref="O80:O81"/>
    <mergeCell ref="P80:P81"/>
    <mergeCell ref="K82:K83"/>
    <mergeCell ref="L82:L83"/>
    <mergeCell ref="M82:M83"/>
    <mergeCell ref="N82:N83"/>
    <mergeCell ref="O82:O83"/>
    <mergeCell ref="P82:P83"/>
    <mergeCell ref="K84:K85"/>
    <mergeCell ref="L84:L85"/>
    <mergeCell ref="M84:M85"/>
    <mergeCell ref="N84:N85"/>
    <mergeCell ref="O84:O85"/>
    <mergeCell ref="P84:P85"/>
    <mergeCell ref="K86:K87"/>
    <mergeCell ref="L86:L87"/>
    <mergeCell ref="M86:M87"/>
    <mergeCell ref="N86:N87"/>
    <mergeCell ref="O86:O87"/>
    <mergeCell ref="P86:P87"/>
    <mergeCell ref="K88:K89"/>
    <mergeCell ref="L88:L89"/>
    <mergeCell ref="M88:M89"/>
    <mergeCell ref="N88:N89"/>
    <mergeCell ref="O88:O89"/>
    <mergeCell ref="P88:P89"/>
    <mergeCell ref="K90:K91"/>
    <mergeCell ref="L90:L91"/>
    <mergeCell ref="M90:M91"/>
    <mergeCell ref="N90:N91"/>
    <mergeCell ref="O90:O91"/>
    <mergeCell ref="P90:P91"/>
    <mergeCell ref="K92:K93"/>
    <mergeCell ref="L92:L93"/>
    <mergeCell ref="M92:M93"/>
    <mergeCell ref="N92:N93"/>
    <mergeCell ref="O92:O93"/>
    <mergeCell ref="P92:P93"/>
    <mergeCell ref="K94:K95"/>
    <mergeCell ref="L94:L95"/>
    <mergeCell ref="M94:M95"/>
    <mergeCell ref="N94:N95"/>
    <mergeCell ref="O94:O95"/>
    <mergeCell ref="P94:P95"/>
    <mergeCell ref="K96:K97"/>
    <mergeCell ref="L96:L97"/>
    <mergeCell ref="M96:M97"/>
    <mergeCell ref="N96:N97"/>
    <mergeCell ref="O96:O97"/>
    <mergeCell ref="P96:P97"/>
    <mergeCell ref="K98:K99"/>
    <mergeCell ref="L98:L99"/>
    <mergeCell ref="M98:M99"/>
    <mergeCell ref="N98:N99"/>
    <mergeCell ref="O98:O99"/>
    <mergeCell ref="P98:P99"/>
    <mergeCell ref="K100:K101"/>
    <mergeCell ref="L100:L101"/>
    <mergeCell ref="M100:M101"/>
    <mergeCell ref="N100:N101"/>
    <mergeCell ref="O100:O101"/>
    <mergeCell ref="P100:P101"/>
    <mergeCell ref="K102:K103"/>
    <mergeCell ref="L102:L103"/>
    <mergeCell ref="M102:M103"/>
    <mergeCell ref="N102:N103"/>
    <mergeCell ref="O102:O103"/>
    <mergeCell ref="P102:P103"/>
    <mergeCell ref="K104:K105"/>
    <mergeCell ref="L104:L105"/>
    <mergeCell ref="M104:M105"/>
    <mergeCell ref="N104:N105"/>
    <mergeCell ref="O104:O105"/>
    <mergeCell ref="P104:P105"/>
    <mergeCell ref="K106:K107"/>
    <mergeCell ref="L106:L107"/>
    <mergeCell ref="M106:M107"/>
    <mergeCell ref="N106:N107"/>
    <mergeCell ref="O106:O107"/>
    <mergeCell ref="P106:P107"/>
    <mergeCell ref="K108:K109"/>
    <mergeCell ref="L108:L109"/>
    <mergeCell ref="M108:M109"/>
    <mergeCell ref="N108:N109"/>
    <mergeCell ref="O108:O109"/>
    <mergeCell ref="P108:P109"/>
    <mergeCell ref="K110:K111"/>
    <mergeCell ref="L110:L111"/>
    <mergeCell ref="M110:M111"/>
    <mergeCell ref="N110:N111"/>
    <mergeCell ref="O110:O111"/>
    <mergeCell ref="P110:P111"/>
    <mergeCell ref="K112:K113"/>
    <mergeCell ref="L112:L113"/>
    <mergeCell ref="M112:M113"/>
    <mergeCell ref="N112:N113"/>
    <mergeCell ref="O112:O113"/>
    <mergeCell ref="P112:P113"/>
    <mergeCell ref="K114:K115"/>
    <mergeCell ref="L114:L115"/>
    <mergeCell ref="M114:M115"/>
    <mergeCell ref="N114:N115"/>
    <mergeCell ref="O114:O115"/>
    <mergeCell ref="P114:P115"/>
    <mergeCell ref="K116:K117"/>
    <mergeCell ref="L116:L117"/>
    <mergeCell ref="M116:M117"/>
    <mergeCell ref="N116:N117"/>
    <mergeCell ref="O116:O117"/>
    <mergeCell ref="P116:P117"/>
    <mergeCell ref="K118:K119"/>
    <mergeCell ref="L118:L119"/>
    <mergeCell ref="M118:M119"/>
    <mergeCell ref="N118:N119"/>
    <mergeCell ref="O118:O119"/>
    <mergeCell ref="P118:P119"/>
    <mergeCell ref="K120:K121"/>
    <mergeCell ref="L120:L121"/>
    <mergeCell ref="M120:M121"/>
    <mergeCell ref="N120:N121"/>
    <mergeCell ref="O120:O121"/>
    <mergeCell ref="P120:P121"/>
    <mergeCell ref="K122:K123"/>
    <mergeCell ref="L122:L123"/>
    <mergeCell ref="M122:M123"/>
    <mergeCell ref="N122:N123"/>
    <mergeCell ref="O122:O123"/>
    <mergeCell ref="P122:P123"/>
    <mergeCell ref="K124:K125"/>
    <mergeCell ref="L124:L125"/>
    <mergeCell ref="M124:M125"/>
    <mergeCell ref="N124:N125"/>
    <mergeCell ref="O124:O125"/>
    <mergeCell ref="P124:P125"/>
    <mergeCell ref="K126:K127"/>
    <mergeCell ref="L126:L127"/>
    <mergeCell ref="M126:M127"/>
    <mergeCell ref="N126:N127"/>
    <mergeCell ref="O126:O127"/>
    <mergeCell ref="P126:P127"/>
    <mergeCell ref="K128:K129"/>
    <mergeCell ref="L128:L129"/>
    <mergeCell ref="M128:M129"/>
    <mergeCell ref="N128:N129"/>
    <mergeCell ref="O128:O129"/>
    <mergeCell ref="P128:P129"/>
    <mergeCell ref="K130:K131"/>
    <mergeCell ref="L130:L131"/>
    <mergeCell ref="M130:M131"/>
    <mergeCell ref="N130:N131"/>
    <mergeCell ref="O130:O131"/>
    <mergeCell ref="P130:P131"/>
    <mergeCell ref="K132:K133"/>
    <mergeCell ref="L132:L133"/>
    <mergeCell ref="M132:M133"/>
    <mergeCell ref="N132:N133"/>
    <mergeCell ref="O132:O133"/>
    <mergeCell ref="P132:P133"/>
    <mergeCell ref="K134:K135"/>
    <mergeCell ref="L134:L135"/>
    <mergeCell ref="M134:M135"/>
    <mergeCell ref="N134:N135"/>
    <mergeCell ref="O134:O135"/>
    <mergeCell ref="P134:P135"/>
    <mergeCell ref="K136:K137"/>
    <mergeCell ref="L136:L137"/>
    <mergeCell ref="M136:M137"/>
    <mergeCell ref="N136:N137"/>
    <mergeCell ref="O136:O137"/>
    <mergeCell ref="P136:P137"/>
    <mergeCell ref="K138:K139"/>
    <mergeCell ref="L138:L139"/>
    <mergeCell ref="M138:M139"/>
    <mergeCell ref="N138:N139"/>
    <mergeCell ref="O138:O139"/>
    <mergeCell ref="P138:P139"/>
    <mergeCell ref="K140:K141"/>
    <mergeCell ref="L140:L141"/>
    <mergeCell ref="M140:M141"/>
    <mergeCell ref="N140:N141"/>
    <mergeCell ref="O140:O141"/>
    <mergeCell ref="P140:P141"/>
    <mergeCell ref="M142:M143"/>
    <mergeCell ref="N142:N143"/>
    <mergeCell ref="O142:O143"/>
    <mergeCell ref="P142:P143"/>
    <mergeCell ref="K144:K145"/>
    <mergeCell ref="L144:L145"/>
    <mergeCell ref="M144:M145"/>
    <mergeCell ref="N144:N145"/>
    <mergeCell ref="O144:O145"/>
    <mergeCell ref="P144:P145"/>
    <mergeCell ref="M146:M147"/>
    <mergeCell ref="N146:N147"/>
    <mergeCell ref="O146:O147"/>
    <mergeCell ref="P146:P147"/>
    <mergeCell ref="K148:K149"/>
    <mergeCell ref="L148:L149"/>
    <mergeCell ref="M148:M149"/>
    <mergeCell ref="N148:N149"/>
    <mergeCell ref="O148:O149"/>
    <mergeCell ref="P148:P149"/>
    <mergeCell ref="M150:M151"/>
    <mergeCell ref="N150:N151"/>
    <mergeCell ref="O150:O151"/>
    <mergeCell ref="P150:P151"/>
    <mergeCell ref="K152:K153"/>
    <mergeCell ref="L152:L153"/>
    <mergeCell ref="M152:M153"/>
    <mergeCell ref="N152:N153"/>
    <mergeCell ref="O152:O153"/>
    <mergeCell ref="P152:P153"/>
    <mergeCell ref="M154:M155"/>
    <mergeCell ref="N154:N155"/>
    <mergeCell ref="O154:O155"/>
    <mergeCell ref="P154:P155"/>
    <mergeCell ref="K156:K157"/>
    <mergeCell ref="L156:L157"/>
    <mergeCell ref="M156:M157"/>
    <mergeCell ref="N156:N157"/>
    <mergeCell ref="O156:O157"/>
    <mergeCell ref="P156:P157"/>
    <mergeCell ref="K158:K159"/>
    <mergeCell ref="L158:L159"/>
    <mergeCell ref="M158:M159"/>
    <mergeCell ref="N158:N159"/>
    <mergeCell ref="O158:O159"/>
    <mergeCell ref="P158:P159"/>
    <mergeCell ref="K160:K161"/>
    <mergeCell ref="L160:L161"/>
    <mergeCell ref="M160:M161"/>
    <mergeCell ref="N160:N161"/>
    <mergeCell ref="O160:O161"/>
    <mergeCell ref="P160:P161"/>
    <mergeCell ref="K162:K163"/>
    <mergeCell ref="L162:L163"/>
    <mergeCell ref="M162:M163"/>
    <mergeCell ref="N162:N163"/>
    <mergeCell ref="O162:O163"/>
    <mergeCell ref="P162:P163"/>
    <mergeCell ref="K164:K165"/>
    <mergeCell ref="L164:L165"/>
    <mergeCell ref="M164:M165"/>
    <mergeCell ref="N164:N165"/>
    <mergeCell ref="O164:O165"/>
    <mergeCell ref="P164:P165"/>
    <mergeCell ref="L174:L175"/>
    <mergeCell ref="M174:M175"/>
    <mergeCell ref="N174:N175"/>
    <mergeCell ref="O174:O175"/>
    <mergeCell ref="P174:P175"/>
    <mergeCell ref="K176:K177"/>
    <mergeCell ref="L176:L177"/>
    <mergeCell ref="M176:M177"/>
    <mergeCell ref="N176:N177"/>
    <mergeCell ref="O176:O177"/>
    <mergeCell ref="P176:P177"/>
    <mergeCell ref="K178:K179"/>
    <mergeCell ref="L178:L179"/>
    <mergeCell ref="M178:M179"/>
    <mergeCell ref="N178:N179"/>
    <mergeCell ref="O178:O179"/>
    <mergeCell ref="P178:P179"/>
    <mergeCell ref="K180:K181"/>
    <mergeCell ref="L180:L181"/>
    <mergeCell ref="M180:M181"/>
    <mergeCell ref="N180:N181"/>
    <mergeCell ref="O180:O181"/>
    <mergeCell ref="P180:P181"/>
    <mergeCell ref="K182:K183"/>
    <mergeCell ref="L182:L183"/>
    <mergeCell ref="M182:M183"/>
    <mergeCell ref="N182:N183"/>
    <mergeCell ref="O182:O183"/>
    <mergeCell ref="P182:P183"/>
    <mergeCell ref="K184:K185"/>
    <mergeCell ref="L184:L185"/>
    <mergeCell ref="M184:M185"/>
    <mergeCell ref="N184:N185"/>
    <mergeCell ref="O184:O185"/>
    <mergeCell ref="P184:P185"/>
    <mergeCell ref="K186:K187"/>
    <mergeCell ref="L186:L187"/>
    <mergeCell ref="M186:M187"/>
    <mergeCell ref="N186:N187"/>
    <mergeCell ref="O186:O187"/>
    <mergeCell ref="P186:P187"/>
    <mergeCell ref="K188:K189"/>
    <mergeCell ref="L188:L189"/>
    <mergeCell ref="M188:M189"/>
    <mergeCell ref="N188:N189"/>
    <mergeCell ref="O188:O189"/>
    <mergeCell ref="P188:P189"/>
    <mergeCell ref="K190:K191"/>
    <mergeCell ref="L190:L191"/>
    <mergeCell ref="M190:M191"/>
    <mergeCell ref="N190:N191"/>
    <mergeCell ref="O190:O191"/>
    <mergeCell ref="P190:P191"/>
    <mergeCell ref="K192:K193"/>
    <mergeCell ref="L192:L193"/>
    <mergeCell ref="M192:M193"/>
    <mergeCell ref="N192:N193"/>
    <mergeCell ref="O192:O193"/>
    <mergeCell ref="P192:P193"/>
    <mergeCell ref="M200:M201"/>
    <mergeCell ref="N200:N201"/>
    <mergeCell ref="O200:O201"/>
    <mergeCell ref="P200:P201"/>
    <mergeCell ref="K194:K195"/>
    <mergeCell ref="L194:L195"/>
    <mergeCell ref="M194:M195"/>
    <mergeCell ref="N194:N195"/>
    <mergeCell ref="O194:O195"/>
    <mergeCell ref="P194:P195"/>
    <mergeCell ref="K196:K197"/>
    <mergeCell ref="L196:L197"/>
    <mergeCell ref="M196:M197"/>
    <mergeCell ref="N196:N197"/>
    <mergeCell ref="O196:O197"/>
    <mergeCell ref="P196:P197"/>
    <mergeCell ref="B170:B205"/>
    <mergeCell ref="C204:C205"/>
    <mergeCell ref="K204:K205"/>
    <mergeCell ref="L204:L205"/>
    <mergeCell ref="M204:M205"/>
    <mergeCell ref="N204:N205"/>
    <mergeCell ref="O204:O205"/>
    <mergeCell ref="P204:P205"/>
    <mergeCell ref="B134:B169"/>
    <mergeCell ref="C168:C169"/>
    <mergeCell ref="K168:K169"/>
    <mergeCell ref="L168:L169"/>
    <mergeCell ref="M168:M169"/>
    <mergeCell ref="N168:N169"/>
    <mergeCell ref="O168:O169"/>
    <mergeCell ref="P168:P169"/>
    <mergeCell ref="K198:K199"/>
    <mergeCell ref="L198:L199"/>
    <mergeCell ref="M198:M199"/>
    <mergeCell ref="N198:N199"/>
    <mergeCell ref="O198:O199"/>
    <mergeCell ref="P198:P199"/>
    <mergeCell ref="K200:K201"/>
    <mergeCell ref="L200:L201"/>
  </mergeCells>
  <conditionalFormatting sqref="P6:P206">
    <cfRule type="cellIs" dxfId="2" priority="6" operator="greaterThan">
      <formula>100%</formula>
    </cfRule>
  </conditionalFormatting>
  <conditionalFormatting sqref="J6:J205">
    <cfRule type="cellIs" dxfId="1" priority="4" operator="greaterThan">
      <formula>100%</formula>
    </cfRule>
  </conditionalFormatting>
  <conditionalFormatting sqref="P6:P205">
    <cfRule type="cellIs" dxfId="0" priority="1" operator="greaterThan">
      <formula>95%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6"/>
  <sheetViews>
    <sheetView workbookViewId="0">
      <selection activeCell="A34" sqref="A34"/>
    </sheetView>
  </sheetViews>
  <sheetFormatPr baseColWidth="10" defaultColWidth="11.42578125" defaultRowHeight="12" x14ac:dyDescent="0.25"/>
  <cols>
    <col min="1" max="1" width="23.42578125" style="2" bestFit="1" customWidth="1"/>
    <col min="2" max="2" width="19" style="2" bestFit="1" customWidth="1"/>
    <col min="3" max="3" width="5.140625" style="2" bestFit="1" customWidth="1"/>
    <col min="4" max="4" width="15.28515625" style="2" bestFit="1" customWidth="1"/>
    <col min="5" max="5" width="39.5703125" style="2" bestFit="1" customWidth="1"/>
    <col min="6" max="6" width="13.85546875" style="2" bestFit="1" customWidth="1"/>
    <col min="7" max="7" width="13" style="2" bestFit="1" customWidth="1"/>
    <col min="8" max="8" width="9.42578125" style="16" bestFit="1" customWidth="1"/>
    <col min="9" max="9" width="20" style="16" bestFit="1" customWidth="1"/>
    <col min="10" max="10" width="14" style="16" bestFit="1" customWidth="1"/>
    <col min="11" max="12" width="7.5703125" style="16" bestFit="1" customWidth="1"/>
    <col min="13" max="13" width="19.7109375" style="65" bestFit="1" customWidth="1"/>
    <col min="14" max="14" width="10.42578125" style="17" bestFit="1" customWidth="1"/>
    <col min="15" max="15" width="10.28515625" style="2" bestFit="1" customWidth="1"/>
    <col min="16" max="16" width="5" style="2" bestFit="1" customWidth="1"/>
    <col min="17" max="17" width="8.5703125" style="2" bestFit="1" customWidth="1"/>
    <col min="18" max="16384" width="11.42578125" style="2"/>
  </cols>
  <sheetData>
    <row r="1" spans="1:17" x14ac:dyDescent="0.25">
      <c r="A1" s="8" t="s">
        <v>73</v>
      </c>
      <c r="B1" s="8" t="s">
        <v>74</v>
      </c>
      <c r="C1" s="8" t="s">
        <v>75</v>
      </c>
      <c r="D1" s="9" t="s">
        <v>76</v>
      </c>
      <c r="E1" s="8" t="s">
        <v>77</v>
      </c>
      <c r="F1" s="8" t="s">
        <v>78</v>
      </c>
      <c r="G1" s="8" t="s">
        <v>79</v>
      </c>
      <c r="H1" s="10" t="s">
        <v>80</v>
      </c>
      <c r="I1" s="10" t="s">
        <v>81</v>
      </c>
      <c r="J1" s="10" t="s">
        <v>82</v>
      </c>
      <c r="K1" s="10" t="s">
        <v>83</v>
      </c>
      <c r="L1" s="10" t="s">
        <v>84</v>
      </c>
      <c r="M1" s="62" t="s">
        <v>85</v>
      </c>
      <c r="N1" s="11" t="s">
        <v>86</v>
      </c>
      <c r="O1" s="12" t="s">
        <v>87</v>
      </c>
      <c r="P1" s="13" t="s">
        <v>88</v>
      </c>
      <c r="Q1" s="13" t="s">
        <v>89</v>
      </c>
    </row>
    <row r="2" spans="1:17" x14ac:dyDescent="0.25">
      <c r="A2" s="5" t="s">
        <v>25</v>
      </c>
      <c r="B2" s="5" t="s">
        <v>90</v>
      </c>
      <c r="C2" s="5" t="s">
        <v>91</v>
      </c>
      <c r="D2" s="5" t="s">
        <v>92</v>
      </c>
      <c r="E2" s="5" t="s">
        <v>92</v>
      </c>
      <c r="F2" s="5" t="s">
        <v>93</v>
      </c>
      <c r="G2" s="5" t="s">
        <v>94</v>
      </c>
      <c r="H2" s="3">
        <f>'CUOTA ARTESANAL'!E6</f>
        <v>2</v>
      </c>
      <c r="I2" s="3">
        <f>'CUOTA ARTESANAL'!F6</f>
        <v>0</v>
      </c>
      <c r="J2" s="3">
        <f>'CUOTA ARTESANAL'!G6</f>
        <v>2</v>
      </c>
      <c r="K2" s="3">
        <f>'CUOTA ARTESANAL'!H6</f>
        <v>0</v>
      </c>
      <c r="L2" s="3">
        <f>'CUOTA ARTESANAL'!I6</f>
        <v>2</v>
      </c>
      <c r="M2" s="63">
        <f>'CUOTA ARTESANAL'!J6</f>
        <v>0</v>
      </c>
      <c r="N2" s="14" t="str">
        <f>'CUOTA ARTESANAL'!K6</f>
        <v>-</v>
      </c>
      <c r="O2" s="14">
        <f>'RESUMEN '!$B$3</f>
        <v>44200</v>
      </c>
      <c r="P2" s="5">
        <v>2020</v>
      </c>
      <c r="Q2" s="5"/>
    </row>
    <row r="3" spans="1:17" x14ac:dyDescent="0.25">
      <c r="A3" s="5" t="s">
        <v>25</v>
      </c>
      <c r="B3" s="5" t="s">
        <v>90</v>
      </c>
      <c r="C3" s="5" t="s">
        <v>91</v>
      </c>
      <c r="D3" s="5" t="s">
        <v>92</v>
      </c>
      <c r="E3" s="5" t="s">
        <v>92</v>
      </c>
      <c r="F3" s="5" t="s">
        <v>95</v>
      </c>
      <c r="G3" s="5" t="s">
        <v>96</v>
      </c>
      <c r="H3" s="3">
        <f>'CUOTA ARTESANAL'!E7</f>
        <v>1</v>
      </c>
      <c r="I3" s="3">
        <f>'CUOTA ARTESANAL'!F7</f>
        <v>0</v>
      </c>
      <c r="J3" s="3">
        <f>'CUOTA ARTESANAL'!G7</f>
        <v>3</v>
      </c>
      <c r="K3" s="3">
        <f>'CUOTA ARTESANAL'!H7</f>
        <v>0</v>
      </c>
      <c r="L3" s="3">
        <f>'CUOTA ARTESANAL'!I7</f>
        <v>3</v>
      </c>
      <c r="M3" s="63">
        <f>'CUOTA ARTESANAL'!J7</f>
        <v>0</v>
      </c>
      <c r="N3" s="14" t="str">
        <f>'CUOTA ARTESANAL'!K7</f>
        <v>-</v>
      </c>
      <c r="O3" s="14">
        <f>'RESUMEN '!$B$3</f>
        <v>44200</v>
      </c>
      <c r="P3" s="5">
        <v>2020</v>
      </c>
      <c r="Q3" s="5"/>
    </row>
    <row r="4" spans="1:17" x14ac:dyDescent="0.25">
      <c r="A4" s="5" t="s">
        <v>25</v>
      </c>
      <c r="B4" s="5" t="s">
        <v>90</v>
      </c>
      <c r="C4" s="5" t="s">
        <v>91</v>
      </c>
      <c r="D4" s="5" t="s">
        <v>92</v>
      </c>
      <c r="E4" s="5" t="s">
        <v>92</v>
      </c>
      <c r="F4" s="5" t="s">
        <v>93</v>
      </c>
      <c r="G4" s="5" t="s">
        <v>96</v>
      </c>
      <c r="H4" s="3">
        <f>'CUOTA ARTESANAL'!L6</f>
        <v>3</v>
      </c>
      <c r="I4" s="3">
        <f>'CUOTA ARTESANAL'!M6</f>
        <v>0</v>
      </c>
      <c r="J4" s="3">
        <f>'CUOTA ARTESANAL'!N6</f>
        <v>3</v>
      </c>
      <c r="K4" s="3">
        <f>'CUOTA ARTESANAL'!O6</f>
        <v>0</v>
      </c>
      <c r="L4" s="3">
        <f>'CUOTA ARTESANAL'!P6</f>
        <v>3</v>
      </c>
      <c r="M4" s="63">
        <f>'CUOTA ARTESANAL'!Q6</f>
        <v>0</v>
      </c>
      <c r="N4" s="14" t="s">
        <v>97</v>
      </c>
      <c r="O4" s="14">
        <f>'RESUMEN '!$B$3</f>
        <v>44200</v>
      </c>
      <c r="P4" s="5">
        <v>2020</v>
      </c>
      <c r="Q4" s="5"/>
    </row>
    <row r="5" spans="1:17" x14ac:dyDescent="0.25">
      <c r="A5" s="5" t="s">
        <v>25</v>
      </c>
      <c r="B5" s="5" t="s">
        <v>90</v>
      </c>
      <c r="C5" s="5" t="s">
        <v>98</v>
      </c>
      <c r="D5" s="5" t="s">
        <v>92</v>
      </c>
      <c r="E5" s="5" t="s">
        <v>92</v>
      </c>
      <c r="F5" s="5" t="s">
        <v>93</v>
      </c>
      <c r="G5" s="5" t="s">
        <v>94</v>
      </c>
      <c r="H5" s="3">
        <f>'CUOTA ARTESANAL'!E8</f>
        <v>2</v>
      </c>
      <c r="I5" s="3">
        <f>'CUOTA ARTESANAL'!F8</f>
        <v>0</v>
      </c>
      <c r="J5" s="3">
        <f>'CUOTA ARTESANAL'!G8</f>
        <v>2</v>
      </c>
      <c r="K5" s="3">
        <f>'CUOTA ARTESANAL'!H8</f>
        <v>0</v>
      </c>
      <c r="L5" s="3">
        <f>'CUOTA ARTESANAL'!I8</f>
        <v>2</v>
      </c>
      <c r="M5" s="63">
        <f>'CUOTA ARTESANAL'!J8</f>
        <v>0</v>
      </c>
      <c r="N5" s="14" t="str">
        <f>'CUOTA ARTESANAL'!K8</f>
        <v>-</v>
      </c>
      <c r="O5" s="14">
        <f>'RESUMEN '!$B$3</f>
        <v>44200</v>
      </c>
      <c r="P5" s="5">
        <v>2020</v>
      </c>
      <c r="Q5" s="5"/>
    </row>
    <row r="6" spans="1:17" x14ac:dyDescent="0.25">
      <c r="A6" s="5" t="s">
        <v>25</v>
      </c>
      <c r="B6" s="5" t="s">
        <v>90</v>
      </c>
      <c r="C6" s="5" t="s">
        <v>98</v>
      </c>
      <c r="D6" s="5" t="s">
        <v>92</v>
      </c>
      <c r="E6" s="5" t="s">
        <v>92</v>
      </c>
      <c r="F6" s="5" t="s">
        <v>95</v>
      </c>
      <c r="G6" s="5" t="s">
        <v>96</v>
      </c>
      <c r="H6" s="3">
        <f>'CUOTA ARTESANAL'!E9</f>
        <v>1</v>
      </c>
      <c r="I6" s="3">
        <f>'CUOTA ARTESANAL'!F9</f>
        <v>0</v>
      </c>
      <c r="J6" s="3">
        <f>'CUOTA ARTESANAL'!G9</f>
        <v>3</v>
      </c>
      <c r="K6" s="3">
        <f>'CUOTA ARTESANAL'!H9</f>
        <v>0</v>
      </c>
      <c r="L6" s="3">
        <f>'CUOTA ARTESANAL'!I9</f>
        <v>3</v>
      </c>
      <c r="M6" s="63">
        <f>'CUOTA ARTESANAL'!J9</f>
        <v>0</v>
      </c>
      <c r="N6" s="14" t="str">
        <f>'CUOTA ARTESANAL'!K9</f>
        <v>-</v>
      </c>
      <c r="O6" s="14">
        <f>'RESUMEN '!$B$3</f>
        <v>44200</v>
      </c>
      <c r="P6" s="5">
        <v>2020</v>
      </c>
      <c r="Q6" s="5"/>
    </row>
    <row r="7" spans="1:17" x14ac:dyDescent="0.25">
      <c r="A7" s="5" t="s">
        <v>25</v>
      </c>
      <c r="B7" s="5" t="s">
        <v>90</v>
      </c>
      <c r="C7" s="5" t="s">
        <v>98</v>
      </c>
      <c r="D7" s="5" t="s">
        <v>92</v>
      </c>
      <c r="E7" s="5" t="s">
        <v>92</v>
      </c>
      <c r="F7" s="5" t="s">
        <v>93</v>
      </c>
      <c r="G7" s="5" t="s">
        <v>96</v>
      </c>
      <c r="H7" s="3">
        <f>'CUOTA ARTESANAL'!L8</f>
        <v>3</v>
      </c>
      <c r="I7" s="3">
        <f>'CUOTA ARTESANAL'!M8</f>
        <v>0</v>
      </c>
      <c r="J7" s="3">
        <f>'CUOTA ARTESANAL'!N8</f>
        <v>3</v>
      </c>
      <c r="K7" s="3">
        <f>'CUOTA ARTESANAL'!O8</f>
        <v>0</v>
      </c>
      <c r="L7" s="3">
        <f>'CUOTA ARTESANAL'!P8</f>
        <v>3</v>
      </c>
      <c r="M7" s="63">
        <f>'CUOTA ARTESANAL'!Q8</f>
        <v>0</v>
      </c>
      <c r="N7" s="14" t="s">
        <v>97</v>
      </c>
      <c r="O7" s="14">
        <f>'RESUMEN '!$B$3</f>
        <v>44200</v>
      </c>
      <c r="P7" s="5">
        <v>2020</v>
      </c>
      <c r="Q7" s="5"/>
    </row>
    <row r="8" spans="1:17" x14ac:dyDescent="0.25">
      <c r="A8" s="5" t="s">
        <v>25</v>
      </c>
      <c r="B8" s="5" t="s">
        <v>90</v>
      </c>
      <c r="C8" s="5" t="s">
        <v>100</v>
      </c>
      <c r="D8" s="5" t="s">
        <v>99</v>
      </c>
      <c r="E8" s="5" t="str">
        <f>'CUOTA ARTESANAL'!C10</f>
        <v>PUNTA TALCA</v>
      </c>
      <c r="F8" s="5" t="s">
        <v>93</v>
      </c>
      <c r="G8" s="5" t="s">
        <v>94</v>
      </c>
      <c r="H8" s="3">
        <f>'CUOTA ARTESANAL'!E10</f>
        <v>145.58000000000001</v>
      </c>
      <c r="I8" s="3">
        <f>'CUOTA ARTESANAL'!F10</f>
        <v>-16.152999999999999</v>
      </c>
      <c r="J8" s="3">
        <f>'CUOTA ARTESANAL'!G10</f>
        <v>129.42700000000002</v>
      </c>
      <c r="K8" s="3">
        <f>'CUOTA ARTESANAL'!H10</f>
        <v>99.602999999999994</v>
      </c>
      <c r="L8" s="3">
        <f>'CUOTA ARTESANAL'!I10</f>
        <v>29.824000000000026</v>
      </c>
      <c r="M8" s="63">
        <f>'CUOTA ARTESANAL'!J10</f>
        <v>0.76956894620133343</v>
      </c>
      <c r="N8" s="14" t="str">
        <f>'CUOTA ARTESANAL'!K10</f>
        <v>-</v>
      </c>
      <c r="O8" s="14">
        <f>'RESUMEN '!$B$3</f>
        <v>44200</v>
      </c>
      <c r="P8" s="5">
        <v>2020</v>
      </c>
      <c r="Q8" s="5"/>
    </row>
    <row r="9" spans="1:17" x14ac:dyDescent="0.25">
      <c r="A9" s="5" t="s">
        <v>25</v>
      </c>
      <c r="B9" s="5" t="s">
        <v>90</v>
      </c>
      <c r="C9" s="5" t="s">
        <v>100</v>
      </c>
      <c r="D9" s="5" t="s">
        <v>99</v>
      </c>
      <c r="E9" s="5" t="str">
        <f>'CUOTA ARTESANAL'!C10</f>
        <v>PUNTA TALCA</v>
      </c>
      <c r="F9" s="5" t="s">
        <v>95</v>
      </c>
      <c r="G9" s="5" t="s">
        <v>96</v>
      </c>
      <c r="H9" s="3">
        <f>'CUOTA ARTESANAL'!E11</f>
        <v>15.95</v>
      </c>
      <c r="I9" s="3">
        <f>'CUOTA ARTESANAL'!F11</f>
        <v>0</v>
      </c>
      <c r="J9" s="3">
        <f>'CUOTA ARTESANAL'!G11</f>
        <v>45.774000000000029</v>
      </c>
      <c r="K9" s="3">
        <f>'CUOTA ARTESANAL'!H11</f>
        <v>44.040999999999997</v>
      </c>
      <c r="L9" s="3">
        <f>'CUOTA ARTESANAL'!I11</f>
        <v>1.7330000000000325</v>
      </c>
      <c r="M9" s="63">
        <f>'CUOTA ARTESANAL'!J11</f>
        <v>0.96214007952112479</v>
      </c>
      <c r="N9" s="14" t="str">
        <f>'CUOTA ARTESANAL'!K11</f>
        <v>-</v>
      </c>
      <c r="O9" s="14">
        <f>'RESUMEN '!$B$3</f>
        <v>44200</v>
      </c>
      <c r="P9" s="5">
        <v>2020</v>
      </c>
      <c r="Q9" s="5"/>
    </row>
    <row r="10" spans="1:17" x14ac:dyDescent="0.25">
      <c r="A10" s="5" t="s">
        <v>25</v>
      </c>
      <c r="B10" s="5" t="s">
        <v>90</v>
      </c>
      <c r="C10" s="5" t="s">
        <v>100</v>
      </c>
      <c r="D10" s="5" t="s">
        <v>99</v>
      </c>
      <c r="E10" s="5" t="str">
        <f>'CUOTA ARTESANAL'!C10</f>
        <v>PUNTA TALCA</v>
      </c>
      <c r="F10" s="5" t="s">
        <v>93</v>
      </c>
      <c r="G10" s="5" t="s">
        <v>96</v>
      </c>
      <c r="H10" s="3">
        <f>'CUOTA ARTESANAL'!L10:L11</f>
        <v>161.53</v>
      </c>
      <c r="I10" s="3">
        <f>'CUOTA ARTESANAL'!M10:M11</f>
        <v>-16.152999999999999</v>
      </c>
      <c r="J10" s="3">
        <f>'CUOTA ARTESANAL'!N10:N11</f>
        <v>145.37700000000001</v>
      </c>
      <c r="K10" s="3">
        <f>'CUOTA ARTESANAL'!O10:O11</f>
        <v>143.64400000000001</v>
      </c>
      <c r="L10" s="3">
        <f>'CUOTA ARTESANAL'!P10:P11</f>
        <v>1.7330000000000041</v>
      </c>
      <c r="M10" s="63">
        <f>'CUOTA ARTESANAL'!Q10:Q11</f>
        <v>0.98807926976069116</v>
      </c>
      <c r="N10" s="14" t="s">
        <v>97</v>
      </c>
      <c r="O10" s="14">
        <f>'RESUMEN '!$B$3</f>
        <v>44200</v>
      </c>
      <c r="P10" s="5">
        <v>2020</v>
      </c>
      <c r="Q10" s="5"/>
    </row>
    <row r="11" spans="1:17" x14ac:dyDescent="0.25">
      <c r="A11" s="5" t="s">
        <v>25</v>
      </c>
      <c r="B11" s="5" t="s">
        <v>90</v>
      </c>
      <c r="C11" s="5" t="s">
        <v>100</v>
      </c>
      <c r="D11" s="5" t="s">
        <v>99</v>
      </c>
      <c r="E11" s="5" t="str">
        <f>'CUOTA ARTESANAL'!C12</f>
        <v>TRAUWUN I</v>
      </c>
      <c r="F11" s="5" t="s">
        <v>93</v>
      </c>
      <c r="G11" s="5" t="s">
        <v>94</v>
      </c>
      <c r="H11" s="3">
        <f>'CUOTA ARTESANAL'!E12</f>
        <v>136.54400000000001</v>
      </c>
      <c r="I11" s="3">
        <f>'CUOTA ARTESANAL'!F12</f>
        <v>-5</v>
      </c>
      <c r="J11" s="3">
        <f>'CUOTA ARTESANAL'!G12</f>
        <v>131.54400000000001</v>
      </c>
      <c r="K11" s="3">
        <f>'CUOTA ARTESANAL'!H12</f>
        <v>79.906000000000006</v>
      </c>
      <c r="L11" s="3">
        <f>'CUOTA ARTESANAL'!I12</f>
        <v>51.638000000000005</v>
      </c>
      <c r="M11" s="63">
        <f>'CUOTA ARTESANAL'!J12</f>
        <v>0.60744693790670801</v>
      </c>
      <c r="N11" s="14" t="str">
        <f>'CUOTA ARTESANAL'!K12</f>
        <v>-</v>
      </c>
      <c r="O11" s="14">
        <f>'RESUMEN '!$B$3</f>
        <v>44200</v>
      </c>
      <c r="P11" s="5">
        <v>2020</v>
      </c>
      <c r="Q11" s="5"/>
    </row>
    <row r="12" spans="1:17" x14ac:dyDescent="0.25">
      <c r="A12" s="5" t="s">
        <v>25</v>
      </c>
      <c r="B12" s="5" t="s">
        <v>90</v>
      </c>
      <c r="C12" s="5" t="s">
        <v>100</v>
      </c>
      <c r="D12" s="5" t="s">
        <v>99</v>
      </c>
      <c r="E12" s="5" t="str">
        <f>'CUOTA ARTESANAL'!C12</f>
        <v>TRAUWUN I</v>
      </c>
      <c r="F12" s="5" t="s">
        <v>95</v>
      </c>
      <c r="G12" s="5" t="s">
        <v>96</v>
      </c>
      <c r="H12" s="3">
        <f>'CUOTA ARTESANAL'!E13</f>
        <v>14.96</v>
      </c>
      <c r="I12" s="3">
        <f>'CUOTA ARTESANAL'!F13</f>
        <v>0</v>
      </c>
      <c r="J12" s="3">
        <f>'CUOTA ARTESANAL'!G13</f>
        <v>66.598000000000013</v>
      </c>
      <c r="K12" s="3">
        <f>'CUOTA ARTESANAL'!H13</f>
        <v>63.8</v>
      </c>
      <c r="L12" s="3">
        <f>'CUOTA ARTESANAL'!I13</f>
        <v>2.798000000000016</v>
      </c>
      <c r="M12" s="63">
        <f>'CUOTA ARTESANAL'!J13</f>
        <v>0.95798672632811777</v>
      </c>
      <c r="N12" s="14" t="str">
        <f>'CUOTA ARTESANAL'!K13</f>
        <v>-</v>
      </c>
      <c r="O12" s="14">
        <f>'RESUMEN '!$B$3</f>
        <v>44200</v>
      </c>
      <c r="P12" s="5">
        <v>2020</v>
      </c>
      <c r="Q12" s="5"/>
    </row>
    <row r="13" spans="1:17" x14ac:dyDescent="0.25">
      <c r="A13" s="5" t="s">
        <v>25</v>
      </c>
      <c r="B13" s="5" t="s">
        <v>90</v>
      </c>
      <c r="C13" s="5" t="s">
        <v>100</v>
      </c>
      <c r="D13" s="5" t="s">
        <v>99</v>
      </c>
      <c r="E13" s="5" t="str">
        <f>'CUOTA ARTESANAL'!C12</f>
        <v>TRAUWUN I</v>
      </c>
      <c r="F13" s="5" t="s">
        <v>93</v>
      </c>
      <c r="G13" s="5" t="s">
        <v>96</v>
      </c>
      <c r="H13" s="3">
        <f>'CUOTA ARTESANAL'!L12</f>
        <v>151.50400000000002</v>
      </c>
      <c r="I13" s="3">
        <f>'CUOTA ARTESANAL'!M12</f>
        <v>-5</v>
      </c>
      <c r="J13" s="3">
        <f>'CUOTA ARTESANAL'!N12</f>
        <v>146.50400000000002</v>
      </c>
      <c r="K13" s="3">
        <f>'CUOTA ARTESANAL'!O12</f>
        <v>143.70600000000002</v>
      </c>
      <c r="L13" s="3">
        <f>'CUOTA ARTESANAL'!P12</f>
        <v>2.7980000000000018</v>
      </c>
      <c r="M13" s="63">
        <f>'CUOTA ARTESANAL'!Q12</f>
        <v>0.98090154535029761</v>
      </c>
      <c r="N13" s="14" t="s">
        <v>97</v>
      </c>
      <c r="O13" s="14">
        <f>'RESUMEN '!$B$3</f>
        <v>44200</v>
      </c>
      <c r="P13" s="5">
        <v>2020</v>
      </c>
      <c r="Q13" s="5"/>
    </row>
    <row r="14" spans="1:17" x14ac:dyDescent="0.25">
      <c r="A14" s="5" t="s">
        <v>25</v>
      </c>
      <c r="B14" s="5" t="s">
        <v>90</v>
      </c>
      <c r="C14" s="5" t="s">
        <v>100</v>
      </c>
      <c r="D14" s="5" t="s">
        <v>99</v>
      </c>
      <c r="E14" s="5" t="str">
        <f>'CUOTA ARTESANAL'!C14</f>
        <v>CHAFIC I</v>
      </c>
      <c r="F14" s="5" t="s">
        <v>93</v>
      </c>
      <c r="G14" s="5" t="s">
        <v>94</v>
      </c>
      <c r="H14" s="3">
        <f>'CUOTA ARTESANAL'!E14</f>
        <v>105.42</v>
      </c>
      <c r="I14" s="3">
        <f>'CUOTA ARTESANAL'!F14</f>
        <v>-5</v>
      </c>
      <c r="J14" s="3">
        <f>'CUOTA ARTESANAL'!G14</f>
        <v>100.42</v>
      </c>
      <c r="K14" s="3">
        <f>'CUOTA ARTESANAL'!H14</f>
        <v>2.64</v>
      </c>
      <c r="L14" s="3">
        <f>'CUOTA ARTESANAL'!I14</f>
        <v>97.78</v>
      </c>
      <c r="M14" s="63">
        <f>'CUOTA ARTESANAL'!J14</f>
        <v>2.6289583748257319E-2</v>
      </c>
      <c r="N14" s="14" t="str">
        <f>'CUOTA ARTESANAL'!K14</f>
        <v>-</v>
      </c>
      <c r="O14" s="14">
        <f>'RESUMEN '!$B$3</f>
        <v>44200</v>
      </c>
      <c r="P14" s="5">
        <v>2020</v>
      </c>
      <c r="Q14" s="5"/>
    </row>
    <row r="15" spans="1:17" x14ac:dyDescent="0.25">
      <c r="A15" s="5" t="s">
        <v>25</v>
      </c>
      <c r="B15" s="5" t="s">
        <v>90</v>
      </c>
      <c r="C15" s="5" t="s">
        <v>100</v>
      </c>
      <c r="D15" s="5" t="s">
        <v>99</v>
      </c>
      <c r="E15" s="5" t="str">
        <f>'CUOTA ARTESANAL'!C14</f>
        <v>CHAFIC I</v>
      </c>
      <c r="F15" s="5" t="s">
        <v>95</v>
      </c>
      <c r="G15" s="5" t="s">
        <v>96</v>
      </c>
      <c r="H15" s="3">
        <f>'CUOTA ARTESANAL'!E15</f>
        <v>11.55</v>
      </c>
      <c r="I15" s="3">
        <f>'CUOTA ARTESANAL'!F15</f>
        <v>0</v>
      </c>
      <c r="J15" s="3">
        <f>'CUOTA ARTESANAL'!G15</f>
        <v>109.33</v>
      </c>
      <c r="K15" s="3">
        <f>'CUOTA ARTESANAL'!H15</f>
        <v>28.062999999999999</v>
      </c>
      <c r="L15" s="3">
        <f>'CUOTA ARTESANAL'!I15</f>
        <v>81.266999999999996</v>
      </c>
      <c r="M15" s="63">
        <f>'CUOTA ARTESANAL'!J15</f>
        <v>0.25668160614652885</v>
      </c>
      <c r="N15" s="14" t="str">
        <f>'CUOTA ARTESANAL'!K15</f>
        <v>-</v>
      </c>
      <c r="O15" s="14">
        <f>'RESUMEN '!$B$3</f>
        <v>44200</v>
      </c>
      <c r="P15" s="5">
        <v>2020</v>
      </c>
      <c r="Q15" s="5"/>
    </row>
    <row r="16" spans="1:17" x14ac:dyDescent="0.25">
      <c r="A16" s="5" t="s">
        <v>25</v>
      </c>
      <c r="B16" s="5" t="s">
        <v>90</v>
      </c>
      <c r="C16" s="5" t="s">
        <v>100</v>
      </c>
      <c r="D16" s="5" t="s">
        <v>99</v>
      </c>
      <c r="E16" s="5" t="str">
        <f>'CUOTA ARTESANAL'!C14</f>
        <v>CHAFIC I</v>
      </c>
      <c r="F16" s="5" t="s">
        <v>93</v>
      </c>
      <c r="G16" s="5" t="s">
        <v>96</v>
      </c>
      <c r="H16" s="3">
        <f>'CUOTA ARTESANAL'!L14</f>
        <v>116.97</v>
      </c>
      <c r="I16" s="3">
        <f>'CUOTA ARTESANAL'!M14</f>
        <v>-5</v>
      </c>
      <c r="J16" s="3">
        <f>'CUOTA ARTESANAL'!N14</f>
        <v>111.97</v>
      </c>
      <c r="K16" s="3">
        <f>'CUOTA ARTESANAL'!O14</f>
        <v>30.702999999999999</v>
      </c>
      <c r="L16" s="3">
        <f>'CUOTA ARTESANAL'!P14</f>
        <v>81.266999999999996</v>
      </c>
      <c r="M16" s="63">
        <f>'CUOTA ARTESANAL'!Q14</f>
        <v>0.27420737697597569</v>
      </c>
      <c r="N16" s="14" t="s">
        <v>97</v>
      </c>
      <c r="O16" s="14">
        <f>'RESUMEN '!$B$3</f>
        <v>44200</v>
      </c>
      <c r="P16" s="5">
        <v>2020</v>
      </c>
      <c r="Q16" s="5"/>
    </row>
    <row r="17" spans="1:17" x14ac:dyDescent="0.25">
      <c r="A17" s="5" t="s">
        <v>25</v>
      </c>
      <c r="B17" s="5" t="s">
        <v>90</v>
      </c>
      <c r="C17" s="5" t="s">
        <v>100</v>
      </c>
      <c r="D17" s="5" t="s">
        <v>99</v>
      </c>
      <c r="E17" s="5" t="str">
        <f>'CUOTA ARTESANAL'!C16</f>
        <v>ISLA TABON</v>
      </c>
      <c r="F17" s="5" t="s">
        <v>93</v>
      </c>
      <c r="G17" s="5" t="s">
        <v>94</v>
      </c>
      <c r="H17" s="3">
        <f>'CUOTA ARTESANAL'!E16</f>
        <v>99.396000000000001</v>
      </c>
      <c r="I17" s="3">
        <f>'CUOTA ARTESANAL'!F16</f>
        <v>0</v>
      </c>
      <c r="J17" s="3">
        <f>'CUOTA ARTESANAL'!G16</f>
        <v>99.396000000000001</v>
      </c>
      <c r="K17" s="3">
        <f>'CUOTA ARTESANAL'!H16</f>
        <v>22.434000000000001</v>
      </c>
      <c r="L17" s="3">
        <f>'CUOTA ARTESANAL'!I16</f>
        <v>76.962000000000003</v>
      </c>
      <c r="M17" s="63">
        <f>'CUOTA ARTESANAL'!J16</f>
        <v>0.22570324761559823</v>
      </c>
      <c r="N17" s="14" t="str">
        <f>'CUOTA ARTESANAL'!K16</f>
        <v>-</v>
      </c>
      <c r="O17" s="14">
        <f>'RESUMEN '!$B$3</f>
        <v>44200</v>
      </c>
      <c r="P17" s="5">
        <v>2020</v>
      </c>
      <c r="Q17" s="5"/>
    </row>
    <row r="18" spans="1:17" x14ac:dyDescent="0.25">
      <c r="A18" s="5" t="s">
        <v>25</v>
      </c>
      <c r="B18" s="5" t="s">
        <v>90</v>
      </c>
      <c r="C18" s="5" t="s">
        <v>100</v>
      </c>
      <c r="D18" s="5" t="s">
        <v>99</v>
      </c>
      <c r="E18" s="5" t="str">
        <f>'CUOTA ARTESANAL'!C16</f>
        <v>ISLA TABON</v>
      </c>
      <c r="F18" s="5" t="s">
        <v>95</v>
      </c>
      <c r="G18" s="5" t="s">
        <v>96</v>
      </c>
      <c r="H18" s="3">
        <f>'CUOTA ARTESANAL'!E17</f>
        <v>10.89</v>
      </c>
      <c r="I18" s="3">
        <f>'CUOTA ARTESANAL'!F17</f>
        <v>-5</v>
      </c>
      <c r="J18" s="3">
        <f>'CUOTA ARTESANAL'!G17</f>
        <v>82.852000000000004</v>
      </c>
      <c r="K18" s="3">
        <f>'CUOTA ARTESANAL'!H17</f>
        <v>43.103000000000002</v>
      </c>
      <c r="L18" s="3">
        <f>'CUOTA ARTESANAL'!I17</f>
        <v>39.749000000000002</v>
      </c>
      <c r="M18" s="63">
        <f>'CUOTA ARTESANAL'!J17</f>
        <v>0.52024091150485197</v>
      </c>
      <c r="N18" s="14" t="str">
        <f>'CUOTA ARTESANAL'!K17</f>
        <v>-</v>
      </c>
      <c r="O18" s="14">
        <f>'RESUMEN '!$B$3</f>
        <v>44200</v>
      </c>
      <c r="P18" s="5">
        <v>2020</v>
      </c>
      <c r="Q18" s="5"/>
    </row>
    <row r="19" spans="1:17" x14ac:dyDescent="0.25">
      <c r="A19" s="5" t="s">
        <v>25</v>
      </c>
      <c r="B19" s="5" t="s">
        <v>90</v>
      </c>
      <c r="C19" s="5" t="s">
        <v>100</v>
      </c>
      <c r="D19" s="5" t="s">
        <v>99</v>
      </c>
      <c r="E19" s="5" t="str">
        <f>'CUOTA ARTESANAL'!C16</f>
        <v>ISLA TABON</v>
      </c>
      <c r="F19" s="5" t="s">
        <v>93</v>
      </c>
      <c r="G19" s="5" t="s">
        <v>96</v>
      </c>
      <c r="H19" s="3">
        <f>'CUOTA ARTESANAL'!L16</f>
        <v>110.286</v>
      </c>
      <c r="I19" s="3">
        <f>'CUOTA ARTESANAL'!M16</f>
        <v>-5</v>
      </c>
      <c r="J19" s="3">
        <f>'CUOTA ARTESANAL'!N16</f>
        <v>105.286</v>
      </c>
      <c r="K19" s="3">
        <f>'CUOTA ARTESANAL'!O16</f>
        <v>65.537000000000006</v>
      </c>
      <c r="L19" s="3">
        <f>'CUOTA ARTESANAL'!P16</f>
        <v>39.748999999999995</v>
      </c>
      <c r="M19" s="63">
        <f>'CUOTA ARTESANAL'!Q16</f>
        <v>0.62246642478582148</v>
      </c>
      <c r="N19" s="14" t="s">
        <v>97</v>
      </c>
      <c r="O19" s="14">
        <f>'RESUMEN '!$B$3</f>
        <v>44200</v>
      </c>
      <c r="P19" s="5">
        <v>2020</v>
      </c>
      <c r="Q19" s="5"/>
    </row>
    <row r="20" spans="1:17" x14ac:dyDescent="0.25">
      <c r="A20" s="5" t="s">
        <v>25</v>
      </c>
      <c r="B20" s="5" t="s">
        <v>90</v>
      </c>
      <c r="C20" s="5" t="s">
        <v>100</v>
      </c>
      <c r="D20" s="5" t="s">
        <v>99</v>
      </c>
      <c r="E20" s="5" t="str">
        <f>'CUOTA ARTESANAL'!C18</f>
        <v>RESIDUAL</v>
      </c>
      <c r="F20" s="5" t="s">
        <v>93</v>
      </c>
      <c r="G20" s="5" t="s">
        <v>94</v>
      </c>
      <c r="H20" s="3">
        <f>'CUOTA ARTESANAL'!E18</f>
        <v>15.06</v>
      </c>
      <c r="I20" s="3">
        <f>'CUOTA ARTESANAL'!F18</f>
        <v>0</v>
      </c>
      <c r="J20" s="3">
        <f>'CUOTA ARTESANAL'!G18</f>
        <v>15.06</v>
      </c>
      <c r="K20" s="3">
        <f>'CUOTA ARTESANAL'!H18</f>
        <v>15.006</v>
      </c>
      <c r="L20" s="3">
        <f>'CUOTA ARTESANAL'!I18</f>
        <v>5.400000000000027E-2</v>
      </c>
      <c r="M20" s="63">
        <f>'CUOTA ARTESANAL'!J18</f>
        <v>0.99641434262948203</v>
      </c>
      <c r="N20" s="14">
        <f>'CUOTA ARTESANAL'!K18</f>
        <v>43892</v>
      </c>
      <c r="O20" s="14">
        <f>'RESUMEN '!$B$3</f>
        <v>44200</v>
      </c>
      <c r="P20" s="5">
        <v>2020</v>
      </c>
      <c r="Q20" s="5"/>
    </row>
    <row r="21" spans="1:17" x14ac:dyDescent="0.25">
      <c r="A21" s="5" t="s">
        <v>25</v>
      </c>
      <c r="B21" s="5" t="s">
        <v>90</v>
      </c>
      <c r="C21" s="5" t="s">
        <v>100</v>
      </c>
      <c r="D21" s="5" t="s">
        <v>99</v>
      </c>
      <c r="E21" s="5" t="str">
        <f>'CUOTA ARTESANAL'!C18</f>
        <v>RESIDUAL</v>
      </c>
      <c r="F21" s="5" t="s">
        <v>95</v>
      </c>
      <c r="G21" s="5" t="s">
        <v>96</v>
      </c>
      <c r="H21" s="3">
        <f>'CUOTA ARTESANAL'!E19</f>
        <v>1.65</v>
      </c>
      <c r="I21" s="3">
        <f>'CUOTA ARTESANAL'!F19</f>
        <v>0</v>
      </c>
      <c r="J21" s="3">
        <f>'CUOTA ARTESANAL'!G19</f>
        <v>1.7040000000000002</v>
      </c>
      <c r="K21" s="3">
        <f>'CUOTA ARTESANAL'!H19</f>
        <v>2.0089999999999999</v>
      </c>
      <c r="L21" s="3">
        <f>'CUOTA ARTESANAL'!I19</f>
        <v>-0.30499999999999972</v>
      </c>
      <c r="M21" s="63">
        <f>'CUOTA ARTESANAL'!J19</f>
        <v>1.1789906103286383</v>
      </c>
      <c r="N21" s="14">
        <f>'CUOTA ARTESANAL'!K19</f>
        <v>44132</v>
      </c>
      <c r="O21" s="14">
        <f>'RESUMEN '!$B$3</f>
        <v>44200</v>
      </c>
      <c r="P21" s="5">
        <v>2020</v>
      </c>
      <c r="Q21" s="5"/>
    </row>
    <row r="22" spans="1:17" x14ac:dyDescent="0.25">
      <c r="A22" s="5" t="s">
        <v>25</v>
      </c>
      <c r="B22" s="5" t="s">
        <v>90</v>
      </c>
      <c r="C22" s="5" t="s">
        <v>100</v>
      </c>
      <c r="D22" s="5" t="s">
        <v>99</v>
      </c>
      <c r="E22" s="5" t="str">
        <f>'CUOTA ARTESANAL'!C18</f>
        <v>RESIDUAL</v>
      </c>
      <c r="F22" s="5" t="s">
        <v>93</v>
      </c>
      <c r="G22" s="5" t="s">
        <v>96</v>
      </c>
      <c r="H22" s="3">
        <f>'CUOTA ARTESANAL'!L18</f>
        <v>16.71</v>
      </c>
      <c r="I22" s="3">
        <f>'CUOTA ARTESANAL'!M18</f>
        <v>0</v>
      </c>
      <c r="J22" s="3">
        <f>'CUOTA ARTESANAL'!N18</f>
        <v>16.71</v>
      </c>
      <c r="K22" s="3">
        <f>'CUOTA ARTESANAL'!O18</f>
        <v>17.015000000000001</v>
      </c>
      <c r="L22" s="3">
        <f>'CUOTA ARTESANAL'!P18</f>
        <v>-0.30499999999999972</v>
      </c>
      <c r="M22" s="63">
        <f>'CUOTA ARTESANAL'!Q18</f>
        <v>1.0182525433871932</v>
      </c>
      <c r="N22" s="14" t="s">
        <v>97</v>
      </c>
      <c r="O22" s="14">
        <f>'RESUMEN '!$B$3</f>
        <v>44200</v>
      </c>
      <c r="P22" s="5">
        <v>2020</v>
      </c>
      <c r="Q22" s="5"/>
    </row>
    <row r="23" spans="1:17" x14ac:dyDescent="0.25">
      <c r="A23" s="5" t="s">
        <v>25</v>
      </c>
      <c r="B23" s="5" t="s">
        <v>90</v>
      </c>
      <c r="C23" s="5" t="s">
        <v>101</v>
      </c>
      <c r="D23" s="5" t="s">
        <v>92</v>
      </c>
      <c r="E23" s="5" t="s">
        <v>92</v>
      </c>
      <c r="F23" s="5" t="s">
        <v>93</v>
      </c>
      <c r="G23" s="5" t="s">
        <v>94</v>
      </c>
      <c r="H23" s="3">
        <f>'CUOTA ARTESANAL'!E20</f>
        <v>406</v>
      </c>
      <c r="I23" s="3">
        <f>'CUOTA ARTESANAL'!F20</f>
        <v>0</v>
      </c>
      <c r="J23" s="3">
        <f>'CUOTA ARTESANAL'!G20</f>
        <v>406</v>
      </c>
      <c r="K23" s="3">
        <f>'CUOTA ARTESANAL'!H20</f>
        <v>402.37799999999999</v>
      </c>
      <c r="L23" s="3">
        <f>'CUOTA ARTESANAL'!I20</f>
        <v>3.6220000000000141</v>
      </c>
      <c r="M23" s="63">
        <f>'CUOTA ARTESANAL'!J20</f>
        <v>0.99107881773399009</v>
      </c>
      <c r="N23" s="14">
        <f>'CUOTA ARTESANAL'!K20</f>
        <v>43958</v>
      </c>
      <c r="O23" s="14">
        <f>'RESUMEN '!$B$3</f>
        <v>44200</v>
      </c>
      <c r="P23" s="5">
        <v>2020</v>
      </c>
      <c r="Q23" s="5"/>
    </row>
    <row r="24" spans="1:17" x14ac:dyDescent="0.25">
      <c r="A24" s="5" t="s">
        <v>25</v>
      </c>
      <c r="B24" s="5" t="s">
        <v>90</v>
      </c>
      <c r="C24" s="5" t="s">
        <v>101</v>
      </c>
      <c r="D24" s="5" t="s">
        <v>92</v>
      </c>
      <c r="E24" s="5" t="s">
        <v>92</v>
      </c>
      <c r="F24" s="5" t="s">
        <v>95</v>
      </c>
      <c r="G24" s="5" t="s">
        <v>96</v>
      </c>
      <c r="H24" s="3">
        <f>'CUOTA ARTESANAL'!E21</f>
        <v>172</v>
      </c>
      <c r="I24" s="3">
        <f>'CUOTA ARTESANAL'!F21</f>
        <v>0</v>
      </c>
      <c r="J24" s="3">
        <f>'CUOTA ARTESANAL'!G21</f>
        <v>175.62200000000001</v>
      </c>
      <c r="K24" s="3">
        <f>'CUOTA ARTESANAL'!H21</f>
        <v>227.614</v>
      </c>
      <c r="L24" s="3">
        <f>'CUOTA ARTESANAL'!I21</f>
        <v>-51.99199999999999</v>
      </c>
      <c r="M24" s="63">
        <f>'CUOTA ARTESANAL'!J21</f>
        <v>1.2960449146462287</v>
      </c>
      <c r="N24" s="14">
        <f>'CUOTA ARTESANAL'!K21</f>
        <v>44150</v>
      </c>
      <c r="O24" s="14">
        <f>'RESUMEN '!$B$3</f>
        <v>44200</v>
      </c>
      <c r="P24" s="5">
        <v>2020</v>
      </c>
      <c r="Q24" s="5"/>
    </row>
    <row r="25" spans="1:17" x14ac:dyDescent="0.25">
      <c r="A25" s="5" t="s">
        <v>25</v>
      </c>
      <c r="B25" s="5" t="s">
        <v>90</v>
      </c>
      <c r="C25" s="5" t="s">
        <v>101</v>
      </c>
      <c r="D25" s="5" t="s">
        <v>92</v>
      </c>
      <c r="E25" s="5" t="s">
        <v>92</v>
      </c>
      <c r="F25" s="5" t="s">
        <v>93</v>
      </c>
      <c r="G25" s="5" t="s">
        <v>96</v>
      </c>
      <c r="H25" s="3">
        <f>'CUOTA ARTESANAL'!L20</f>
        <v>578</v>
      </c>
      <c r="I25" s="3">
        <f>'CUOTA ARTESANAL'!M20</f>
        <v>0</v>
      </c>
      <c r="J25" s="3">
        <f>'CUOTA ARTESANAL'!N20</f>
        <v>578</v>
      </c>
      <c r="K25" s="3">
        <f>'CUOTA ARTESANAL'!O20</f>
        <v>629.99199999999996</v>
      </c>
      <c r="L25" s="3">
        <f>'CUOTA ARTESANAL'!P20</f>
        <v>-51.991999999999962</v>
      </c>
      <c r="M25" s="63">
        <f>'CUOTA ARTESANAL'!Q20</f>
        <v>1.0899515570934255</v>
      </c>
      <c r="N25" s="14" t="s">
        <v>97</v>
      </c>
      <c r="O25" s="14">
        <f>'RESUMEN '!$B$3</f>
        <v>44200</v>
      </c>
      <c r="P25" s="5">
        <v>2020</v>
      </c>
      <c r="Q25" s="5"/>
    </row>
    <row r="26" spans="1:17" x14ac:dyDescent="0.25">
      <c r="A26" s="5" t="s">
        <v>25</v>
      </c>
      <c r="B26" s="5" t="s">
        <v>90</v>
      </c>
      <c r="C26" s="5" t="s">
        <v>102</v>
      </c>
      <c r="D26" s="5" t="s">
        <v>92</v>
      </c>
      <c r="E26" s="5" t="s">
        <v>92</v>
      </c>
      <c r="F26" s="5" t="s">
        <v>93</v>
      </c>
      <c r="G26" s="5" t="s">
        <v>94</v>
      </c>
      <c r="H26" s="3">
        <f>'CUOTA ARTESANAL'!E22</f>
        <v>2</v>
      </c>
      <c r="I26" s="3">
        <f>'CUOTA ARTESANAL'!F22</f>
        <v>0</v>
      </c>
      <c r="J26" s="3">
        <f>'CUOTA ARTESANAL'!G22</f>
        <v>2</v>
      </c>
      <c r="K26" s="3">
        <f>'CUOTA ARTESANAL'!H22</f>
        <v>0</v>
      </c>
      <c r="L26" s="3">
        <f>'CUOTA ARTESANAL'!I22</f>
        <v>2</v>
      </c>
      <c r="M26" s="63">
        <f>'CUOTA ARTESANAL'!J22</f>
        <v>0</v>
      </c>
      <c r="N26" s="14" t="str">
        <f>'CUOTA ARTESANAL'!K22</f>
        <v>-</v>
      </c>
      <c r="O26" s="14">
        <f>'RESUMEN '!$B$3</f>
        <v>44200</v>
      </c>
      <c r="P26" s="5">
        <v>2020</v>
      </c>
      <c r="Q26" s="5"/>
    </row>
    <row r="27" spans="1:17" x14ac:dyDescent="0.25">
      <c r="A27" s="5" t="s">
        <v>25</v>
      </c>
      <c r="B27" s="5" t="s">
        <v>90</v>
      </c>
      <c r="C27" s="5" t="s">
        <v>102</v>
      </c>
      <c r="D27" s="5" t="s">
        <v>92</v>
      </c>
      <c r="E27" s="5" t="s">
        <v>92</v>
      </c>
      <c r="F27" s="5" t="s">
        <v>95</v>
      </c>
      <c r="G27" s="5" t="s">
        <v>96</v>
      </c>
      <c r="H27" s="3">
        <f>'CUOTA ARTESANAL'!E23</f>
        <v>1</v>
      </c>
      <c r="I27" s="3">
        <f>'CUOTA ARTESANAL'!F23</f>
        <v>0</v>
      </c>
      <c r="J27" s="3">
        <f>'CUOTA ARTESANAL'!G23</f>
        <v>3</v>
      </c>
      <c r="K27" s="3">
        <f>'CUOTA ARTESANAL'!H23</f>
        <v>0</v>
      </c>
      <c r="L27" s="3">
        <f>'CUOTA ARTESANAL'!I23</f>
        <v>3</v>
      </c>
      <c r="M27" s="63">
        <f>'CUOTA ARTESANAL'!J23</f>
        <v>0</v>
      </c>
      <c r="N27" s="14" t="str">
        <f>'CUOTA ARTESANAL'!K23</f>
        <v>-</v>
      </c>
      <c r="O27" s="14">
        <f>'RESUMEN '!$B$3</f>
        <v>44200</v>
      </c>
      <c r="P27" s="5">
        <v>2020</v>
      </c>
      <c r="Q27" s="5"/>
    </row>
    <row r="28" spans="1:17" x14ac:dyDescent="0.25">
      <c r="A28" s="5" t="s">
        <v>25</v>
      </c>
      <c r="B28" s="5" t="s">
        <v>90</v>
      </c>
      <c r="C28" s="5" t="s">
        <v>102</v>
      </c>
      <c r="D28" s="5" t="s">
        <v>92</v>
      </c>
      <c r="E28" s="5" t="s">
        <v>92</v>
      </c>
      <c r="F28" s="5" t="s">
        <v>93</v>
      </c>
      <c r="G28" s="5" t="s">
        <v>96</v>
      </c>
      <c r="H28" s="3">
        <f>'CUOTA ARTESANAL'!L22</f>
        <v>3</v>
      </c>
      <c r="I28" s="3">
        <f>'CUOTA ARTESANAL'!M22</f>
        <v>0</v>
      </c>
      <c r="J28" s="3">
        <f>'CUOTA ARTESANAL'!N22</f>
        <v>3</v>
      </c>
      <c r="K28" s="3">
        <f>'CUOTA ARTESANAL'!O22</f>
        <v>0</v>
      </c>
      <c r="L28" s="3">
        <f>'CUOTA ARTESANAL'!P22</f>
        <v>3</v>
      </c>
      <c r="M28" s="63">
        <f>'CUOTA ARTESANAL'!Q22</f>
        <v>0</v>
      </c>
      <c r="N28" s="14" t="s">
        <v>97</v>
      </c>
      <c r="O28" s="14">
        <f>'RESUMEN '!$B$3</f>
        <v>44200</v>
      </c>
      <c r="P28" s="5">
        <v>2020</v>
      </c>
      <c r="Q28" s="5"/>
    </row>
    <row r="29" spans="1:17" x14ac:dyDescent="0.25">
      <c r="A29" s="5" t="s">
        <v>25</v>
      </c>
      <c r="B29" s="5" t="s">
        <v>90</v>
      </c>
      <c r="C29" s="5" t="s">
        <v>103</v>
      </c>
      <c r="D29" s="5" t="s">
        <v>92</v>
      </c>
      <c r="E29" s="5" t="s">
        <v>92</v>
      </c>
      <c r="F29" s="5" t="s">
        <v>93</v>
      </c>
      <c r="G29" s="5" t="s">
        <v>94</v>
      </c>
      <c r="H29" s="3">
        <f>'CUOTA ARTESANAL'!E24</f>
        <v>2</v>
      </c>
      <c r="I29" s="3">
        <f>'CUOTA ARTESANAL'!F24</f>
        <v>0</v>
      </c>
      <c r="J29" s="3">
        <f>'CUOTA ARTESANAL'!G24</f>
        <v>2</v>
      </c>
      <c r="K29" s="3">
        <f>'CUOTA ARTESANAL'!H24</f>
        <v>0</v>
      </c>
      <c r="L29" s="3">
        <f>'CUOTA ARTESANAL'!I24</f>
        <v>2</v>
      </c>
      <c r="M29" s="63">
        <f>'CUOTA ARTESANAL'!J24</f>
        <v>0</v>
      </c>
      <c r="N29" s="14" t="str">
        <f>'CUOTA ARTESANAL'!K24</f>
        <v>-</v>
      </c>
      <c r="O29" s="14">
        <f>'RESUMEN '!$B$3</f>
        <v>44200</v>
      </c>
      <c r="P29" s="5">
        <v>2020</v>
      </c>
      <c r="Q29" s="5"/>
    </row>
    <row r="30" spans="1:17" x14ac:dyDescent="0.25">
      <c r="A30" s="5" t="s">
        <v>25</v>
      </c>
      <c r="B30" s="5" t="s">
        <v>90</v>
      </c>
      <c r="C30" s="5" t="s">
        <v>103</v>
      </c>
      <c r="D30" s="5" t="s">
        <v>92</v>
      </c>
      <c r="E30" s="5" t="s">
        <v>92</v>
      </c>
      <c r="F30" s="5" t="s">
        <v>95</v>
      </c>
      <c r="G30" s="5" t="s">
        <v>96</v>
      </c>
      <c r="H30" s="3">
        <f>'CUOTA ARTESANAL'!E25</f>
        <v>1</v>
      </c>
      <c r="I30" s="3">
        <f>'CUOTA ARTESANAL'!F25</f>
        <v>0</v>
      </c>
      <c r="J30" s="3">
        <f>'CUOTA ARTESANAL'!G25</f>
        <v>3</v>
      </c>
      <c r="K30" s="3">
        <f>'CUOTA ARTESANAL'!H25</f>
        <v>0</v>
      </c>
      <c r="L30" s="3">
        <f>'CUOTA ARTESANAL'!I25</f>
        <v>3</v>
      </c>
      <c r="M30" s="63">
        <f>'CUOTA ARTESANAL'!J25</f>
        <v>0</v>
      </c>
      <c r="N30" s="14" t="str">
        <f>'CUOTA ARTESANAL'!K25</f>
        <v>-</v>
      </c>
      <c r="O30" s="14">
        <f>'RESUMEN '!$B$3</f>
        <v>44200</v>
      </c>
      <c r="P30" s="5">
        <v>2020</v>
      </c>
      <c r="Q30" s="5"/>
    </row>
    <row r="31" spans="1:17" x14ac:dyDescent="0.25">
      <c r="A31" s="5" t="s">
        <v>25</v>
      </c>
      <c r="B31" s="5" t="s">
        <v>90</v>
      </c>
      <c r="C31" s="5" t="s">
        <v>103</v>
      </c>
      <c r="D31" s="5" t="s">
        <v>92</v>
      </c>
      <c r="E31" s="5" t="s">
        <v>92</v>
      </c>
      <c r="F31" s="5" t="s">
        <v>93</v>
      </c>
      <c r="G31" s="5" t="s">
        <v>96</v>
      </c>
      <c r="H31" s="3">
        <f>'CUOTA ARTESANAL'!L24</f>
        <v>3</v>
      </c>
      <c r="I31" s="3">
        <f>'CUOTA ARTESANAL'!M24</f>
        <v>0</v>
      </c>
      <c r="J31" s="3">
        <f>'CUOTA ARTESANAL'!N24</f>
        <v>3</v>
      </c>
      <c r="K31" s="3">
        <f>'CUOTA ARTESANAL'!O24</f>
        <v>0</v>
      </c>
      <c r="L31" s="3">
        <f>'CUOTA ARTESANAL'!P24</f>
        <v>3</v>
      </c>
      <c r="M31" s="63">
        <f>'CUOTA ARTESANAL'!Q24</f>
        <v>0</v>
      </c>
      <c r="N31" s="14" t="s">
        <v>97</v>
      </c>
      <c r="O31" s="14">
        <f>'RESUMEN '!$B$3</f>
        <v>44200</v>
      </c>
      <c r="P31" s="5">
        <v>2020</v>
      </c>
      <c r="Q31" s="5"/>
    </row>
    <row r="32" spans="1:17" x14ac:dyDescent="0.25">
      <c r="A32" s="5" t="s">
        <v>25</v>
      </c>
      <c r="B32" s="5" t="s">
        <v>90</v>
      </c>
      <c r="C32" s="5" t="s">
        <v>104</v>
      </c>
      <c r="D32" s="5" t="s">
        <v>92</v>
      </c>
      <c r="E32" s="5" t="s">
        <v>92</v>
      </c>
      <c r="F32" s="5" t="s">
        <v>93</v>
      </c>
      <c r="G32" s="5" t="s">
        <v>94</v>
      </c>
      <c r="H32" s="3">
        <f>'CUOTA ARTESANAL'!E26</f>
        <v>2</v>
      </c>
      <c r="I32" s="3">
        <f>'CUOTA ARTESANAL'!F26</f>
        <v>0</v>
      </c>
      <c r="J32" s="3">
        <f>'CUOTA ARTESANAL'!G26</f>
        <v>2</v>
      </c>
      <c r="K32" s="3">
        <f>'CUOTA ARTESANAL'!H26</f>
        <v>0</v>
      </c>
      <c r="L32" s="3">
        <f>'CUOTA ARTESANAL'!I26</f>
        <v>2</v>
      </c>
      <c r="M32" s="63">
        <f>'CUOTA ARTESANAL'!J26</f>
        <v>0</v>
      </c>
      <c r="N32" s="14" t="str">
        <f>'CUOTA ARTESANAL'!K26</f>
        <v>-</v>
      </c>
      <c r="O32" s="14">
        <f>'RESUMEN '!$B$3</f>
        <v>44200</v>
      </c>
      <c r="P32" s="5">
        <v>2020</v>
      </c>
      <c r="Q32" s="5"/>
    </row>
    <row r="33" spans="1:17" x14ac:dyDescent="0.25">
      <c r="A33" s="5" t="s">
        <v>25</v>
      </c>
      <c r="B33" s="5" t="s">
        <v>90</v>
      </c>
      <c r="C33" s="5" t="s">
        <v>104</v>
      </c>
      <c r="D33" s="5" t="s">
        <v>92</v>
      </c>
      <c r="E33" s="5" t="s">
        <v>92</v>
      </c>
      <c r="F33" s="5" t="s">
        <v>95</v>
      </c>
      <c r="G33" s="5" t="s">
        <v>96</v>
      </c>
      <c r="H33" s="3">
        <f>'CUOTA ARTESANAL'!E27</f>
        <v>1</v>
      </c>
      <c r="I33" s="3">
        <f>'CUOTA ARTESANAL'!F27</f>
        <v>0</v>
      </c>
      <c r="J33" s="3">
        <f>'CUOTA ARTESANAL'!G27</f>
        <v>3</v>
      </c>
      <c r="K33" s="3">
        <f>'CUOTA ARTESANAL'!H27</f>
        <v>0</v>
      </c>
      <c r="L33" s="3">
        <f>'CUOTA ARTESANAL'!I27</f>
        <v>3</v>
      </c>
      <c r="M33" s="63">
        <f>'CUOTA ARTESANAL'!J27</f>
        <v>0</v>
      </c>
      <c r="N33" s="14" t="str">
        <f>'CUOTA ARTESANAL'!K27</f>
        <v>-</v>
      </c>
      <c r="O33" s="14">
        <f>'RESUMEN '!$B$3</f>
        <v>44200</v>
      </c>
      <c r="P33" s="5">
        <v>2020</v>
      </c>
      <c r="Q33" s="5"/>
    </row>
    <row r="34" spans="1:17" x14ac:dyDescent="0.25">
      <c r="A34" s="5" t="s">
        <v>25</v>
      </c>
      <c r="B34" s="5" t="s">
        <v>90</v>
      </c>
      <c r="C34" s="5" t="s">
        <v>104</v>
      </c>
      <c r="D34" s="5" t="s">
        <v>92</v>
      </c>
      <c r="E34" s="5" t="s">
        <v>92</v>
      </c>
      <c r="F34" s="5" t="s">
        <v>93</v>
      </c>
      <c r="G34" s="5" t="s">
        <v>96</v>
      </c>
      <c r="H34" s="3">
        <f>'CUOTA ARTESANAL'!L26</f>
        <v>3</v>
      </c>
      <c r="I34" s="3">
        <f>'CUOTA ARTESANAL'!M26</f>
        <v>0</v>
      </c>
      <c r="J34" s="3">
        <f>'CUOTA ARTESANAL'!N26</f>
        <v>3</v>
      </c>
      <c r="K34" s="3">
        <f>'CUOTA ARTESANAL'!O26</f>
        <v>0</v>
      </c>
      <c r="L34" s="3">
        <f>'CUOTA ARTESANAL'!P26</f>
        <v>3</v>
      </c>
      <c r="M34" s="63">
        <f>'CUOTA ARTESANAL'!Q26</f>
        <v>0</v>
      </c>
      <c r="N34" s="14" t="s">
        <v>97</v>
      </c>
      <c r="O34" s="14">
        <f>'RESUMEN '!$B$3</f>
        <v>44200</v>
      </c>
      <c r="P34" s="5">
        <v>2020</v>
      </c>
      <c r="Q34" s="5"/>
    </row>
    <row r="35" spans="1:17" x14ac:dyDescent="0.25">
      <c r="A35" s="28" t="s">
        <v>25</v>
      </c>
      <c r="B35" s="28" t="s">
        <v>90</v>
      </c>
      <c r="C35" s="28" t="s">
        <v>110</v>
      </c>
      <c r="D35" s="28" t="s">
        <v>113</v>
      </c>
      <c r="E35" s="28" t="s">
        <v>114</v>
      </c>
      <c r="F35" s="28" t="s">
        <v>93</v>
      </c>
      <c r="G35" s="28" t="s">
        <v>96</v>
      </c>
      <c r="H35" s="29">
        <f>'CUOTA ARTESANAL'!E29</f>
        <v>1175</v>
      </c>
      <c r="I35" s="29">
        <f>'CUOTA ARTESANAL'!F29</f>
        <v>-31.152999999999999</v>
      </c>
      <c r="J35" s="29">
        <f>'CUOTA ARTESANAL'!G29</f>
        <v>1143.847</v>
      </c>
      <c r="K35" s="29">
        <f>'CUOTA ARTESANAL'!H29</f>
        <v>1030.597</v>
      </c>
      <c r="L35" s="29">
        <f>'CUOTA ARTESANAL'!I29</f>
        <v>113.25</v>
      </c>
      <c r="M35" s="64">
        <f>'CUOTA ARTESANAL'!J29</f>
        <v>0.90099200330114082</v>
      </c>
      <c r="N35" s="30" t="s">
        <v>97</v>
      </c>
      <c r="O35" s="30">
        <f>'RESUMEN '!$B$3</f>
        <v>44200</v>
      </c>
      <c r="P35" s="28">
        <v>2020</v>
      </c>
      <c r="Q35" s="18"/>
    </row>
    <row r="36" spans="1:17" x14ac:dyDescent="0.25">
      <c r="A36" s="5" t="s">
        <v>25</v>
      </c>
      <c r="B36" s="5" t="s">
        <v>90</v>
      </c>
      <c r="C36" s="5" t="s">
        <v>105</v>
      </c>
      <c r="D36" s="5" t="s">
        <v>106</v>
      </c>
      <c r="E36" s="5" t="str">
        <f>'CUOTA LTP'!C6</f>
        <v>ANTARTIC SEAFOOD S.A.</v>
      </c>
      <c r="F36" s="5" t="s">
        <v>93</v>
      </c>
      <c r="G36" s="5" t="s">
        <v>94</v>
      </c>
      <c r="H36" s="3">
        <f>'CUOTA LTP'!E6</f>
        <v>1.4799</v>
      </c>
      <c r="I36" s="3">
        <f>'CUOTA LTP'!F6</f>
        <v>0</v>
      </c>
      <c r="J36" s="3">
        <f>'CUOTA LTP'!G6</f>
        <v>1.4799</v>
      </c>
      <c r="K36" s="3">
        <f>'CUOTA LTP'!H6</f>
        <v>0</v>
      </c>
      <c r="L36" s="3">
        <f>'CUOTA LTP'!I6</f>
        <v>1.4799</v>
      </c>
      <c r="M36" s="63">
        <f>'CUOTA LTP'!J6</f>
        <v>0</v>
      </c>
      <c r="N36" s="14" t="s">
        <v>97</v>
      </c>
      <c r="O36" s="14">
        <f>'RESUMEN '!$B$3</f>
        <v>44200</v>
      </c>
      <c r="P36" s="5">
        <v>2020</v>
      </c>
      <c r="Q36" s="5"/>
    </row>
    <row r="37" spans="1:17" x14ac:dyDescent="0.25">
      <c r="A37" s="5" t="s">
        <v>25</v>
      </c>
      <c r="B37" s="5" t="s">
        <v>90</v>
      </c>
      <c r="C37" s="5" t="s">
        <v>105</v>
      </c>
      <c r="D37" s="5" t="s">
        <v>106</v>
      </c>
      <c r="E37" s="5" t="str">
        <f>'CUOTA LTP'!C6</f>
        <v>ANTARTIC SEAFOOD S.A.</v>
      </c>
      <c r="F37" s="5" t="s">
        <v>95</v>
      </c>
      <c r="G37" s="5" t="s">
        <v>96</v>
      </c>
      <c r="H37" s="3">
        <f>'CUOTA LTP'!E7</f>
        <v>0.16439999999999999</v>
      </c>
      <c r="I37" s="3">
        <f>'CUOTA LTP'!F7</f>
        <v>0</v>
      </c>
      <c r="J37" s="3">
        <f>'CUOTA LTP'!G7</f>
        <v>1.6442999999999999</v>
      </c>
      <c r="K37" s="3">
        <f>'CUOTA LTP'!H7</f>
        <v>0.90700000000000003</v>
      </c>
      <c r="L37" s="3">
        <f>'CUOTA LTP'!I7</f>
        <v>0.73729999999999984</v>
      </c>
      <c r="M37" s="63">
        <f>'CUOTA LTP'!J7</f>
        <v>0.55160250562549418</v>
      </c>
      <c r="N37" s="14" t="s">
        <v>97</v>
      </c>
      <c r="O37" s="14">
        <f>'RESUMEN '!$B$3</f>
        <v>44200</v>
      </c>
      <c r="P37" s="5">
        <v>2020</v>
      </c>
      <c r="Q37" s="5"/>
    </row>
    <row r="38" spans="1:17" x14ac:dyDescent="0.25">
      <c r="A38" s="5" t="s">
        <v>25</v>
      </c>
      <c r="B38" s="5" t="s">
        <v>90</v>
      </c>
      <c r="C38" s="5" t="s">
        <v>105</v>
      </c>
      <c r="D38" s="5" t="s">
        <v>106</v>
      </c>
      <c r="E38" s="5" t="str">
        <f>'CUOTA LTP'!C6</f>
        <v>ANTARTIC SEAFOOD S.A.</v>
      </c>
      <c r="F38" s="5" t="s">
        <v>93</v>
      </c>
      <c r="G38" s="5" t="s">
        <v>96</v>
      </c>
      <c r="H38" s="3">
        <f>'CUOTA LTP'!K6</f>
        <v>1.6442999999999999</v>
      </c>
      <c r="I38" s="3">
        <f>'CUOTA LTP'!L6</f>
        <v>0</v>
      </c>
      <c r="J38" s="3">
        <f>'CUOTA LTP'!M6</f>
        <v>1.6442999999999999</v>
      </c>
      <c r="K38" s="3">
        <f>'CUOTA LTP'!N6</f>
        <v>0.90700000000000003</v>
      </c>
      <c r="L38" s="3">
        <f>'CUOTA LTP'!O6</f>
        <v>0.73729999999999984</v>
      </c>
      <c r="M38" s="63">
        <f>'CUOTA LTP'!P6</f>
        <v>0.55160250562549418</v>
      </c>
      <c r="N38" s="14" t="s">
        <v>97</v>
      </c>
      <c r="O38" s="14">
        <f>'RESUMEN '!$B$3</f>
        <v>44200</v>
      </c>
      <c r="P38" s="5">
        <v>2020</v>
      </c>
      <c r="Q38" s="5"/>
    </row>
    <row r="39" spans="1:17" x14ac:dyDescent="0.25">
      <c r="A39" s="5" t="s">
        <v>25</v>
      </c>
      <c r="B39" s="5" t="s">
        <v>90</v>
      </c>
      <c r="C39" s="5" t="s">
        <v>105</v>
      </c>
      <c r="D39" s="5" t="s">
        <v>106</v>
      </c>
      <c r="E39" s="5" t="str">
        <f>'CUOTA LTP'!C8</f>
        <v>QUINTERO S.A. PESQ.</v>
      </c>
      <c r="F39" s="5" t="s">
        <v>93</v>
      </c>
      <c r="G39" s="5" t="s">
        <v>94</v>
      </c>
      <c r="H39" s="3">
        <f>'CUOTA LTP'!E8</f>
        <v>2.7724000000000002</v>
      </c>
      <c r="I39" s="3">
        <f>'CUOTA LTP'!F8</f>
        <v>0</v>
      </c>
      <c r="J39" s="3">
        <f>'CUOTA LTP'!G8</f>
        <v>2.7724000000000002</v>
      </c>
      <c r="K39" s="3">
        <f>'CUOTA LTP'!H8</f>
        <v>0</v>
      </c>
      <c r="L39" s="3">
        <f>'CUOTA LTP'!I8</f>
        <v>2.7724000000000002</v>
      </c>
      <c r="M39" s="63">
        <f>'CUOTA LTP'!J8</f>
        <v>0</v>
      </c>
      <c r="N39" s="14" t="s">
        <v>97</v>
      </c>
      <c r="O39" s="14">
        <f>'RESUMEN '!$B$3</f>
        <v>44200</v>
      </c>
      <c r="P39" s="5">
        <v>2020</v>
      </c>
      <c r="Q39" s="5"/>
    </row>
    <row r="40" spans="1:17" x14ac:dyDescent="0.25">
      <c r="A40" s="5" t="s">
        <v>25</v>
      </c>
      <c r="B40" s="5" t="s">
        <v>90</v>
      </c>
      <c r="C40" s="5" t="s">
        <v>105</v>
      </c>
      <c r="D40" s="5" t="s">
        <v>106</v>
      </c>
      <c r="E40" s="5" t="str">
        <f>'CUOTA LTP'!C8</f>
        <v>QUINTERO S.A. PESQ.</v>
      </c>
      <c r="F40" s="5" t="s">
        <v>95</v>
      </c>
      <c r="G40" s="5" t="s">
        <v>96</v>
      </c>
      <c r="H40" s="3">
        <f>'CUOTA LTP'!E9</f>
        <v>0.308</v>
      </c>
      <c r="I40" s="3">
        <f>'CUOTA LTP'!F9</f>
        <v>0</v>
      </c>
      <c r="J40" s="3">
        <f>'CUOTA LTP'!G9</f>
        <v>3.0804</v>
      </c>
      <c r="K40" s="3">
        <f>'CUOTA LTP'!H9</f>
        <v>0</v>
      </c>
      <c r="L40" s="3">
        <f>'CUOTA LTP'!I9</f>
        <v>3.0804</v>
      </c>
      <c r="M40" s="63">
        <f>'CUOTA LTP'!J9</f>
        <v>0</v>
      </c>
      <c r="N40" s="14" t="s">
        <v>97</v>
      </c>
      <c r="O40" s="14">
        <f>'RESUMEN '!$B$3</f>
        <v>44200</v>
      </c>
      <c r="P40" s="5">
        <v>2020</v>
      </c>
      <c r="Q40" s="5"/>
    </row>
    <row r="41" spans="1:17" x14ac:dyDescent="0.25">
      <c r="A41" s="5" t="s">
        <v>25</v>
      </c>
      <c r="B41" s="5" t="s">
        <v>90</v>
      </c>
      <c r="C41" s="5" t="s">
        <v>105</v>
      </c>
      <c r="D41" s="5" t="s">
        <v>106</v>
      </c>
      <c r="E41" s="5" t="str">
        <f>'CUOTA LTP'!C8</f>
        <v>QUINTERO S.A. PESQ.</v>
      </c>
      <c r="F41" s="5" t="s">
        <v>93</v>
      </c>
      <c r="G41" s="5" t="s">
        <v>96</v>
      </c>
      <c r="H41" s="3">
        <f>'CUOTA LTP'!K8</f>
        <v>3.0804</v>
      </c>
      <c r="I41" s="3">
        <f>'CUOTA LTP'!L8</f>
        <v>0</v>
      </c>
      <c r="J41" s="3">
        <f>'CUOTA LTP'!M8</f>
        <v>3.0804</v>
      </c>
      <c r="K41" s="3">
        <f>'CUOTA LTP'!N8</f>
        <v>0</v>
      </c>
      <c r="L41" s="3">
        <f>'CUOTA LTP'!O8</f>
        <v>3.0804</v>
      </c>
      <c r="M41" s="63">
        <f>'CUOTA LTP'!P8</f>
        <v>0</v>
      </c>
      <c r="N41" s="14" t="s">
        <v>97</v>
      </c>
      <c r="O41" s="14">
        <f>'RESUMEN '!$B$3</f>
        <v>44200</v>
      </c>
      <c r="P41" s="5">
        <v>2020</v>
      </c>
      <c r="Q41" s="5"/>
    </row>
    <row r="42" spans="1:17" x14ac:dyDescent="0.25">
      <c r="A42" s="5" t="s">
        <v>25</v>
      </c>
      <c r="B42" s="5" t="s">
        <v>90</v>
      </c>
      <c r="C42" s="5" t="s">
        <v>105</v>
      </c>
      <c r="D42" s="5" t="s">
        <v>106</v>
      </c>
      <c r="E42" s="5" t="str">
        <f>'CUOTA LTP'!C10</f>
        <v>BAYCIC BAYCIC MARIA</v>
      </c>
      <c r="F42" s="5" t="s">
        <v>93</v>
      </c>
      <c r="G42" s="5" t="s">
        <v>94</v>
      </c>
      <c r="H42" s="3">
        <f>'CUOTA LTP'!E10</f>
        <v>2.7E-4</v>
      </c>
      <c r="I42" s="3">
        <f>'CUOTA LTP'!F10</f>
        <v>0</v>
      </c>
      <c r="J42" s="3">
        <f>'CUOTA LTP'!G10</f>
        <v>2.7E-4</v>
      </c>
      <c r="K42" s="3">
        <f>'CUOTA LTP'!H10</f>
        <v>0</v>
      </c>
      <c r="L42" s="3">
        <f>'CUOTA LTP'!I10</f>
        <v>2.7E-4</v>
      </c>
      <c r="M42" s="63">
        <f>'CUOTA LTP'!J10</f>
        <v>0</v>
      </c>
      <c r="N42" s="14" t="s">
        <v>97</v>
      </c>
      <c r="O42" s="14">
        <f>'RESUMEN '!$B$3</f>
        <v>44200</v>
      </c>
      <c r="P42" s="5">
        <v>2020</v>
      </c>
      <c r="Q42" s="5"/>
    </row>
    <row r="43" spans="1:17" x14ac:dyDescent="0.25">
      <c r="A43" s="5" t="s">
        <v>25</v>
      </c>
      <c r="B43" s="5" t="s">
        <v>90</v>
      </c>
      <c r="C43" s="5" t="s">
        <v>105</v>
      </c>
      <c r="D43" s="5" t="s">
        <v>106</v>
      </c>
      <c r="E43" s="5" t="str">
        <f>'CUOTA LTP'!C10</f>
        <v>BAYCIC BAYCIC MARIA</v>
      </c>
      <c r="F43" s="5" t="s">
        <v>95</v>
      </c>
      <c r="G43" s="5" t="s">
        <v>96</v>
      </c>
      <c r="H43" s="3">
        <f>'CUOTA LTP'!E11</f>
        <v>3.0000000000000001E-5</v>
      </c>
      <c r="I43" s="3">
        <f>'CUOTA LTP'!F11</f>
        <v>0</v>
      </c>
      <c r="J43" s="3">
        <f>'CUOTA LTP'!G11</f>
        <v>3.0000000000000003E-4</v>
      </c>
      <c r="K43" s="3">
        <f>'CUOTA LTP'!H11</f>
        <v>0</v>
      </c>
      <c r="L43" s="3">
        <f>'CUOTA LTP'!I11</f>
        <v>3.0000000000000003E-4</v>
      </c>
      <c r="M43" s="63">
        <f>'CUOTA LTP'!J11</f>
        <v>0</v>
      </c>
      <c r="N43" s="14" t="s">
        <v>97</v>
      </c>
      <c r="O43" s="14">
        <f>'RESUMEN '!$B$3</f>
        <v>44200</v>
      </c>
      <c r="P43" s="5">
        <v>2020</v>
      </c>
      <c r="Q43" s="5"/>
    </row>
    <row r="44" spans="1:17" x14ac:dyDescent="0.25">
      <c r="A44" s="5" t="s">
        <v>25</v>
      </c>
      <c r="B44" s="5" t="s">
        <v>90</v>
      </c>
      <c r="C44" s="5" t="s">
        <v>105</v>
      </c>
      <c r="D44" s="5" t="s">
        <v>106</v>
      </c>
      <c r="E44" s="5" t="str">
        <f>'CUOTA LTP'!C10</f>
        <v>BAYCIC BAYCIC MARIA</v>
      </c>
      <c r="F44" s="5" t="s">
        <v>93</v>
      </c>
      <c r="G44" s="5" t="s">
        <v>96</v>
      </c>
      <c r="H44" s="3">
        <f>'CUOTA LTP'!K10</f>
        <v>3.0000000000000003E-4</v>
      </c>
      <c r="I44" s="3">
        <f>'CUOTA LTP'!L10</f>
        <v>0</v>
      </c>
      <c r="J44" s="3">
        <f>'CUOTA LTP'!M10</f>
        <v>3.0000000000000003E-4</v>
      </c>
      <c r="K44" s="3">
        <f>'CUOTA LTP'!N10</f>
        <v>0</v>
      </c>
      <c r="L44" s="3">
        <f>'CUOTA LTP'!O10</f>
        <v>3.0000000000000003E-4</v>
      </c>
      <c r="M44" s="63">
        <f>'CUOTA LTP'!P10</f>
        <v>0</v>
      </c>
      <c r="N44" s="14" t="s">
        <v>97</v>
      </c>
      <c r="O44" s="14">
        <f>'RESUMEN '!$B$3</f>
        <v>44200</v>
      </c>
      <c r="P44" s="5">
        <v>2020</v>
      </c>
      <c r="Q44" s="5"/>
    </row>
    <row r="45" spans="1:17" x14ac:dyDescent="0.25">
      <c r="A45" s="5" t="s">
        <v>25</v>
      </c>
      <c r="B45" s="5" t="s">
        <v>90</v>
      </c>
      <c r="C45" s="5" t="s">
        <v>105</v>
      </c>
      <c r="D45" s="5" t="s">
        <v>106</v>
      </c>
      <c r="E45" s="5" t="str">
        <f>'CUOTA LTP'!C12</f>
        <v>BRACPESCA S.A.</v>
      </c>
      <c r="F45" s="5" t="s">
        <v>93</v>
      </c>
      <c r="G45" s="5" t="s">
        <v>94</v>
      </c>
      <c r="H45" s="3">
        <f>'CUOTA LTP'!E12</f>
        <v>1.4543999999999999</v>
      </c>
      <c r="I45" s="3">
        <f>'CUOTA LTP'!F12</f>
        <v>-0.17399999999999999</v>
      </c>
      <c r="J45" s="3">
        <f>'CUOTA LTP'!G12</f>
        <v>1.2804</v>
      </c>
      <c r="K45" s="3">
        <f>'CUOTA LTP'!H12</f>
        <v>0</v>
      </c>
      <c r="L45" s="3">
        <f>'CUOTA LTP'!I12</f>
        <v>1.2804</v>
      </c>
      <c r="M45" s="63">
        <f>'CUOTA LTP'!J12</f>
        <v>0</v>
      </c>
      <c r="N45" s="14" t="s">
        <v>97</v>
      </c>
      <c r="O45" s="14">
        <f>'RESUMEN '!$B$3</f>
        <v>44200</v>
      </c>
      <c r="P45" s="5">
        <v>2020</v>
      </c>
      <c r="Q45" s="5"/>
    </row>
    <row r="46" spans="1:17" x14ac:dyDescent="0.25">
      <c r="A46" s="5" t="s">
        <v>25</v>
      </c>
      <c r="B46" s="5" t="s">
        <v>90</v>
      </c>
      <c r="C46" s="5" t="s">
        <v>105</v>
      </c>
      <c r="D46" s="5" t="s">
        <v>106</v>
      </c>
      <c r="E46" s="5" t="str">
        <f>'CUOTA LTP'!C12</f>
        <v>BRACPESCA S.A.</v>
      </c>
      <c r="F46" s="5" t="s">
        <v>95</v>
      </c>
      <c r="G46" s="5" t="s">
        <v>96</v>
      </c>
      <c r="H46" s="3">
        <f>'CUOTA LTP'!E13</f>
        <v>0.16159999999999999</v>
      </c>
      <c r="I46" s="3">
        <f>'CUOTA LTP'!F13</f>
        <v>0</v>
      </c>
      <c r="J46" s="3">
        <f>'CUOTA LTP'!G13</f>
        <v>1.4419999999999999</v>
      </c>
      <c r="K46" s="3">
        <f>'CUOTA LTP'!H13</f>
        <v>0</v>
      </c>
      <c r="L46" s="3">
        <f>'CUOTA LTP'!I13</f>
        <v>1.4419999999999999</v>
      </c>
      <c r="M46" s="63">
        <f>'CUOTA LTP'!J13</f>
        <v>0</v>
      </c>
      <c r="N46" s="14" t="s">
        <v>97</v>
      </c>
      <c r="O46" s="14">
        <f>'RESUMEN '!$B$3</f>
        <v>44200</v>
      </c>
      <c r="P46" s="5">
        <v>2020</v>
      </c>
      <c r="Q46" s="5"/>
    </row>
    <row r="47" spans="1:17" x14ac:dyDescent="0.25">
      <c r="A47" s="5" t="s">
        <v>25</v>
      </c>
      <c r="B47" s="5" t="s">
        <v>90</v>
      </c>
      <c r="C47" s="5" t="s">
        <v>105</v>
      </c>
      <c r="D47" s="5" t="s">
        <v>106</v>
      </c>
      <c r="E47" s="5" t="str">
        <f>'CUOTA LTP'!C12</f>
        <v>BRACPESCA S.A.</v>
      </c>
      <c r="F47" s="5" t="s">
        <v>93</v>
      </c>
      <c r="G47" s="5" t="s">
        <v>96</v>
      </c>
      <c r="H47" s="3">
        <f>'CUOTA LTP'!K12</f>
        <v>1.6159999999999999</v>
      </c>
      <c r="I47" s="3">
        <f>'CUOTA LTP'!L12</f>
        <v>-0.17399999999999999</v>
      </c>
      <c r="J47" s="3">
        <f>'CUOTA LTP'!M12</f>
        <v>1.4419999999999999</v>
      </c>
      <c r="K47" s="3">
        <f>'CUOTA LTP'!N12</f>
        <v>0</v>
      </c>
      <c r="L47" s="3">
        <f>'CUOTA LTP'!O12</f>
        <v>1.4419999999999999</v>
      </c>
      <c r="M47" s="63">
        <f>'CUOTA LTP'!P12</f>
        <v>0</v>
      </c>
      <c r="N47" s="14" t="s">
        <v>97</v>
      </c>
      <c r="O47" s="14">
        <f>'RESUMEN '!$B$3</f>
        <v>44200</v>
      </c>
      <c r="P47" s="5">
        <v>2020</v>
      </c>
      <c r="Q47" s="5"/>
    </row>
    <row r="48" spans="1:17" x14ac:dyDescent="0.25">
      <c r="A48" s="5" t="s">
        <v>25</v>
      </c>
      <c r="B48" s="5" t="s">
        <v>90</v>
      </c>
      <c r="C48" s="5" t="s">
        <v>105</v>
      </c>
      <c r="D48" s="5" t="s">
        <v>106</v>
      </c>
      <c r="E48" s="5" t="str">
        <f>'CUOTA LTP'!C14</f>
        <v>CAMANCHACA PESCA SUR S.A.</v>
      </c>
      <c r="F48" s="5" t="s">
        <v>93</v>
      </c>
      <c r="G48" s="5" t="s">
        <v>94</v>
      </c>
      <c r="H48" s="3">
        <f>'CUOTA LTP'!E14</f>
        <v>4.7300000000000002E-2</v>
      </c>
      <c r="I48" s="3">
        <f>'CUOTA LTP'!F14</f>
        <v>0</v>
      </c>
      <c r="J48" s="3">
        <f>'CUOTA LTP'!G14</f>
        <v>4.7300000000000002E-2</v>
      </c>
      <c r="K48" s="3">
        <f>'CUOTA LTP'!H14</f>
        <v>0</v>
      </c>
      <c r="L48" s="3">
        <f>'CUOTA LTP'!I14</f>
        <v>4.7300000000000002E-2</v>
      </c>
      <c r="M48" s="63">
        <f>'CUOTA LTP'!J14</f>
        <v>0</v>
      </c>
      <c r="N48" s="14" t="s">
        <v>97</v>
      </c>
      <c r="O48" s="14">
        <f>'RESUMEN '!$B$3</f>
        <v>44200</v>
      </c>
      <c r="P48" s="5">
        <v>2020</v>
      </c>
      <c r="Q48" s="5"/>
    </row>
    <row r="49" spans="1:17" x14ac:dyDescent="0.25">
      <c r="A49" s="5" t="s">
        <v>25</v>
      </c>
      <c r="B49" s="5" t="s">
        <v>90</v>
      </c>
      <c r="C49" s="5" t="s">
        <v>105</v>
      </c>
      <c r="D49" s="5" t="s">
        <v>106</v>
      </c>
      <c r="E49" s="5" t="str">
        <f>'CUOTA LTP'!C14</f>
        <v>CAMANCHACA PESCA SUR S.A.</v>
      </c>
      <c r="F49" s="5" t="s">
        <v>95</v>
      </c>
      <c r="G49" s="5" t="s">
        <v>96</v>
      </c>
      <c r="H49" s="3">
        <f>'CUOTA LTP'!E15</f>
        <v>5.3E-3</v>
      </c>
      <c r="I49" s="3">
        <f>'CUOTA LTP'!F15</f>
        <v>0</v>
      </c>
      <c r="J49" s="3">
        <f>'CUOTA LTP'!G15</f>
        <v>5.2600000000000001E-2</v>
      </c>
      <c r="K49" s="3">
        <f>'CUOTA LTP'!H15</f>
        <v>0</v>
      </c>
      <c r="L49" s="3">
        <f>'CUOTA LTP'!I15</f>
        <v>5.2600000000000001E-2</v>
      </c>
      <c r="M49" s="63">
        <f>'CUOTA LTP'!J15</f>
        <v>0</v>
      </c>
      <c r="N49" s="14" t="s">
        <v>97</v>
      </c>
      <c r="O49" s="14">
        <f>'RESUMEN '!$B$3</f>
        <v>44200</v>
      </c>
      <c r="P49" s="5">
        <v>2020</v>
      </c>
      <c r="Q49" s="5"/>
    </row>
    <row r="50" spans="1:17" x14ac:dyDescent="0.25">
      <c r="A50" s="5" t="s">
        <v>25</v>
      </c>
      <c r="B50" s="5" t="s">
        <v>90</v>
      </c>
      <c r="C50" s="5" t="s">
        <v>105</v>
      </c>
      <c r="D50" s="5" t="s">
        <v>106</v>
      </c>
      <c r="E50" s="5" t="str">
        <f>'CUOTA LTP'!C14</f>
        <v>CAMANCHACA PESCA SUR S.A.</v>
      </c>
      <c r="F50" s="5" t="s">
        <v>93</v>
      </c>
      <c r="G50" s="5" t="s">
        <v>96</v>
      </c>
      <c r="H50" s="3">
        <f>'CUOTA LTP'!K14</f>
        <v>5.2600000000000001E-2</v>
      </c>
      <c r="I50" s="3">
        <f>'CUOTA LTP'!L14</f>
        <v>0</v>
      </c>
      <c r="J50" s="3">
        <f>'CUOTA LTP'!M14</f>
        <v>5.2600000000000001E-2</v>
      </c>
      <c r="K50" s="3">
        <f>'CUOTA LTP'!N14</f>
        <v>0</v>
      </c>
      <c r="L50" s="3">
        <f>'CUOTA LTP'!O14</f>
        <v>5.2600000000000001E-2</v>
      </c>
      <c r="M50" s="63">
        <f>'CUOTA LTP'!P14</f>
        <v>0</v>
      </c>
      <c r="N50" s="14" t="s">
        <v>97</v>
      </c>
      <c r="O50" s="14">
        <f>'RESUMEN '!$B$3</f>
        <v>44200</v>
      </c>
      <c r="P50" s="5">
        <v>2020</v>
      </c>
      <c r="Q50" s="5"/>
    </row>
    <row r="51" spans="1:17" x14ac:dyDescent="0.25">
      <c r="A51" s="5" t="s">
        <v>25</v>
      </c>
      <c r="B51" s="5" t="s">
        <v>90</v>
      </c>
      <c r="C51" s="5" t="s">
        <v>105</v>
      </c>
      <c r="D51" s="5" t="s">
        <v>106</v>
      </c>
      <c r="E51" s="5" t="str">
        <f>'CUOTA LTP'!C16</f>
        <v>ANTONIO CRUZ CORDOVA NAKOUZI E.I.R.L.</v>
      </c>
      <c r="F51" s="5" t="s">
        <v>93</v>
      </c>
      <c r="G51" s="5" t="s">
        <v>94</v>
      </c>
      <c r="H51" s="3">
        <f>'CUOTA LTP'!E16</f>
        <v>4.2200000000000001E-2</v>
      </c>
      <c r="I51" s="3">
        <f>'CUOTA LTP'!F16</f>
        <v>0</v>
      </c>
      <c r="J51" s="3">
        <f>'CUOTA LTP'!G16</f>
        <v>4.2200000000000001E-2</v>
      </c>
      <c r="K51" s="3">
        <f>'CUOTA LTP'!H16</f>
        <v>0</v>
      </c>
      <c r="L51" s="3">
        <f>'CUOTA LTP'!I16</f>
        <v>4.2200000000000001E-2</v>
      </c>
      <c r="M51" s="63">
        <f>'CUOTA LTP'!J16</f>
        <v>0</v>
      </c>
      <c r="N51" s="14" t="s">
        <v>97</v>
      </c>
      <c r="O51" s="14">
        <f>'RESUMEN '!$B$3</f>
        <v>44200</v>
      </c>
      <c r="P51" s="5">
        <v>2020</v>
      </c>
      <c r="Q51" s="5"/>
    </row>
    <row r="52" spans="1:17" x14ac:dyDescent="0.25">
      <c r="A52" s="5" t="s">
        <v>25</v>
      </c>
      <c r="B52" s="5" t="s">
        <v>90</v>
      </c>
      <c r="C52" s="5" t="s">
        <v>105</v>
      </c>
      <c r="D52" s="5" t="s">
        <v>106</v>
      </c>
      <c r="E52" s="5" t="str">
        <f>'CUOTA LTP'!C16</f>
        <v>ANTONIO CRUZ CORDOVA NAKOUZI E.I.R.L.</v>
      </c>
      <c r="F52" s="5" t="s">
        <v>95</v>
      </c>
      <c r="G52" s="5" t="s">
        <v>96</v>
      </c>
      <c r="H52" s="3">
        <f>'CUOTA LTP'!E17</f>
        <v>4.7000000000000002E-3</v>
      </c>
      <c r="I52" s="3">
        <f>'CUOTA LTP'!F17</f>
        <v>0</v>
      </c>
      <c r="J52" s="3">
        <f>'CUOTA LTP'!G17</f>
        <v>4.6900000000000004E-2</v>
      </c>
      <c r="K52" s="3">
        <f>'CUOTA LTP'!H17</f>
        <v>0</v>
      </c>
      <c r="L52" s="3">
        <f>'CUOTA LTP'!I17</f>
        <v>4.6900000000000004E-2</v>
      </c>
      <c r="M52" s="63">
        <f>'CUOTA LTP'!J17</f>
        <v>0</v>
      </c>
      <c r="N52" s="14" t="s">
        <v>97</v>
      </c>
      <c r="O52" s="14">
        <f>'RESUMEN '!$B$3</f>
        <v>44200</v>
      </c>
      <c r="P52" s="5">
        <v>2020</v>
      </c>
      <c r="Q52" s="5"/>
    </row>
    <row r="53" spans="1:17" x14ac:dyDescent="0.25">
      <c r="A53" s="5" t="s">
        <v>25</v>
      </c>
      <c r="B53" s="5" t="s">
        <v>90</v>
      </c>
      <c r="C53" s="5" t="s">
        <v>105</v>
      </c>
      <c r="D53" s="5" t="s">
        <v>106</v>
      </c>
      <c r="E53" s="5" t="str">
        <f>'CUOTA LTP'!C16</f>
        <v>ANTONIO CRUZ CORDOVA NAKOUZI E.I.R.L.</v>
      </c>
      <c r="F53" s="5" t="s">
        <v>93</v>
      </c>
      <c r="G53" s="5" t="s">
        <v>96</v>
      </c>
      <c r="H53" s="3">
        <f>'CUOTA LTP'!K16</f>
        <v>4.6900000000000004E-2</v>
      </c>
      <c r="I53" s="3">
        <f>'CUOTA LTP'!L16</f>
        <v>0</v>
      </c>
      <c r="J53" s="3">
        <f>'CUOTA LTP'!M16</f>
        <v>4.6900000000000004E-2</v>
      </c>
      <c r="K53" s="3">
        <f>'CUOTA LTP'!N16</f>
        <v>0</v>
      </c>
      <c r="L53" s="3">
        <f>'CUOTA LTP'!O16</f>
        <v>4.6900000000000004E-2</v>
      </c>
      <c r="M53" s="63">
        <f>'CUOTA LTP'!P16</f>
        <v>0</v>
      </c>
      <c r="N53" s="14" t="s">
        <v>97</v>
      </c>
      <c r="O53" s="14">
        <f>'RESUMEN '!$B$3</f>
        <v>44200</v>
      </c>
      <c r="P53" s="5">
        <v>2020</v>
      </c>
      <c r="Q53" s="5"/>
    </row>
    <row r="54" spans="1:17" x14ac:dyDescent="0.25">
      <c r="A54" s="5" t="s">
        <v>25</v>
      </c>
      <c r="B54" s="5" t="s">
        <v>90</v>
      </c>
      <c r="C54" s="5" t="s">
        <v>105</v>
      </c>
      <c r="D54" s="5" t="s">
        <v>106</v>
      </c>
      <c r="E54" s="5" t="str">
        <f>'CUOTA LTP'!C18</f>
        <v>GRIMAR S.A. PESQ.</v>
      </c>
      <c r="F54" s="5" t="s">
        <v>93</v>
      </c>
      <c r="G54" s="5" t="s">
        <v>94</v>
      </c>
      <c r="H54" s="3">
        <f>'CUOTA LTP'!E18</f>
        <v>2.5600000000000001E-2</v>
      </c>
      <c r="I54" s="3">
        <f>'CUOTA LTP'!F18</f>
        <v>0</v>
      </c>
      <c r="J54" s="3">
        <f>'CUOTA LTP'!G18</f>
        <v>2.5600000000000001E-2</v>
      </c>
      <c r="K54" s="3">
        <f>'CUOTA LTP'!H18</f>
        <v>0</v>
      </c>
      <c r="L54" s="3">
        <f>'CUOTA LTP'!I18</f>
        <v>2.5600000000000001E-2</v>
      </c>
      <c r="M54" s="63">
        <f>'CUOTA LTP'!J18</f>
        <v>0</v>
      </c>
      <c r="N54" s="14" t="s">
        <v>97</v>
      </c>
      <c r="O54" s="14">
        <f>'RESUMEN '!$B$3</f>
        <v>44200</v>
      </c>
      <c r="P54" s="5">
        <v>2020</v>
      </c>
      <c r="Q54" s="5"/>
    </row>
    <row r="55" spans="1:17" x14ac:dyDescent="0.25">
      <c r="A55" s="5" t="s">
        <v>25</v>
      </c>
      <c r="B55" s="5" t="s">
        <v>90</v>
      </c>
      <c r="C55" s="5" t="s">
        <v>105</v>
      </c>
      <c r="D55" s="5" t="s">
        <v>106</v>
      </c>
      <c r="E55" s="5" t="str">
        <f>'CUOTA LTP'!C18</f>
        <v>GRIMAR S.A. PESQ.</v>
      </c>
      <c r="F55" s="5" t="s">
        <v>95</v>
      </c>
      <c r="G55" s="5" t="s">
        <v>96</v>
      </c>
      <c r="H55" s="3">
        <f>'CUOTA LTP'!E19</f>
        <v>2.8E-3</v>
      </c>
      <c r="I55" s="3">
        <f>'CUOTA LTP'!F19</f>
        <v>0</v>
      </c>
      <c r="J55" s="3">
        <f>'CUOTA LTP'!G19</f>
        <v>2.8400000000000002E-2</v>
      </c>
      <c r="K55" s="3">
        <f>'CUOTA LTP'!H19</f>
        <v>0</v>
      </c>
      <c r="L55" s="3">
        <f>'CUOTA LTP'!I19</f>
        <v>2.8400000000000002E-2</v>
      </c>
      <c r="M55" s="63">
        <f>'CUOTA LTP'!J19</f>
        <v>0</v>
      </c>
      <c r="N55" s="14" t="s">
        <v>97</v>
      </c>
      <c r="O55" s="14">
        <f>'RESUMEN '!$B$3</f>
        <v>44200</v>
      </c>
      <c r="P55" s="5">
        <v>2020</v>
      </c>
      <c r="Q55" s="5"/>
    </row>
    <row r="56" spans="1:17" x14ac:dyDescent="0.25">
      <c r="A56" s="5" t="s">
        <v>25</v>
      </c>
      <c r="B56" s="5" t="s">
        <v>90</v>
      </c>
      <c r="C56" s="5" t="s">
        <v>105</v>
      </c>
      <c r="D56" s="5" t="s">
        <v>106</v>
      </c>
      <c r="E56" s="5" t="str">
        <f>'CUOTA LTP'!C18</f>
        <v>GRIMAR S.A. PESQ.</v>
      </c>
      <c r="F56" s="5" t="s">
        <v>93</v>
      </c>
      <c r="G56" s="5" t="s">
        <v>96</v>
      </c>
      <c r="H56" s="3">
        <f>'CUOTA LTP'!K18</f>
        <v>2.8400000000000002E-2</v>
      </c>
      <c r="I56" s="3">
        <f>'CUOTA LTP'!L18</f>
        <v>0</v>
      </c>
      <c r="J56" s="3">
        <f>'CUOTA LTP'!M18</f>
        <v>2.8400000000000002E-2</v>
      </c>
      <c r="K56" s="3">
        <f>'CUOTA LTP'!N18</f>
        <v>0</v>
      </c>
      <c r="L56" s="3">
        <f>'CUOTA LTP'!O18</f>
        <v>2.8400000000000002E-2</v>
      </c>
      <c r="M56" s="63">
        <f>'CUOTA LTP'!P18</f>
        <v>0</v>
      </c>
      <c r="N56" s="14" t="s">
        <v>97</v>
      </c>
      <c r="O56" s="14">
        <f>'RESUMEN '!$B$3</f>
        <v>44200</v>
      </c>
      <c r="P56" s="5">
        <v>2020</v>
      </c>
      <c r="Q56" s="5"/>
    </row>
    <row r="57" spans="1:17" x14ac:dyDescent="0.25">
      <c r="A57" s="5" t="s">
        <v>25</v>
      </c>
      <c r="B57" s="5" t="s">
        <v>90</v>
      </c>
      <c r="C57" s="5" t="s">
        <v>105</v>
      </c>
      <c r="D57" s="5" t="s">
        <v>106</v>
      </c>
      <c r="E57" s="5" t="str">
        <f>'CUOTA LTP'!C20</f>
        <v>ISLADAMAS S.A. PESQ.</v>
      </c>
      <c r="F57" s="5" t="s">
        <v>93</v>
      </c>
      <c r="G57" s="5" t="s">
        <v>94</v>
      </c>
      <c r="H57" s="3">
        <f>'CUOTA LTP'!E20</f>
        <v>2.6934</v>
      </c>
      <c r="I57" s="3">
        <f>'CUOTA LTP'!F20</f>
        <v>0</v>
      </c>
      <c r="J57" s="3">
        <f>'CUOTA LTP'!G20</f>
        <v>2.6934</v>
      </c>
      <c r="K57" s="3">
        <f>'CUOTA LTP'!H20</f>
        <v>0</v>
      </c>
      <c r="L57" s="3">
        <f>'CUOTA LTP'!I20</f>
        <v>2.6934</v>
      </c>
      <c r="M57" s="63">
        <f>'CUOTA LTP'!J20</f>
        <v>0</v>
      </c>
      <c r="N57" s="14" t="s">
        <v>97</v>
      </c>
      <c r="O57" s="14">
        <f>'RESUMEN '!$B$3</f>
        <v>44200</v>
      </c>
      <c r="P57" s="5">
        <v>2020</v>
      </c>
      <c r="Q57" s="5"/>
    </row>
    <row r="58" spans="1:17" x14ac:dyDescent="0.25">
      <c r="A58" s="5" t="s">
        <v>25</v>
      </c>
      <c r="B58" s="5" t="s">
        <v>90</v>
      </c>
      <c r="C58" s="5" t="s">
        <v>105</v>
      </c>
      <c r="D58" s="5" t="s">
        <v>106</v>
      </c>
      <c r="E58" s="5" t="str">
        <f>'CUOTA LTP'!C20</f>
        <v>ISLADAMAS S.A. PESQ.</v>
      </c>
      <c r="F58" s="5" t="s">
        <v>95</v>
      </c>
      <c r="G58" s="5" t="s">
        <v>96</v>
      </c>
      <c r="H58" s="3">
        <f>'CUOTA LTP'!E21</f>
        <v>0.29930000000000001</v>
      </c>
      <c r="I58" s="3">
        <f>'CUOTA LTP'!F21</f>
        <v>0</v>
      </c>
      <c r="J58" s="3">
        <f>'CUOTA LTP'!G21</f>
        <v>2.9927000000000001</v>
      </c>
      <c r="K58" s="3">
        <f>'CUOTA LTP'!H21</f>
        <v>0</v>
      </c>
      <c r="L58" s="3">
        <f>'CUOTA LTP'!I21</f>
        <v>2.9927000000000001</v>
      </c>
      <c r="M58" s="63">
        <f>'CUOTA LTP'!J21</f>
        <v>0</v>
      </c>
      <c r="N58" s="14" t="s">
        <v>97</v>
      </c>
      <c r="O58" s="14">
        <f>'RESUMEN '!$B$3</f>
        <v>44200</v>
      </c>
      <c r="P58" s="5">
        <v>2020</v>
      </c>
      <c r="Q58" s="5"/>
    </row>
    <row r="59" spans="1:17" x14ac:dyDescent="0.25">
      <c r="A59" s="5" t="s">
        <v>25</v>
      </c>
      <c r="B59" s="5" t="s">
        <v>90</v>
      </c>
      <c r="C59" s="5" t="s">
        <v>105</v>
      </c>
      <c r="D59" s="5" t="s">
        <v>106</v>
      </c>
      <c r="E59" s="5" t="str">
        <f>'CUOTA LTP'!C20</f>
        <v>ISLADAMAS S.A. PESQ.</v>
      </c>
      <c r="F59" s="5" t="s">
        <v>93</v>
      </c>
      <c r="G59" s="5" t="s">
        <v>96</v>
      </c>
      <c r="H59" s="3">
        <f>'CUOTA LTP'!K20</f>
        <v>2.9927000000000001</v>
      </c>
      <c r="I59" s="3">
        <f>'CUOTA LTP'!L20</f>
        <v>0</v>
      </c>
      <c r="J59" s="3">
        <f>'CUOTA LTP'!M20</f>
        <v>2.9927000000000001</v>
      </c>
      <c r="K59" s="3">
        <f>'CUOTA LTP'!N20</f>
        <v>0</v>
      </c>
      <c r="L59" s="3">
        <f>'CUOTA LTP'!O20</f>
        <v>2.9927000000000001</v>
      </c>
      <c r="M59" s="63">
        <f>'CUOTA LTP'!P20</f>
        <v>0</v>
      </c>
      <c r="N59" s="14" t="s">
        <v>97</v>
      </c>
      <c r="O59" s="14">
        <f>'RESUMEN '!$B$3</f>
        <v>44200</v>
      </c>
      <c r="P59" s="5">
        <v>2020</v>
      </c>
      <c r="Q59" s="5"/>
    </row>
    <row r="60" spans="1:17" x14ac:dyDescent="0.25">
      <c r="A60" s="5" t="s">
        <v>25</v>
      </c>
      <c r="B60" s="5" t="s">
        <v>90</v>
      </c>
      <c r="C60" s="5" t="s">
        <v>105</v>
      </c>
      <c r="D60" s="5" t="s">
        <v>106</v>
      </c>
      <c r="E60" s="5" t="str">
        <f>'CUOTA LTP'!C22</f>
        <v>LANDES S.A. PESQ.</v>
      </c>
      <c r="F60" s="5" t="s">
        <v>93</v>
      </c>
      <c r="G60" s="5" t="s">
        <v>94</v>
      </c>
      <c r="H60" s="3">
        <f>'CUOTA LTP'!E22</f>
        <v>1.3899999999999999E-2</v>
      </c>
      <c r="I60" s="3">
        <f>'CUOTA LTP'!F22</f>
        <v>0</v>
      </c>
      <c r="J60" s="3">
        <f>'CUOTA LTP'!G22</f>
        <v>1.3899999999999999E-2</v>
      </c>
      <c r="K60" s="3">
        <f>'CUOTA LTP'!H22</f>
        <v>0</v>
      </c>
      <c r="L60" s="3">
        <f>'CUOTA LTP'!I22</f>
        <v>1.3899999999999999E-2</v>
      </c>
      <c r="M60" s="63">
        <f>'CUOTA LTP'!J22</f>
        <v>0</v>
      </c>
      <c r="N60" s="14" t="s">
        <v>97</v>
      </c>
      <c r="O60" s="14">
        <f>'RESUMEN '!$B$3</f>
        <v>44200</v>
      </c>
      <c r="P60" s="5">
        <v>2020</v>
      </c>
      <c r="Q60" s="5"/>
    </row>
    <row r="61" spans="1:17" x14ac:dyDescent="0.25">
      <c r="A61" s="5" t="s">
        <v>25</v>
      </c>
      <c r="B61" s="5" t="s">
        <v>90</v>
      </c>
      <c r="C61" s="5" t="s">
        <v>105</v>
      </c>
      <c r="D61" s="5" t="s">
        <v>106</v>
      </c>
      <c r="E61" s="5" t="str">
        <f>'CUOTA LTP'!C22</f>
        <v>LANDES S.A. PESQ.</v>
      </c>
      <c r="F61" s="5" t="s">
        <v>95</v>
      </c>
      <c r="G61" s="5" t="s">
        <v>96</v>
      </c>
      <c r="H61" s="3">
        <f>'CUOTA LTP'!E23</f>
        <v>1.5E-3</v>
      </c>
      <c r="I61" s="3">
        <f>'CUOTA LTP'!F23</f>
        <v>0</v>
      </c>
      <c r="J61" s="3">
        <f>'CUOTA LTP'!G23</f>
        <v>1.5399999999999999E-2</v>
      </c>
      <c r="K61" s="3">
        <f>'CUOTA LTP'!H23</f>
        <v>0</v>
      </c>
      <c r="L61" s="3">
        <f>'CUOTA LTP'!I23</f>
        <v>1.5399999999999999E-2</v>
      </c>
      <c r="M61" s="63">
        <f>'CUOTA LTP'!J23</f>
        <v>0</v>
      </c>
      <c r="N61" s="14" t="s">
        <v>97</v>
      </c>
      <c r="O61" s="14">
        <f>'RESUMEN '!$B$3</f>
        <v>44200</v>
      </c>
      <c r="P61" s="5">
        <v>2020</v>
      </c>
      <c r="Q61" s="5"/>
    </row>
    <row r="62" spans="1:17" x14ac:dyDescent="0.25">
      <c r="A62" s="5" t="s">
        <v>25</v>
      </c>
      <c r="B62" s="5" t="s">
        <v>90</v>
      </c>
      <c r="C62" s="5" t="s">
        <v>105</v>
      </c>
      <c r="D62" s="5" t="s">
        <v>106</v>
      </c>
      <c r="E62" s="5" t="str">
        <f>'CUOTA LTP'!C22</f>
        <v>LANDES S.A. PESQ.</v>
      </c>
      <c r="F62" s="5" t="s">
        <v>93</v>
      </c>
      <c r="G62" s="5" t="s">
        <v>96</v>
      </c>
      <c r="H62" s="3">
        <f>'CUOTA LTP'!K22</f>
        <v>1.5399999999999999E-2</v>
      </c>
      <c r="I62" s="3">
        <f>'CUOTA LTP'!L22</f>
        <v>0</v>
      </c>
      <c r="J62" s="3">
        <f>'CUOTA LTP'!M22</f>
        <v>1.5399999999999999E-2</v>
      </c>
      <c r="K62" s="3">
        <f>'CUOTA LTP'!N22</f>
        <v>0</v>
      </c>
      <c r="L62" s="3">
        <f>'CUOTA LTP'!O22</f>
        <v>1.5399999999999999E-2</v>
      </c>
      <c r="M62" s="63">
        <f>'CUOTA LTP'!P22</f>
        <v>0</v>
      </c>
      <c r="N62" s="14" t="s">
        <v>97</v>
      </c>
      <c r="O62" s="14">
        <f>'RESUMEN '!$B$3</f>
        <v>44200</v>
      </c>
      <c r="P62" s="5">
        <v>2020</v>
      </c>
      <c r="Q62" s="5"/>
    </row>
    <row r="63" spans="1:17" x14ac:dyDescent="0.25">
      <c r="A63" s="5" t="s">
        <v>25</v>
      </c>
      <c r="B63" s="5" t="s">
        <v>90</v>
      </c>
      <c r="C63" s="5" t="s">
        <v>105</v>
      </c>
      <c r="D63" s="5" t="s">
        <v>106</v>
      </c>
      <c r="E63" s="5" t="str">
        <f>'CUOTA LTP'!C24</f>
        <v>ZUÑIGA ROMERO GONZALO</v>
      </c>
      <c r="F63" s="5" t="s">
        <v>93</v>
      </c>
      <c r="G63" s="5" t="s">
        <v>94</v>
      </c>
      <c r="H63" s="3">
        <f>'CUOTA LTP'!E24</f>
        <v>0.29239999999999999</v>
      </c>
      <c r="I63" s="3">
        <f>'CUOTA LTP'!F24</f>
        <v>0</v>
      </c>
      <c r="J63" s="3">
        <f>'CUOTA LTP'!G24</f>
        <v>0.29239999999999999</v>
      </c>
      <c r="K63" s="3">
        <f>'CUOTA LTP'!H24</f>
        <v>0</v>
      </c>
      <c r="L63" s="3">
        <f>'CUOTA LTP'!I24</f>
        <v>0.29239999999999999</v>
      </c>
      <c r="M63" s="63">
        <f>'CUOTA LTP'!J24</f>
        <v>0</v>
      </c>
      <c r="N63" s="14" t="s">
        <v>97</v>
      </c>
      <c r="O63" s="14">
        <f>'RESUMEN '!$B$3</f>
        <v>44200</v>
      </c>
      <c r="P63" s="5">
        <v>2020</v>
      </c>
      <c r="Q63" s="5"/>
    </row>
    <row r="64" spans="1:17" x14ac:dyDescent="0.25">
      <c r="A64" s="5" t="s">
        <v>25</v>
      </c>
      <c r="B64" s="5" t="s">
        <v>90</v>
      </c>
      <c r="C64" s="5" t="s">
        <v>105</v>
      </c>
      <c r="D64" s="5" t="s">
        <v>106</v>
      </c>
      <c r="E64" s="5" t="str">
        <f>'CUOTA LTP'!C24</f>
        <v>ZUÑIGA ROMERO GONZALO</v>
      </c>
      <c r="F64" s="5" t="s">
        <v>95</v>
      </c>
      <c r="G64" s="5" t="s">
        <v>96</v>
      </c>
      <c r="H64" s="3">
        <f>'CUOTA LTP'!E25</f>
        <v>3.2500000000000001E-2</v>
      </c>
      <c r="I64" s="3">
        <f>'CUOTA LTP'!F25</f>
        <v>0</v>
      </c>
      <c r="J64" s="3">
        <f>'CUOTA LTP'!G25</f>
        <v>0.32489999999999997</v>
      </c>
      <c r="K64" s="3">
        <f>'CUOTA LTP'!H25</f>
        <v>0</v>
      </c>
      <c r="L64" s="3">
        <f>'CUOTA LTP'!I25</f>
        <v>0.32489999999999997</v>
      </c>
      <c r="M64" s="63">
        <f>'CUOTA LTP'!J25</f>
        <v>0</v>
      </c>
      <c r="N64" s="14" t="s">
        <v>97</v>
      </c>
      <c r="O64" s="14">
        <f>'RESUMEN '!$B$3</f>
        <v>44200</v>
      </c>
      <c r="P64" s="5">
        <v>2020</v>
      </c>
      <c r="Q64" s="5"/>
    </row>
    <row r="65" spans="1:17" x14ac:dyDescent="0.25">
      <c r="A65" s="5" t="s">
        <v>25</v>
      </c>
      <c r="B65" s="5" t="s">
        <v>90</v>
      </c>
      <c r="C65" s="5" t="s">
        <v>105</v>
      </c>
      <c r="D65" s="5" t="s">
        <v>106</v>
      </c>
      <c r="E65" s="5" t="str">
        <f>'CUOTA LTP'!C24</f>
        <v>ZUÑIGA ROMERO GONZALO</v>
      </c>
      <c r="F65" s="5" t="s">
        <v>93</v>
      </c>
      <c r="G65" s="5" t="s">
        <v>96</v>
      </c>
      <c r="H65" s="3">
        <f>'CUOTA LTP'!K24</f>
        <v>0.32489999999999997</v>
      </c>
      <c r="I65" s="3">
        <f>'CUOTA LTP'!L24</f>
        <v>0</v>
      </c>
      <c r="J65" s="3">
        <f>'CUOTA LTP'!M24</f>
        <v>0.32489999999999997</v>
      </c>
      <c r="K65" s="3">
        <f>'CUOTA LTP'!N24</f>
        <v>0</v>
      </c>
      <c r="L65" s="3">
        <f>'CUOTA LTP'!O24</f>
        <v>0.32489999999999997</v>
      </c>
      <c r="M65" s="63">
        <f>'CUOTA LTP'!P24</f>
        <v>0</v>
      </c>
      <c r="N65" s="14" t="s">
        <v>97</v>
      </c>
      <c r="O65" s="14">
        <f>'RESUMEN '!$B$3</f>
        <v>44200</v>
      </c>
      <c r="P65" s="5">
        <v>2020</v>
      </c>
      <c r="Q65" s="5"/>
    </row>
    <row r="66" spans="1:17" x14ac:dyDescent="0.25">
      <c r="A66" s="5" t="s">
        <v>25</v>
      </c>
      <c r="B66" s="5" t="s">
        <v>90</v>
      </c>
      <c r="C66" s="5" t="s">
        <v>105</v>
      </c>
      <c r="D66" s="5" t="s">
        <v>106</v>
      </c>
      <c r="E66" s="5" t="str">
        <f>'CUOTA LTP'!C26</f>
        <v>MOROZIN YURECIC MARIO</v>
      </c>
      <c r="F66" s="5" t="s">
        <v>93</v>
      </c>
      <c r="G66" s="5" t="s">
        <v>94</v>
      </c>
      <c r="H66" s="3">
        <f>'CUOTA LTP'!E26</f>
        <v>2.7E-4</v>
      </c>
      <c r="I66" s="3">
        <f>'CUOTA LTP'!F26</f>
        <v>0</v>
      </c>
      <c r="J66" s="3">
        <f>'CUOTA LTP'!G26</f>
        <v>2.7E-4</v>
      </c>
      <c r="K66" s="3">
        <f>'CUOTA LTP'!H26</f>
        <v>0</v>
      </c>
      <c r="L66" s="3">
        <f>'CUOTA LTP'!I26</f>
        <v>2.7E-4</v>
      </c>
      <c r="M66" s="63">
        <f>'CUOTA LTP'!J26</f>
        <v>0</v>
      </c>
      <c r="N66" s="14" t="s">
        <v>97</v>
      </c>
      <c r="O66" s="14">
        <f>'RESUMEN '!$B$3</f>
        <v>44200</v>
      </c>
      <c r="P66" s="5">
        <v>2020</v>
      </c>
      <c r="Q66" s="5"/>
    </row>
    <row r="67" spans="1:17" x14ac:dyDescent="0.25">
      <c r="A67" s="5" t="s">
        <v>25</v>
      </c>
      <c r="B67" s="5" t="s">
        <v>90</v>
      </c>
      <c r="C67" s="5" t="s">
        <v>105</v>
      </c>
      <c r="D67" s="5" t="s">
        <v>106</v>
      </c>
      <c r="E67" s="5" t="str">
        <f>'CUOTA LTP'!C26</f>
        <v>MOROZIN YURECIC MARIO</v>
      </c>
      <c r="F67" s="5" t="s">
        <v>95</v>
      </c>
      <c r="G67" s="5" t="s">
        <v>96</v>
      </c>
      <c r="H67" s="3">
        <f>'CUOTA LTP'!E27</f>
        <v>3.0000000000000001E-5</v>
      </c>
      <c r="I67" s="3">
        <f>'CUOTA LTP'!F27</f>
        <v>0</v>
      </c>
      <c r="J67" s="3">
        <f>'CUOTA LTP'!G27</f>
        <v>3.0000000000000003E-4</v>
      </c>
      <c r="K67" s="3">
        <f>'CUOTA LTP'!H27</f>
        <v>0</v>
      </c>
      <c r="L67" s="3">
        <f>'CUOTA LTP'!I27</f>
        <v>3.0000000000000003E-4</v>
      </c>
      <c r="M67" s="63">
        <f>'CUOTA LTP'!J27</f>
        <v>0</v>
      </c>
      <c r="N67" s="14" t="s">
        <v>97</v>
      </c>
      <c r="O67" s="14">
        <f>'RESUMEN '!$B$3</f>
        <v>44200</v>
      </c>
      <c r="P67" s="5">
        <v>2020</v>
      </c>
      <c r="Q67" s="5"/>
    </row>
    <row r="68" spans="1:17" x14ac:dyDescent="0.25">
      <c r="A68" s="5" t="s">
        <v>25</v>
      </c>
      <c r="B68" s="5" t="s">
        <v>90</v>
      </c>
      <c r="C68" s="5" t="s">
        <v>105</v>
      </c>
      <c r="D68" s="5" t="s">
        <v>106</v>
      </c>
      <c r="E68" s="5" t="str">
        <f>'CUOTA LTP'!C26</f>
        <v>MOROZIN YURECIC MARIO</v>
      </c>
      <c r="F68" s="5" t="s">
        <v>93</v>
      </c>
      <c r="G68" s="5" t="s">
        <v>96</v>
      </c>
      <c r="H68" s="3">
        <f>'CUOTA LTP'!K26</f>
        <v>3.0000000000000003E-4</v>
      </c>
      <c r="I68" s="3">
        <f>'CUOTA LTP'!L26</f>
        <v>0</v>
      </c>
      <c r="J68" s="3">
        <f>'CUOTA LTP'!M26</f>
        <v>3.0000000000000003E-4</v>
      </c>
      <c r="K68" s="3">
        <f>'CUOTA LTP'!N26</f>
        <v>0</v>
      </c>
      <c r="L68" s="3">
        <f>'CUOTA LTP'!O26</f>
        <v>3.0000000000000003E-4</v>
      </c>
      <c r="M68" s="63">
        <f>'CUOTA LTP'!P26</f>
        <v>0</v>
      </c>
      <c r="N68" s="14" t="s">
        <v>97</v>
      </c>
      <c r="O68" s="14">
        <f>'RESUMEN '!$B$3</f>
        <v>44200</v>
      </c>
      <c r="P68" s="5">
        <v>2020</v>
      </c>
      <c r="Q68" s="5"/>
    </row>
    <row r="69" spans="1:17" x14ac:dyDescent="0.25">
      <c r="A69" s="5" t="s">
        <v>25</v>
      </c>
      <c r="B69" s="5" t="s">
        <v>90</v>
      </c>
      <c r="C69" s="5" t="s">
        <v>105</v>
      </c>
      <c r="D69" s="5" t="s">
        <v>106</v>
      </c>
      <c r="E69" s="5" t="str">
        <f>'CUOTA LTP'!C28</f>
        <v>QUINTERO LTDA. SOC. PESQ.</v>
      </c>
      <c r="F69" s="5" t="s">
        <v>93</v>
      </c>
      <c r="G69" s="5" t="s">
        <v>94</v>
      </c>
      <c r="H69" s="3">
        <f>'CUOTA LTP'!E28</f>
        <v>1.8000000000000001E-4</v>
      </c>
      <c r="I69" s="3">
        <f>'CUOTA LTP'!F28</f>
        <v>0</v>
      </c>
      <c r="J69" s="3">
        <f>'CUOTA LTP'!G28</f>
        <v>1.8000000000000001E-4</v>
      </c>
      <c r="K69" s="3">
        <f>'CUOTA LTP'!H28</f>
        <v>0</v>
      </c>
      <c r="L69" s="3">
        <f>'CUOTA LTP'!I28</f>
        <v>1.8000000000000001E-4</v>
      </c>
      <c r="M69" s="63">
        <f>'CUOTA LTP'!J28</f>
        <v>0</v>
      </c>
      <c r="N69" s="14" t="s">
        <v>97</v>
      </c>
      <c r="O69" s="14">
        <f>'RESUMEN '!$B$3</f>
        <v>44200</v>
      </c>
      <c r="P69" s="5">
        <v>2020</v>
      </c>
      <c r="Q69" s="5"/>
    </row>
    <row r="70" spans="1:17" x14ac:dyDescent="0.25">
      <c r="A70" s="5" t="s">
        <v>25</v>
      </c>
      <c r="B70" s="5" t="s">
        <v>90</v>
      </c>
      <c r="C70" s="5" t="s">
        <v>105</v>
      </c>
      <c r="D70" s="5" t="s">
        <v>106</v>
      </c>
      <c r="E70" s="5" t="str">
        <f>'CUOTA LTP'!C28</f>
        <v>QUINTERO LTDA. SOC. PESQ.</v>
      </c>
      <c r="F70" s="5" t="s">
        <v>95</v>
      </c>
      <c r="G70" s="5" t="s">
        <v>96</v>
      </c>
      <c r="H70" s="3">
        <f>'CUOTA LTP'!E29</f>
        <v>2.0000000000000002E-5</v>
      </c>
      <c r="I70" s="3">
        <f>'CUOTA LTP'!F29</f>
        <v>0</v>
      </c>
      <c r="J70" s="3">
        <f>'CUOTA LTP'!G29</f>
        <v>2.0000000000000001E-4</v>
      </c>
      <c r="K70" s="3">
        <f>'CUOTA LTP'!H29</f>
        <v>0</v>
      </c>
      <c r="L70" s="3">
        <f>'CUOTA LTP'!I29</f>
        <v>2.0000000000000001E-4</v>
      </c>
      <c r="M70" s="63">
        <f>'CUOTA LTP'!J29</f>
        <v>0</v>
      </c>
      <c r="N70" s="14" t="s">
        <v>97</v>
      </c>
      <c r="O70" s="14">
        <f>'RESUMEN '!$B$3</f>
        <v>44200</v>
      </c>
      <c r="P70" s="5">
        <v>2020</v>
      </c>
      <c r="Q70" s="5"/>
    </row>
    <row r="71" spans="1:17" x14ac:dyDescent="0.25">
      <c r="A71" s="5" t="s">
        <v>25</v>
      </c>
      <c r="B71" s="5" t="s">
        <v>90</v>
      </c>
      <c r="C71" s="5" t="s">
        <v>105</v>
      </c>
      <c r="D71" s="5" t="s">
        <v>106</v>
      </c>
      <c r="E71" s="5" t="str">
        <f>'CUOTA LTP'!C28</f>
        <v>QUINTERO LTDA. SOC. PESQ.</v>
      </c>
      <c r="F71" s="5" t="s">
        <v>93</v>
      </c>
      <c r="G71" s="5" t="s">
        <v>96</v>
      </c>
      <c r="H71" s="3">
        <f>'CUOTA LTP'!K28</f>
        <v>2.0000000000000001E-4</v>
      </c>
      <c r="I71" s="3">
        <f>'CUOTA LTP'!L28</f>
        <v>0</v>
      </c>
      <c r="J71" s="3">
        <f>'CUOTA LTP'!M28</f>
        <v>2.0000000000000001E-4</v>
      </c>
      <c r="K71" s="3">
        <f>'CUOTA LTP'!N28</f>
        <v>0</v>
      </c>
      <c r="L71" s="3">
        <f>'CUOTA LTP'!O28</f>
        <v>2.0000000000000001E-4</v>
      </c>
      <c r="M71" s="63">
        <f>'CUOTA LTP'!P28</f>
        <v>0</v>
      </c>
      <c r="N71" s="14" t="s">
        <v>97</v>
      </c>
      <c r="O71" s="14">
        <f>'RESUMEN '!$B$3</f>
        <v>44200</v>
      </c>
      <c r="P71" s="5">
        <v>2020</v>
      </c>
      <c r="Q71" s="5"/>
    </row>
    <row r="72" spans="1:17" x14ac:dyDescent="0.25">
      <c r="A72" s="5" t="s">
        <v>25</v>
      </c>
      <c r="B72" s="5" t="s">
        <v>90</v>
      </c>
      <c r="C72" s="5" t="s">
        <v>105</v>
      </c>
      <c r="D72" s="5" t="s">
        <v>106</v>
      </c>
      <c r="E72" s="5" t="str">
        <f>'CUOTA LTP'!C30</f>
        <v>PACIFICBLU SPA.</v>
      </c>
      <c r="F72" s="5" t="s">
        <v>93</v>
      </c>
      <c r="G72" s="5" t="s">
        <v>94</v>
      </c>
      <c r="H72" s="3">
        <f>'CUOTA LTP'!E30</f>
        <v>0.1636</v>
      </c>
      <c r="I72" s="3">
        <f>'CUOTA LTP'!F30</f>
        <v>0.17399999999999999</v>
      </c>
      <c r="J72" s="3">
        <f>'CUOTA LTP'!G30</f>
        <v>0.33760000000000001</v>
      </c>
      <c r="K72" s="3">
        <f>'CUOTA LTP'!H30</f>
        <v>0</v>
      </c>
      <c r="L72" s="3">
        <f>'CUOTA LTP'!I30</f>
        <v>0.33760000000000001</v>
      </c>
      <c r="M72" s="63">
        <f>'CUOTA LTP'!J30</f>
        <v>0</v>
      </c>
      <c r="N72" s="14" t="s">
        <v>97</v>
      </c>
      <c r="O72" s="14">
        <f>'RESUMEN '!$B$3</f>
        <v>44200</v>
      </c>
      <c r="P72" s="5">
        <v>2020</v>
      </c>
      <c r="Q72" s="5"/>
    </row>
    <row r="73" spans="1:17" x14ac:dyDescent="0.25">
      <c r="A73" s="5" t="s">
        <v>25</v>
      </c>
      <c r="B73" s="5" t="s">
        <v>90</v>
      </c>
      <c r="C73" s="5" t="s">
        <v>105</v>
      </c>
      <c r="D73" s="5" t="s">
        <v>106</v>
      </c>
      <c r="E73" s="5" t="str">
        <f>'CUOTA LTP'!C30</f>
        <v>PACIFICBLU SPA.</v>
      </c>
      <c r="F73" s="5" t="s">
        <v>95</v>
      </c>
      <c r="G73" s="5" t="s">
        <v>96</v>
      </c>
      <c r="H73" s="3">
        <f>'CUOTA LTP'!E31</f>
        <v>1.8200000000000001E-2</v>
      </c>
      <c r="I73" s="3">
        <f>'CUOTA LTP'!F31</f>
        <v>0</v>
      </c>
      <c r="J73" s="3">
        <f>'CUOTA LTP'!G31</f>
        <v>0.35580000000000001</v>
      </c>
      <c r="K73" s="3">
        <f>'CUOTA LTP'!H31</f>
        <v>0</v>
      </c>
      <c r="L73" s="3">
        <f>'CUOTA LTP'!I31</f>
        <v>0.35580000000000001</v>
      </c>
      <c r="M73" s="63">
        <f>'CUOTA LTP'!J31</f>
        <v>0</v>
      </c>
      <c r="N73" s="14" t="s">
        <v>97</v>
      </c>
      <c r="O73" s="14">
        <f>'RESUMEN '!$B$3</f>
        <v>44200</v>
      </c>
      <c r="P73" s="5">
        <v>2020</v>
      </c>
      <c r="Q73" s="5"/>
    </row>
    <row r="74" spans="1:17" x14ac:dyDescent="0.25">
      <c r="A74" s="5" t="s">
        <v>25</v>
      </c>
      <c r="B74" s="5" t="s">
        <v>90</v>
      </c>
      <c r="C74" s="5" t="s">
        <v>105</v>
      </c>
      <c r="D74" s="5" t="s">
        <v>106</v>
      </c>
      <c r="E74" s="5" t="str">
        <f>'CUOTA LTP'!C30</f>
        <v>PACIFICBLU SPA.</v>
      </c>
      <c r="F74" s="5" t="s">
        <v>93</v>
      </c>
      <c r="G74" s="5" t="s">
        <v>96</v>
      </c>
      <c r="H74" s="3">
        <f>'CUOTA LTP'!K30</f>
        <v>0.18179999999999999</v>
      </c>
      <c r="I74" s="3">
        <f>'CUOTA LTP'!L30</f>
        <v>0.17399999999999999</v>
      </c>
      <c r="J74" s="3">
        <f>'CUOTA LTP'!M30</f>
        <v>0.35580000000000001</v>
      </c>
      <c r="K74" s="3">
        <f>'CUOTA LTP'!N30</f>
        <v>0</v>
      </c>
      <c r="L74" s="3">
        <f>'CUOTA LTP'!O30</f>
        <v>0.35580000000000001</v>
      </c>
      <c r="M74" s="63">
        <f>'CUOTA LTP'!P30</f>
        <v>0</v>
      </c>
      <c r="N74" s="14" t="s">
        <v>97</v>
      </c>
      <c r="O74" s="14">
        <f>'RESUMEN '!$B$3</f>
        <v>44200</v>
      </c>
      <c r="P74" s="5">
        <v>2020</v>
      </c>
      <c r="Q74" s="5"/>
    </row>
    <row r="75" spans="1:17" x14ac:dyDescent="0.25">
      <c r="A75" s="5" t="s">
        <v>25</v>
      </c>
      <c r="B75" s="5" t="s">
        <v>90</v>
      </c>
      <c r="C75" s="5" t="s">
        <v>105</v>
      </c>
      <c r="D75" s="5" t="s">
        <v>106</v>
      </c>
      <c r="E75" s="5" t="str">
        <f>'CUOTA LTP'!C32</f>
        <v>DA VENEZIA RETAMALES ANTONIO</v>
      </c>
      <c r="F75" s="5" t="s">
        <v>93</v>
      </c>
      <c r="G75" s="5" t="s">
        <v>94</v>
      </c>
      <c r="H75" s="3">
        <f>'CUOTA LTP'!E32</f>
        <v>9.0000000000000006E-5</v>
      </c>
      <c r="I75" s="3">
        <f>'CUOTA LTP'!F32</f>
        <v>0</v>
      </c>
      <c r="J75" s="3">
        <f>'CUOTA LTP'!G32</f>
        <v>9.0000000000000006E-5</v>
      </c>
      <c r="K75" s="3">
        <f>'CUOTA LTP'!H32</f>
        <v>0</v>
      </c>
      <c r="L75" s="3">
        <f>'CUOTA LTP'!I32</f>
        <v>9.0000000000000006E-5</v>
      </c>
      <c r="M75" s="63">
        <f>'CUOTA LTP'!J32</f>
        <v>0</v>
      </c>
      <c r="N75" s="14" t="s">
        <v>97</v>
      </c>
      <c r="O75" s="14">
        <f>'RESUMEN '!$B$3</f>
        <v>44200</v>
      </c>
      <c r="P75" s="5">
        <v>2020</v>
      </c>
      <c r="Q75" s="5"/>
    </row>
    <row r="76" spans="1:17" x14ac:dyDescent="0.25">
      <c r="A76" s="5" t="s">
        <v>25</v>
      </c>
      <c r="B76" s="5" t="s">
        <v>90</v>
      </c>
      <c r="C76" s="5" t="s">
        <v>105</v>
      </c>
      <c r="D76" s="5" t="s">
        <v>106</v>
      </c>
      <c r="E76" s="5" t="str">
        <f>'CUOTA LTP'!C32</f>
        <v>DA VENEZIA RETAMALES ANTONIO</v>
      </c>
      <c r="F76" s="5" t="s">
        <v>95</v>
      </c>
      <c r="G76" s="5" t="s">
        <v>96</v>
      </c>
      <c r="H76" s="3">
        <f>'CUOTA LTP'!E33</f>
        <v>1.0000000000000001E-5</v>
      </c>
      <c r="I76" s="3">
        <f>'CUOTA LTP'!F33</f>
        <v>0</v>
      </c>
      <c r="J76" s="3">
        <f>'CUOTA LTP'!G33</f>
        <v>1E-4</v>
      </c>
      <c r="K76" s="3">
        <f>'CUOTA LTP'!H33</f>
        <v>0</v>
      </c>
      <c r="L76" s="3">
        <f>'CUOTA LTP'!I33</f>
        <v>1E-4</v>
      </c>
      <c r="M76" s="63">
        <f>'CUOTA LTP'!J33</f>
        <v>0</v>
      </c>
      <c r="N76" s="14" t="s">
        <v>97</v>
      </c>
      <c r="O76" s="14">
        <f>'RESUMEN '!$B$3</f>
        <v>44200</v>
      </c>
      <c r="P76" s="5">
        <v>2020</v>
      </c>
      <c r="Q76" s="5"/>
    </row>
    <row r="77" spans="1:17" x14ac:dyDescent="0.25">
      <c r="A77" s="5" t="s">
        <v>25</v>
      </c>
      <c r="B77" s="5" t="s">
        <v>90</v>
      </c>
      <c r="C77" s="5" t="s">
        <v>105</v>
      </c>
      <c r="D77" s="5" t="s">
        <v>106</v>
      </c>
      <c r="E77" s="5" t="str">
        <f>'CUOTA LTP'!C32</f>
        <v>DA VENEZIA RETAMALES ANTONIO</v>
      </c>
      <c r="F77" s="5" t="s">
        <v>93</v>
      </c>
      <c r="G77" s="5" t="s">
        <v>96</v>
      </c>
      <c r="H77" s="3">
        <f>'CUOTA LTP'!K32</f>
        <v>1E-4</v>
      </c>
      <c r="I77" s="3">
        <f>'CUOTA LTP'!L32</f>
        <v>0</v>
      </c>
      <c r="J77" s="3">
        <f>'CUOTA LTP'!M32</f>
        <v>1E-4</v>
      </c>
      <c r="K77" s="3">
        <f>'CUOTA LTP'!N32</f>
        <v>0</v>
      </c>
      <c r="L77" s="3">
        <f>'CUOTA LTP'!O32</f>
        <v>1E-4</v>
      </c>
      <c r="M77" s="63">
        <f>'CUOTA LTP'!P32</f>
        <v>0</v>
      </c>
      <c r="N77" s="14" t="s">
        <v>97</v>
      </c>
      <c r="O77" s="14">
        <f>'RESUMEN '!$B$3</f>
        <v>44200</v>
      </c>
      <c r="P77" s="5">
        <v>2020</v>
      </c>
      <c r="Q77" s="5"/>
    </row>
    <row r="78" spans="1:17" x14ac:dyDescent="0.25">
      <c r="A78" s="5" t="s">
        <v>25</v>
      </c>
      <c r="B78" s="5" t="s">
        <v>90</v>
      </c>
      <c r="C78" s="5" t="s">
        <v>105</v>
      </c>
      <c r="D78" s="5" t="s">
        <v>106</v>
      </c>
      <c r="E78" s="5" t="str">
        <f>'CUOTA LTP'!C34</f>
        <v>ENFERMAR LTDA. SOC. PESQ.</v>
      </c>
      <c r="F78" s="5" t="s">
        <v>93</v>
      </c>
      <c r="G78" s="5" t="s">
        <v>94</v>
      </c>
      <c r="H78" s="3">
        <f>'CUOTA LTP'!E34</f>
        <v>2.3999999999999998E-3</v>
      </c>
      <c r="I78" s="3">
        <f>'CUOTA LTP'!F34</f>
        <v>0</v>
      </c>
      <c r="J78" s="3">
        <f>'CUOTA LTP'!G34</f>
        <v>2.3999999999999998E-3</v>
      </c>
      <c r="K78" s="3">
        <f>'CUOTA LTP'!H34</f>
        <v>0</v>
      </c>
      <c r="L78" s="3">
        <f>'CUOTA LTP'!I34</f>
        <v>2.3999999999999998E-3</v>
      </c>
      <c r="M78" s="63">
        <f>'CUOTA LTP'!J34</f>
        <v>0</v>
      </c>
      <c r="N78" s="14" t="s">
        <v>97</v>
      </c>
      <c r="O78" s="14">
        <f>'RESUMEN '!$B$3</f>
        <v>44200</v>
      </c>
      <c r="P78" s="5">
        <v>2020</v>
      </c>
      <c r="Q78" s="5"/>
    </row>
    <row r="79" spans="1:17" x14ac:dyDescent="0.25">
      <c r="A79" s="5" t="s">
        <v>25</v>
      </c>
      <c r="B79" s="5" t="s">
        <v>90</v>
      </c>
      <c r="C79" s="5" t="s">
        <v>105</v>
      </c>
      <c r="D79" s="5" t="s">
        <v>106</v>
      </c>
      <c r="E79" s="5" t="str">
        <f>'CUOTA LTP'!C34</f>
        <v>ENFERMAR LTDA. SOC. PESQ.</v>
      </c>
      <c r="F79" s="5" t="s">
        <v>95</v>
      </c>
      <c r="G79" s="5" t="s">
        <v>96</v>
      </c>
      <c r="H79" s="3">
        <f>'CUOTA LTP'!E35</f>
        <v>2.9999999999999997E-4</v>
      </c>
      <c r="I79" s="3">
        <f>'CUOTA LTP'!F35</f>
        <v>0</v>
      </c>
      <c r="J79" s="3">
        <f>'CUOTA LTP'!G35</f>
        <v>2.6999999999999997E-3</v>
      </c>
      <c r="K79" s="3">
        <f>'CUOTA LTP'!H35</f>
        <v>0</v>
      </c>
      <c r="L79" s="3">
        <f>'CUOTA LTP'!I35</f>
        <v>2.6999999999999997E-3</v>
      </c>
      <c r="M79" s="63">
        <f>'CUOTA LTP'!J35</f>
        <v>0</v>
      </c>
      <c r="N79" s="14" t="s">
        <v>97</v>
      </c>
      <c r="O79" s="14">
        <f>'RESUMEN '!$B$3</f>
        <v>44200</v>
      </c>
      <c r="P79" s="5">
        <v>2020</v>
      </c>
      <c r="Q79" s="5"/>
    </row>
    <row r="80" spans="1:17" x14ac:dyDescent="0.25">
      <c r="A80" s="5" t="s">
        <v>25</v>
      </c>
      <c r="B80" s="5" t="s">
        <v>90</v>
      </c>
      <c r="C80" s="5" t="s">
        <v>105</v>
      </c>
      <c r="D80" s="5" t="s">
        <v>106</v>
      </c>
      <c r="E80" s="5" t="str">
        <f>'CUOTA LTP'!C34</f>
        <v>ENFERMAR LTDA. SOC. PESQ.</v>
      </c>
      <c r="F80" s="5" t="s">
        <v>93</v>
      </c>
      <c r="G80" s="5" t="s">
        <v>96</v>
      </c>
      <c r="H80" s="3">
        <f>'CUOTA LTP'!K34</f>
        <v>2.6999999999999997E-3</v>
      </c>
      <c r="I80" s="3">
        <f>'CUOTA LTP'!L34</f>
        <v>0</v>
      </c>
      <c r="J80" s="3">
        <f>'CUOTA LTP'!M34</f>
        <v>2.6999999999999997E-3</v>
      </c>
      <c r="K80" s="3">
        <f>'CUOTA LTP'!N34</f>
        <v>0</v>
      </c>
      <c r="L80" s="3">
        <f>'CUOTA LTP'!O34</f>
        <v>2.6999999999999997E-3</v>
      </c>
      <c r="M80" s="63">
        <f>'CUOTA LTP'!P34</f>
        <v>0</v>
      </c>
      <c r="N80" s="14" t="s">
        <v>97</v>
      </c>
      <c r="O80" s="14">
        <f>'RESUMEN '!$B$3</f>
        <v>44200</v>
      </c>
      <c r="P80" s="5">
        <v>2020</v>
      </c>
      <c r="Q80" s="5"/>
    </row>
    <row r="81" spans="1:17" x14ac:dyDescent="0.25">
      <c r="A81" s="5" t="s">
        <v>25</v>
      </c>
      <c r="B81" s="5" t="s">
        <v>90</v>
      </c>
      <c r="C81" s="5" t="s">
        <v>105</v>
      </c>
      <c r="D81" s="5" t="s">
        <v>106</v>
      </c>
      <c r="E81" s="5" t="str">
        <f>'CUOTA LTP'!C36</f>
        <v>RUBIO Y MAUAD LTDA.</v>
      </c>
      <c r="F81" s="5" t="s">
        <v>93</v>
      </c>
      <c r="G81" s="5" t="s">
        <v>94</v>
      </c>
      <c r="H81" s="3">
        <f>'CUOTA LTP'!E36</f>
        <v>1.15E-2</v>
      </c>
      <c r="I81" s="3">
        <f>'CUOTA LTP'!F36</f>
        <v>0</v>
      </c>
      <c r="J81" s="3">
        <f>'CUOTA LTP'!G36</f>
        <v>1.15E-2</v>
      </c>
      <c r="K81" s="3">
        <f>'CUOTA LTP'!H36</f>
        <v>0</v>
      </c>
      <c r="L81" s="3">
        <f>'CUOTA LTP'!I36</f>
        <v>1.15E-2</v>
      </c>
      <c r="M81" s="63">
        <f>'CUOTA LTP'!J36</f>
        <v>0</v>
      </c>
      <c r="N81" s="14" t="s">
        <v>97</v>
      </c>
      <c r="O81" s="14">
        <f>'RESUMEN '!$B$3</f>
        <v>44200</v>
      </c>
      <c r="P81" s="5">
        <v>2020</v>
      </c>
      <c r="Q81" s="5"/>
    </row>
    <row r="82" spans="1:17" x14ac:dyDescent="0.25">
      <c r="A82" s="5" t="s">
        <v>25</v>
      </c>
      <c r="B82" s="5" t="s">
        <v>90</v>
      </c>
      <c r="C82" s="5" t="s">
        <v>105</v>
      </c>
      <c r="D82" s="5" t="s">
        <v>106</v>
      </c>
      <c r="E82" s="5" t="str">
        <f>'CUOTA LTP'!C36</f>
        <v>RUBIO Y MAUAD LTDA.</v>
      </c>
      <c r="F82" s="5" t="s">
        <v>95</v>
      </c>
      <c r="G82" s="5" t="s">
        <v>96</v>
      </c>
      <c r="H82" s="3">
        <f>'CUOTA LTP'!E37</f>
        <v>1.2999999999999999E-3</v>
      </c>
      <c r="I82" s="3">
        <f>'CUOTA LTP'!F37</f>
        <v>0</v>
      </c>
      <c r="J82" s="3">
        <f>'CUOTA LTP'!G37</f>
        <v>1.2799999999999999E-2</v>
      </c>
      <c r="K82" s="3">
        <f>'CUOTA LTP'!H37</f>
        <v>0</v>
      </c>
      <c r="L82" s="3">
        <f>'CUOTA LTP'!I37</f>
        <v>1.2799999999999999E-2</v>
      </c>
      <c r="M82" s="63">
        <f>'CUOTA LTP'!J37</f>
        <v>0</v>
      </c>
      <c r="N82" s="14" t="s">
        <v>97</v>
      </c>
      <c r="O82" s="14">
        <f>'RESUMEN '!$B$3</f>
        <v>44200</v>
      </c>
      <c r="P82" s="5">
        <v>2020</v>
      </c>
      <c r="Q82" s="5"/>
    </row>
    <row r="83" spans="1:17" x14ac:dyDescent="0.25">
      <c r="A83" s="5" t="s">
        <v>25</v>
      </c>
      <c r="B83" s="5" t="s">
        <v>90</v>
      </c>
      <c r="C83" s="5" t="s">
        <v>105</v>
      </c>
      <c r="D83" s="5" t="s">
        <v>106</v>
      </c>
      <c r="E83" s="5" t="str">
        <f>'CUOTA LTP'!C36</f>
        <v>RUBIO Y MAUAD LTDA.</v>
      </c>
      <c r="F83" s="5" t="s">
        <v>93</v>
      </c>
      <c r="G83" s="5" t="s">
        <v>96</v>
      </c>
      <c r="H83" s="3">
        <f>'CUOTA LTP'!K36</f>
        <v>1.2799999999999999E-2</v>
      </c>
      <c r="I83" s="3">
        <f>'CUOTA LTP'!L36</f>
        <v>0</v>
      </c>
      <c r="J83" s="3">
        <f>'CUOTA LTP'!M36</f>
        <v>1.2799999999999999E-2</v>
      </c>
      <c r="K83" s="3">
        <f>'CUOTA LTP'!N36</f>
        <v>0</v>
      </c>
      <c r="L83" s="3">
        <f>'CUOTA LTP'!O36</f>
        <v>1.2799999999999999E-2</v>
      </c>
      <c r="M83" s="63">
        <f>'CUOTA LTP'!P36</f>
        <v>0</v>
      </c>
      <c r="N83" s="14" t="s">
        <v>97</v>
      </c>
      <c r="O83" s="14">
        <f>'RESUMEN '!$B$3</f>
        <v>44200</v>
      </c>
      <c r="P83" s="5">
        <v>2020</v>
      </c>
      <c r="Q83" s="5"/>
    </row>
    <row r="84" spans="1:17" x14ac:dyDescent="0.25">
      <c r="A84" s="5" t="s">
        <v>25</v>
      </c>
      <c r="B84" s="5" t="s">
        <v>90</v>
      </c>
      <c r="C84" s="5" t="s">
        <v>100</v>
      </c>
      <c r="D84" s="5" t="s">
        <v>106</v>
      </c>
      <c r="E84" s="5" t="str">
        <f>'CUOTA LTP'!C38</f>
        <v>ANTARTIC SEAFOOD S.A.</v>
      </c>
      <c r="F84" s="5" t="s">
        <v>93</v>
      </c>
      <c r="G84" s="5" t="s">
        <v>94</v>
      </c>
      <c r="H84" s="3">
        <f>'CUOTA LTP'!E38</f>
        <v>59.5244</v>
      </c>
      <c r="I84" s="3">
        <f>'CUOTA LTP'!F38</f>
        <v>0</v>
      </c>
      <c r="J84" s="3">
        <f>'CUOTA LTP'!G38</f>
        <v>59.5244</v>
      </c>
      <c r="K84" s="3">
        <f>'CUOTA LTP'!H38</f>
        <v>7.5679999999999996</v>
      </c>
      <c r="L84" s="3">
        <f>'CUOTA LTP'!I38</f>
        <v>51.956400000000002</v>
      </c>
      <c r="M84" s="63">
        <f>'CUOTA LTP'!J38</f>
        <v>0.12714113875990349</v>
      </c>
      <c r="N84" s="14" t="s">
        <v>97</v>
      </c>
      <c r="O84" s="14">
        <f>'RESUMEN '!$B$3</f>
        <v>44200</v>
      </c>
      <c r="P84" s="5">
        <v>2020</v>
      </c>
      <c r="Q84" s="5"/>
    </row>
    <row r="85" spans="1:17" x14ac:dyDescent="0.25">
      <c r="A85" s="5" t="s">
        <v>25</v>
      </c>
      <c r="B85" s="5" t="s">
        <v>90</v>
      </c>
      <c r="C85" s="5" t="s">
        <v>100</v>
      </c>
      <c r="D85" s="5" t="s">
        <v>106</v>
      </c>
      <c r="E85" s="5" t="str">
        <f>'CUOTA LTP'!C38</f>
        <v>ANTARTIC SEAFOOD S.A.</v>
      </c>
      <c r="F85" s="5" t="s">
        <v>95</v>
      </c>
      <c r="G85" s="5" t="s">
        <v>96</v>
      </c>
      <c r="H85" s="3">
        <f>'CUOTA LTP'!E39</f>
        <v>6.5773000000000001</v>
      </c>
      <c r="I85" s="3">
        <f>'CUOTA LTP'!F39</f>
        <v>0</v>
      </c>
      <c r="J85" s="3">
        <f>'CUOTA LTP'!G39</f>
        <v>58.533700000000003</v>
      </c>
      <c r="K85" s="3">
        <f>'CUOTA LTP'!H39</f>
        <v>31.295000000000002</v>
      </c>
      <c r="L85" s="3">
        <f>'CUOTA LTP'!I39</f>
        <v>27.238700000000001</v>
      </c>
      <c r="M85" s="63">
        <f>'CUOTA LTP'!J39</f>
        <v>0.53464927042028776</v>
      </c>
      <c r="N85" s="14" t="s">
        <v>97</v>
      </c>
      <c r="O85" s="14">
        <f>'RESUMEN '!$B$3</f>
        <v>44200</v>
      </c>
      <c r="P85" s="5">
        <v>2020</v>
      </c>
      <c r="Q85" s="5"/>
    </row>
    <row r="86" spans="1:17" x14ac:dyDescent="0.25">
      <c r="A86" s="5" t="s">
        <v>25</v>
      </c>
      <c r="B86" s="5" t="s">
        <v>90</v>
      </c>
      <c r="C86" s="5" t="s">
        <v>100</v>
      </c>
      <c r="D86" s="5" t="s">
        <v>106</v>
      </c>
      <c r="E86" s="5" t="str">
        <f>'CUOTA LTP'!C38</f>
        <v>ANTARTIC SEAFOOD S.A.</v>
      </c>
      <c r="F86" s="5" t="s">
        <v>93</v>
      </c>
      <c r="G86" s="5" t="s">
        <v>96</v>
      </c>
      <c r="H86" s="3">
        <f>'CUOTA LTP'!K38</f>
        <v>66.101699999999994</v>
      </c>
      <c r="I86" s="3">
        <f>'CUOTA LTP'!L38</f>
        <v>0</v>
      </c>
      <c r="J86" s="3">
        <f>'CUOTA LTP'!M38</f>
        <v>66.101699999999994</v>
      </c>
      <c r="K86" s="3">
        <f>'CUOTA LTP'!N38</f>
        <v>38.863</v>
      </c>
      <c r="L86" s="3">
        <f>'CUOTA LTP'!O38</f>
        <v>27.238699999999994</v>
      </c>
      <c r="M86" s="63">
        <f>'CUOTA LTP'!P38</f>
        <v>0.58792739067225208</v>
      </c>
      <c r="N86" s="14" t="s">
        <v>97</v>
      </c>
      <c r="O86" s="14">
        <f>'RESUMEN '!$B$3</f>
        <v>44200</v>
      </c>
      <c r="P86" s="5">
        <v>2020</v>
      </c>
      <c r="Q86" s="5"/>
    </row>
    <row r="87" spans="1:17" x14ac:dyDescent="0.25">
      <c r="A87" s="5" t="s">
        <v>25</v>
      </c>
      <c r="B87" s="5" t="s">
        <v>90</v>
      </c>
      <c r="C87" s="5" t="s">
        <v>100</v>
      </c>
      <c r="D87" s="5" t="s">
        <v>106</v>
      </c>
      <c r="E87" s="5" t="str">
        <f>'CUOTA LTP'!C40</f>
        <v>QUINTERO S.A. PESQ.</v>
      </c>
      <c r="F87" s="5" t="s">
        <v>93</v>
      </c>
      <c r="G87" s="5" t="s">
        <v>94</v>
      </c>
      <c r="H87" s="3">
        <f>'CUOTA LTP'!E40</f>
        <v>111.51309999999999</v>
      </c>
      <c r="I87" s="3">
        <f>'CUOTA LTP'!F40</f>
        <v>0</v>
      </c>
      <c r="J87" s="3">
        <f>'CUOTA LTP'!G40</f>
        <v>111.51309999999999</v>
      </c>
      <c r="K87" s="3">
        <f>'CUOTA LTP'!H40</f>
        <v>16.411999999999999</v>
      </c>
      <c r="L87" s="3">
        <f>'CUOTA LTP'!I40</f>
        <v>95.101100000000002</v>
      </c>
      <c r="M87" s="63">
        <f>'CUOTA LTP'!J40</f>
        <v>0.14717553363685523</v>
      </c>
      <c r="N87" s="14" t="s">
        <v>97</v>
      </c>
      <c r="O87" s="14">
        <f>'RESUMEN '!$B$3</f>
        <v>44200</v>
      </c>
      <c r="P87" s="5">
        <v>2020</v>
      </c>
      <c r="Q87" s="5"/>
    </row>
    <row r="88" spans="1:17" x14ac:dyDescent="0.25">
      <c r="A88" s="5" t="s">
        <v>25</v>
      </c>
      <c r="B88" s="5" t="s">
        <v>90</v>
      </c>
      <c r="C88" s="5" t="s">
        <v>100</v>
      </c>
      <c r="D88" s="5" t="s">
        <v>106</v>
      </c>
      <c r="E88" s="5" t="str">
        <f>'CUOTA LTP'!C40</f>
        <v>QUINTERO S.A. PESQ.</v>
      </c>
      <c r="F88" s="5" t="s">
        <v>95</v>
      </c>
      <c r="G88" s="5" t="s">
        <v>96</v>
      </c>
      <c r="H88" s="3">
        <f>'CUOTA LTP'!E41</f>
        <v>12.321899999999999</v>
      </c>
      <c r="I88" s="3">
        <f>'CUOTA LTP'!F41</f>
        <v>0</v>
      </c>
      <c r="J88" s="3">
        <f>'CUOTA LTP'!G41</f>
        <v>107.423</v>
      </c>
      <c r="K88" s="3">
        <f>'CUOTA LTP'!H41</f>
        <v>12.675000000000001</v>
      </c>
      <c r="L88" s="3">
        <f>'CUOTA LTP'!I41</f>
        <v>94.748000000000005</v>
      </c>
      <c r="M88" s="63">
        <f>'CUOTA LTP'!J41</f>
        <v>0.11799149158001546</v>
      </c>
      <c r="N88" s="14" t="s">
        <v>97</v>
      </c>
      <c r="O88" s="14">
        <f>'RESUMEN '!$B$3</f>
        <v>44200</v>
      </c>
      <c r="P88" s="5">
        <v>2020</v>
      </c>
      <c r="Q88" s="5"/>
    </row>
    <row r="89" spans="1:17" x14ac:dyDescent="0.25">
      <c r="A89" s="5" t="s">
        <v>25</v>
      </c>
      <c r="B89" s="5" t="s">
        <v>90</v>
      </c>
      <c r="C89" s="5" t="s">
        <v>100</v>
      </c>
      <c r="D89" s="5" t="s">
        <v>106</v>
      </c>
      <c r="E89" s="5" t="str">
        <f>'CUOTA LTP'!C40</f>
        <v>QUINTERO S.A. PESQ.</v>
      </c>
      <c r="F89" s="5" t="s">
        <v>93</v>
      </c>
      <c r="G89" s="5" t="s">
        <v>96</v>
      </c>
      <c r="H89" s="3">
        <f>'CUOTA LTP'!K40</f>
        <v>123.83499999999999</v>
      </c>
      <c r="I89" s="3">
        <f>'CUOTA LTP'!L40</f>
        <v>0</v>
      </c>
      <c r="J89" s="3">
        <f>'CUOTA LTP'!M40</f>
        <v>123.83499999999999</v>
      </c>
      <c r="K89" s="3">
        <f>'CUOTA LTP'!N40</f>
        <v>29.087</v>
      </c>
      <c r="L89" s="3">
        <f>'CUOTA LTP'!O40</f>
        <v>94.74799999999999</v>
      </c>
      <c r="M89" s="63">
        <f>'CUOTA LTP'!P40</f>
        <v>0.23488512940606454</v>
      </c>
      <c r="N89" s="14" t="s">
        <v>97</v>
      </c>
      <c r="O89" s="14">
        <f>'RESUMEN '!$B$3</f>
        <v>44200</v>
      </c>
      <c r="P89" s="5">
        <v>2020</v>
      </c>
      <c r="Q89" s="5"/>
    </row>
    <row r="90" spans="1:17" x14ac:dyDescent="0.25">
      <c r="A90" s="5" t="s">
        <v>25</v>
      </c>
      <c r="B90" s="5" t="s">
        <v>90</v>
      </c>
      <c r="C90" s="5" t="s">
        <v>100</v>
      </c>
      <c r="D90" s="5" t="s">
        <v>106</v>
      </c>
      <c r="E90" s="5" t="str">
        <f>'CUOTA LTP'!C42</f>
        <v>BAYCIC BAYCIC MARIA</v>
      </c>
      <c r="F90" s="5" t="s">
        <v>93</v>
      </c>
      <c r="G90" s="5" t="s">
        <v>94</v>
      </c>
      <c r="H90" s="3">
        <f>'CUOTA LTP'!E42</f>
        <v>1.09E-2</v>
      </c>
      <c r="I90" s="3">
        <f>'CUOTA LTP'!F42</f>
        <v>0</v>
      </c>
      <c r="J90" s="3">
        <f>'CUOTA LTP'!G42</f>
        <v>1.09E-2</v>
      </c>
      <c r="K90" s="3">
        <f>'CUOTA LTP'!H42</f>
        <v>0</v>
      </c>
      <c r="L90" s="3">
        <f>'CUOTA LTP'!I42</f>
        <v>1.09E-2</v>
      </c>
      <c r="M90" s="63">
        <f>'CUOTA LTP'!J42</f>
        <v>0</v>
      </c>
      <c r="N90" s="14" t="s">
        <v>97</v>
      </c>
      <c r="O90" s="14">
        <f>'RESUMEN '!$B$3</f>
        <v>44200</v>
      </c>
      <c r="P90" s="5">
        <v>2020</v>
      </c>
      <c r="Q90" s="5"/>
    </row>
    <row r="91" spans="1:17" x14ac:dyDescent="0.25">
      <c r="A91" s="5" t="s">
        <v>25</v>
      </c>
      <c r="B91" s="5" t="s">
        <v>90</v>
      </c>
      <c r="C91" s="5" t="s">
        <v>100</v>
      </c>
      <c r="D91" s="5" t="s">
        <v>106</v>
      </c>
      <c r="E91" s="5" t="str">
        <f>'CUOTA LTP'!C42</f>
        <v>BAYCIC BAYCIC MARIA</v>
      </c>
      <c r="F91" s="5" t="s">
        <v>95</v>
      </c>
      <c r="G91" s="5" t="s">
        <v>96</v>
      </c>
      <c r="H91" s="3">
        <f>'CUOTA LTP'!E43</f>
        <v>1.1999999999999999E-3</v>
      </c>
      <c r="I91" s="3">
        <f>'CUOTA LTP'!F43</f>
        <v>0</v>
      </c>
      <c r="J91" s="3">
        <f>'CUOTA LTP'!G43</f>
        <v>1.21E-2</v>
      </c>
      <c r="K91" s="3">
        <f>'CUOTA LTP'!H43</f>
        <v>0</v>
      </c>
      <c r="L91" s="3">
        <f>'CUOTA LTP'!I43</f>
        <v>1.21E-2</v>
      </c>
      <c r="M91" s="63">
        <f>'CUOTA LTP'!J43</f>
        <v>0</v>
      </c>
      <c r="N91" s="14" t="s">
        <v>97</v>
      </c>
      <c r="O91" s="14">
        <f>'RESUMEN '!$B$3</f>
        <v>44200</v>
      </c>
      <c r="P91" s="5">
        <v>2020</v>
      </c>
      <c r="Q91" s="5"/>
    </row>
    <row r="92" spans="1:17" x14ac:dyDescent="0.25">
      <c r="A92" s="5" t="s">
        <v>25</v>
      </c>
      <c r="B92" s="5" t="s">
        <v>90</v>
      </c>
      <c r="C92" s="5" t="s">
        <v>100</v>
      </c>
      <c r="D92" s="5" t="s">
        <v>106</v>
      </c>
      <c r="E92" s="5" t="str">
        <f>'CUOTA LTP'!C42</f>
        <v>BAYCIC BAYCIC MARIA</v>
      </c>
      <c r="F92" s="5" t="s">
        <v>93</v>
      </c>
      <c r="G92" s="5" t="s">
        <v>96</v>
      </c>
      <c r="H92" s="3">
        <f>'CUOTA LTP'!K42</f>
        <v>1.21E-2</v>
      </c>
      <c r="I92" s="3">
        <f>'CUOTA LTP'!L42</f>
        <v>0</v>
      </c>
      <c r="J92" s="3">
        <f>'CUOTA LTP'!M42</f>
        <v>1.21E-2</v>
      </c>
      <c r="K92" s="3">
        <f>'CUOTA LTP'!N42</f>
        <v>0</v>
      </c>
      <c r="L92" s="3">
        <f>'CUOTA LTP'!O42</f>
        <v>1.21E-2</v>
      </c>
      <c r="M92" s="63">
        <f>'CUOTA LTP'!P42</f>
        <v>0</v>
      </c>
      <c r="N92" s="14" t="s">
        <v>97</v>
      </c>
      <c r="O92" s="14">
        <f>'RESUMEN '!$B$3</f>
        <v>44200</v>
      </c>
      <c r="P92" s="5">
        <v>2020</v>
      </c>
      <c r="Q92" s="5"/>
    </row>
    <row r="93" spans="1:17" x14ac:dyDescent="0.25">
      <c r="A93" s="5" t="s">
        <v>25</v>
      </c>
      <c r="B93" s="5" t="s">
        <v>90</v>
      </c>
      <c r="C93" s="5" t="s">
        <v>100</v>
      </c>
      <c r="D93" s="5" t="s">
        <v>106</v>
      </c>
      <c r="E93" s="5" t="str">
        <f>'CUOTA LTP'!C44</f>
        <v>BRACPESCA S.A.</v>
      </c>
      <c r="F93" s="5" t="s">
        <v>93</v>
      </c>
      <c r="G93" s="5" t="s">
        <v>94</v>
      </c>
      <c r="H93" s="3">
        <f>'CUOTA LTP'!E44</f>
        <v>58.500399999999999</v>
      </c>
      <c r="I93" s="3">
        <f>'CUOTA LTP'!F44</f>
        <v>9.1709999999999994</v>
      </c>
      <c r="J93" s="3">
        <f>'CUOTA LTP'!G44</f>
        <v>67.671400000000006</v>
      </c>
      <c r="K93" s="3">
        <f>'CUOTA LTP'!H44</f>
        <v>18.603999999999999</v>
      </c>
      <c r="L93" s="3">
        <f>'CUOTA LTP'!I44</f>
        <v>49.067400000000006</v>
      </c>
      <c r="M93" s="63">
        <f>'CUOTA LTP'!J44</f>
        <v>0.27491672996273164</v>
      </c>
      <c r="N93" s="14" t="s">
        <v>97</v>
      </c>
      <c r="O93" s="14">
        <f>'RESUMEN '!$B$3</f>
        <v>44200</v>
      </c>
      <c r="P93" s="5">
        <v>2020</v>
      </c>
      <c r="Q93" s="5"/>
    </row>
    <row r="94" spans="1:17" x14ac:dyDescent="0.25">
      <c r="A94" s="5" t="s">
        <v>25</v>
      </c>
      <c r="B94" s="5" t="s">
        <v>90</v>
      </c>
      <c r="C94" s="5" t="s">
        <v>100</v>
      </c>
      <c r="D94" s="5" t="s">
        <v>106</v>
      </c>
      <c r="E94" s="5" t="str">
        <f>'CUOTA LTP'!C44</f>
        <v>BRACPESCA S.A.</v>
      </c>
      <c r="F94" s="5" t="s">
        <v>95</v>
      </c>
      <c r="G94" s="5" t="s">
        <v>96</v>
      </c>
      <c r="H94" s="3">
        <f>'CUOTA LTP'!E45</f>
        <v>6.4641000000000002</v>
      </c>
      <c r="I94" s="3">
        <f>'CUOTA LTP'!F45</f>
        <v>0</v>
      </c>
      <c r="J94" s="3">
        <f>'CUOTA LTP'!G45</f>
        <v>55.531500000000008</v>
      </c>
      <c r="K94" s="3">
        <f>'CUOTA LTP'!H45</f>
        <v>10.667</v>
      </c>
      <c r="L94" s="3">
        <f>'CUOTA LTP'!I45</f>
        <v>44.864500000000007</v>
      </c>
      <c r="M94" s="63">
        <f>'CUOTA LTP'!J45</f>
        <v>0.19208917461260722</v>
      </c>
      <c r="N94" s="14" t="s">
        <v>97</v>
      </c>
      <c r="O94" s="14">
        <f>'RESUMEN '!$B$3</f>
        <v>44200</v>
      </c>
      <c r="P94" s="5">
        <v>2020</v>
      </c>
      <c r="Q94" s="5"/>
    </row>
    <row r="95" spans="1:17" x14ac:dyDescent="0.25">
      <c r="A95" s="5" t="s">
        <v>25</v>
      </c>
      <c r="B95" s="5" t="s">
        <v>90</v>
      </c>
      <c r="C95" s="5" t="s">
        <v>100</v>
      </c>
      <c r="D95" s="5" t="s">
        <v>106</v>
      </c>
      <c r="E95" s="5" t="str">
        <f>'CUOTA LTP'!C44</f>
        <v>BRACPESCA S.A.</v>
      </c>
      <c r="F95" s="5" t="s">
        <v>93</v>
      </c>
      <c r="G95" s="5" t="s">
        <v>96</v>
      </c>
      <c r="H95" s="3">
        <f>'CUOTA LTP'!K44</f>
        <v>64.964500000000001</v>
      </c>
      <c r="I95" s="3">
        <f>'CUOTA LTP'!L44</f>
        <v>9.1709999999999994</v>
      </c>
      <c r="J95" s="3">
        <f>'CUOTA LTP'!M44</f>
        <v>74.135500000000008</v>
      </c>
      <c r="K95" s="3">
        <f>'CUOTA LTP'!N44</f>
        <v>29.271000000000001</v>
      </c>
      <c r="L95" s="3">
        <f>'CUOTA LTP'!O44</f>
        <v>44.864500000000007</v>
      </c>
      <c r="M95" s="63">
        <f>'CUOTA LTP'!P44</f>
        <v>0.39483108632166775</v>
      </c>
      <c r="N95" s="14" t="s">
        <v>97</v>
      </c>
      <c r="O95" s="14">
        <f>'RESUMEN '!$B$3</f>
        <v>44200</v>
      </c>
      <c r="P95" s="5">
        <v>2020</v>
      </c>
      <c r="Q95" s="5"/>
    </row>
    <row r="96" spans="1:17" x14ac:dyDescent="0.25">
      <c r="A96" s="5" t="s">
        <v>25</v>
      </c>
      <c r="B96" s="5" t="s">
        <v>90</v>
      </c>
      <c r="C96" s="5" t="s">
        <v>100</v>
      </c>
      <c r="D96" s="5" t="s">
        <v>106</v>
      </c>
      <c r="E96" s="5" t="str">
        <f>'CUOTA LTP'!C46</f>
        <v>CAMANCHACA PESCA SUR S.A.</v>
      </c>
      <c r="F96" s="5" t="s">
        <v>93</v>
      </c>
      <c r="G96" s="5" t="s">
        <v>94</v>
      </c>
      <c r="H96" s="3">
        <f>'CUOTA LTP'!E46</f>
        <v>1.903</v>
      </c>
      <c r="I96" s="3">
        <f>'CUOTA LTP'!F46</f>
        <v>0</v>
      </c>
      <c r="J96" s="3">
        <f>'CUOTA LTP'!G46</f>
        <v>1.903</v>
      </c>
      <c r="K96" s="3">
        <f>'CUOTA LTP'!H46</f>
        <v>0</v>
      </c>
      <c r="L96" s="3">
        <f>'CUOTA LTP'!I46</f>
        <v>1.903</v>
      </c>
      <c r="M96" s="63">
        <f>'CUOTA LTP'!J46</f>
        <v>0</v>
      </c>
      <c r="N96" s="14" t="s">
        <v>97</v>
      </c>
      <c r="O96" s="14">
        <f>'RESUMEN '!$B$3</f>
        <v>44200</v>
      </c>
      <c r="P96" s="5">
        <v>2020</v>
      </c>
      <c r="Q96" s="5"/>
    </row>
    <row r="97" spans="1:17" x14ac:dyDescent="0.25">
      <c r="A97" s="5" t="s">
        <v>25</v>
      </c>
      <c r="B97" s="5" t="s">
        <v>90</v>
      </c>
      <c r="C97" s="5" t="s">
        <v>100</v>
      </c>
      <c r="D97" s="5" t="s">
        <v>106</v>
      </c>
      <c r="E97" s="5" t="str">
        <f>'CUOTA LTP'!C46</f>
        <v>CAMANCHACA PESCA SUR S.A.</v>
      </c>
      <c r="F97" s="5" t="s">
        <v>95</v>
      </c>
      <c r="G97" s="5" t="s">
        <v>96</v>
      </c>
      <c r="H97" s="3">
        <f>'CUOTA LTP'!E47</f>
        <v>0.21029999999999999</v>
      </c>
      <c r="I97" s="3">
        <f>'CUOTA LTP'!F47</f>
        <v>0</v>
      </c>
      <c r="J97" s="3">
        <f>'CUOTA LTP'!G47</f>
        <v>2.1133000000000002</v>
      </c>
      <c r="K97" s="3">
        <f>'CUOTA LTP'!H47</f>
        <v>0</v>
      </c>
      <c r="L97" s="3">
        <f>'CUOTA LTP'!I47</f>
        <v>2.1133000000000002</v>
      </c>
      <c r="M97" s="63">
        <f>'CUOTA LTP'!J47</f>
        <v>0</v>
      </c>
      <c r="N97" s="14" t="s">
        <v>97</v>
      </c>
      <c r="O97" s="14">
        <f>'RESUMEN '!$B$3</f>
        <v>44200</v>
      </c>
      <c r="P97" s="5">
        <v>2020</v>
      </c>
      <c r="Q97" s="5"/>
    </row>
    <row r="98" spans="1:17" x14ac:dyDescent="0.25">
      <c r="A98" s="5" t="s">
        <v>25</v>
      </c>
      <c r="B98" s="5" t="s">
        <v>90</v>
      </c>
      <c r="C98" s="5" t="s">
        <v>100</v>
      </c>
      <c r="D98" s="5" t="s">
        <v>106</v>
      </c>
      <c r="E98" s="5" t="str">
        <f>'CUOTA LTP'!C46</f>
        <v>CAMANCHACA PESCA SUR S.A.</v>
      </c>
      <c r="F98" s="5" t="s">
        <v>93</v>
      </c>
      <c r="G98" s="5" t="s">
        <v>96</v>
      </c>
      <c r="H98" s="3">
        <f>'CUOTA LTP'!K46</f>
        <v>2.1133000000000002</v>
      </c>
      <c r="I98" s="3">
        <f>'CUOTA LTP'!L46</f>
        <v>0</v>
      </c>
      <c r="J98" s="3">
        <f>'CUOTA LTP'!M46</f>
        <v>2.1133000000000002</v>
      </c>
      <c r="K98" s="3">
        <f>'CUOTA LTP'!N46</f>
        <v>0</v>
      </c>
      <c r="L98" s="3">
        <f>'CUOTA LTP'!O46</f>
        <v>2.1133000000000002</v>
      </c>
      <c r="M98" s="63">
        <f>'CUOTA LTP'!P46</f>
        <v>0</v>
      </c>
      <c r="N98" s="14" t="s">
        <v>97</v>
      </c>
      <c r="O98" s="14">
        <f>'RESUMEN '!$B$3</f>
        <v>44200</v>
      </c>
      <c r="P98" s="5">
        <v>2020</v>
      </c>
      <c r="Q98" s="5"/>
    </row>
    <row r="99" spans="1:17" x14ac:dyDescent="0.25">
      <c r="A99" s="5" t="s">
        <v>25</v>
      </c>
      <c r="B99" s="5" t="s">
        <v>90</v>
      </c>
      <c r="C99" s="5" t="s">
        <v>100</v>
      </c>
      <c r="D99" s="5" t="s">
        <v>106</v>
      </c>
      <c r="E99" s="5" t="str">
        <f>'CUOTA LTP'!C48</f>
        <v>ANTONIO CRUZ CORDOVA NAKOUZI E.I.R.L.</v>
      </c>
      <c r="F99" s="5" t="s">
        <v>93</v>
      </c>
      <c r="G99" s="5" t="s">
        <v>94</v>
      </c>
      <c r="H99" s="3">
        <f>'CUOTA LTP'!E48</f>
        <v>1.6989000000000001</v>
      </c>
      <c r="I99" s="3">
        <f>'CUOTA LTP'!F48</f>
        <v>0</v>
      </c>
      <c r="J99" s="3">
        <f>'CUOTA LTP'!G48</f>
        <v>1.6989000000000001</v>
      </c>
      <c r="K99" s="3">
        <f>'CUOTA LTP'!H48</f>
        <v>0</v>
      </c>
      <c r="L99" s="3">
        <f>'CUOTA LTP'!I48</f>
        <v>1.6989000000000001</v>
      </c>
      <c r="M99" s="63">
        <f>'CUOTA LTP'!J48</f>
        <v>0</v>
      </c>
      <c r="N99" s="14" t="s">
        <v>97</v>
      </c>
      <c r="O99" s="14">
        <f>'RESUMEN '!$B$3</f>
        <v>44200</v>
      </c>
      <c r="P99" s="5">
        <v>2020</v>
      </c>
      <c r="Q99" s="5"/>
    </row>
    <row r="100" spans="1:17" x14ac:dyDescent="0.25">
      <c r="A100" s="5" t="s">
        <v>25</v>
      </c>
      <c r="B100" s="5" t="s">
        <v>90</v>
      </c>
      <c r="C100" s="5" t="s">
        <v>100</v>
      </c>
      <c r="D100" s="5" t="s">
        <v>106</v>
      </c>
      <c r="E100" s="5" t="str">
        <f>'CUOTA LTP'!C48</f>
        <v>ANTONIO CRUZ CORDOVA NAKOUZI E.I.R.L.</v>
      </c>
      <c r="F100" s="5" t="s">
        <v>95</v>
      </c>
      <c r="G100" s="5" t="s">
        <v>96</v>
      </c>
      <c r="H100" s="3">
        <f>'CUOTA LTP'!E49</f>
        <v>0.18770000000000001</v>
      </c>
      <c r="I100" s="3">
        <f>'CUOTA LTP'!F49</f>
        <v>0</v>
      </c>
      <c r="J100" s="3">
        <f>'CUOTA LTP'!G49</f>
        <v>1.8866000000000001</v>
      </c>
      <c r="K100" s="3">
        <f>'CUOTA LTP'!H49</f>
        <v>0</v>
      </c>
      <c r="L100" s="3">
        <f>'CUOTA LTP'!I49</f>
        <v>1.8866000000000001</v>
      </c>
      <c r="M100" s="63">
        <f>'CUOTA LTP'!J49</f>
        <v>0</v>
      </c>
      <c r="N100" s="14" t="s">
        <v>97</v>
      </c>
      <c r="O100" s="14">
        <f>'RESUMEN '!$B$3</f>
        <v>44200</v>
      </c>
      <c r="P100" s="5">
        <v>2020</v>
      </c>
      <c r="Q100" s="5"/>
    </row>
    <row r="101" spans="1:17" x14ac:dyDescent="0.25">
      <c r="A101" s="5" t="s">
        <v>25</v>
      </c>
      <c r="B101" s="5" t="s">
        <v>90</v>
      </c>
      <c r="C101" s="5" t="s">
        <v>100</v>
      </c>
      <c r="D101" s="5" t="s">
        <v>106</v>
      </c>
      <c r="E101" s="5" t="str">
        <f>'CUOTA LTP'!C48</f>
        <v>ANTONIO CRUZ CORDOVA NAKOUZI E.I.R.L.</v>
      </c>
      <c r="F101" s="5" t="s">
        <v>93</v>
      </c>
      <c r="G101" s="5" t="s">
        <v>96</v>
      </c>
      <c r="H101" s="3">
        <f>'CUOTA LTP'!K48</f>
        <v>1.8866000000000001</v>
      </c>
      <c r="I101" s="3">
        <f>'CUOTA LTP'!L48</f>
        <v>0</v>
      </c>
      <c r="J101" s="3">
        <f>'CUOTA LTP'!M48</f>
        <v>1.8866000000000001</v>
      </c>
      <c r="K101" s="3">
        <f>'CUOTA LTP'!N48</f>
        <v>0</v>
      </c>
      <c r="L101" s="3">
        <f>'CUOTA LTP'!O48</f>
        <v>1.8866000000000001</v>
      </c>
      <c r="M101" s="63">
        <f>'CUOTA LTP'!P48</f>
        <v>0</v>
      </c>
      <c r="N101" s="14" t="s">
        <v>97</v>
      </c>
      <c r="O101" s="14">
        <f>'RESUMEN '!$B$3</f>
        <v>44200</v>
      </c>
      <c r="P101" s="5">
        <v>2020</v>
      </c>
      <c r="Q101" s="5"/>
    </row>
    <row r="102" spans="1:17" x14ac:dyDescent="0.25">
      <c r="A102" s="5" t="s">
        <v>25</v>
      </c>
      <c r="B102" s="5" t="s">
        <v>90</v>
      </c>
      <c r="C102" s="5" t="s">
        <v>100</v>
      </c>
      <c r="D102" s="5" t="s">
        <v>106</v>
      </c>
      <c r="E102" s="5" t="str">
        <f>'CUOTA LTP'!C50</f>
        <v>GRIMAR S.A. PESQ.</v>
      </c>
      <c r="F102" s="5" t="s">
        <v>93</v>
      </c>
      <c r="G102" s="5" t="s">
        <v>94</v>
      </c>
      <c r="H102" s="3">
        <f>'CUOTA LTP'!E50</f>
        <v>1.0277000000000001</v>
      </c>
      <c r="I102" s="3">
        <f>'CUOTA LTP'!F50</f>
        <v>0</v>
      </c>
      <c r="J102" s="3">
        <f>'CUOTA LTP'!G50</f>
        <v>1.0277000000000001</v>
      </c>
      <c r="K102" s="3">
        <f>'CUOTA LTP'!H50</f>
        <v>0</v>
      </c>
      <c r="L102" s="3">
        <f>'CUOTA LTP'!I50</f>
        <v>1.0277000000000001</v>
      </c>
      <c r="M102" s="63">
        <f>'CUOTA LTP'!J50</f>
        <v>0</v>
      </c>
      <c r="N102" s="14" t="s">
        <v>97</v>
      </c>
      <c r="O102" s="14">
        <f>'RESUMEN '!$B$3</f>
        <v>44200</v>
      </c>
      <c r="P102" s="5">
        <v>2020</v>
      </c>
      <c r="Q102" s="5"/>
    </row>
    <row r="103" spans="1:17" x14ac:dyDescent="0.25">
      <c r="A103" s="5" t="s">
        <v>25</v>
      </c>
      <c r="B103" s="5" t="s">
        <v>90</v>
      </c>
      <c r="C103" s="5" t="s">
        <v>100</v>
      </c>
      <c r="D103" s="5" t="s">
        <v>106</v>
      </c>
      <c r="E103" s="5" t="str">
        <f>'CUOTA LTP'!C50</f>
        <v>GRIMAR S.A. PESQ.</v>
      </c>
      <c r="F103" s="5" t="s">
        <v>95</v>
      </c>
      <c r="G103" s="5" t="s">
        <v>96</v>
      </c>
      <c r="H103" s="3">
        <f>'CUOTA LTP'!E51</f>
        <v>0.11360000000000001</v>
      </c>
      <c r="I103" s="3">
        <f>'CUOTA LTP'!F51</f>
        <v>0</v>
      </c>
      <c r="J103" s="3">
        <f>'CUOTA LTP'!G51</f>
        <v>1.1413</v>
      </c>
      <c r="K103" s="3">
        <f>'CUOTA LTP'!H51</f>
        <v>0</v>
      </c>
      <c r="L103" s="3">
        <f>'CUOTA LTP'!I51</f>
        <v>1.1413</v>
      </c>
      <c r="M103" s="63">
        <f>'CUOTA LTP'!J51</f>
        <v>0</v>
      </c>
      <c r="N103" s="14" t="s">
        <v>97</v>
      </c>
      <c r="O103" s="14">
        <f>'RESUMEN '!$B$3</f>
        <v>44200</v>
      </c>
      <c r="P103" s="5">
        <v>2020</v>
      </c>
      <c r="Q103" s="5"/>
    </row>
    <row r="104" spans="1:17" x14ac:dyDescent="0.25">
      <c r="A104" s="5" t="s">
        <v>25</v>
      </c>
      <c r="B104" s="5" t="s">
        <v>90</v>
      </c>
      <c r="C104" s="5" t="s">
        <v>100</v>
      </c>
      <c r="D104" s="5" t="s">
        <v>106</v>
      </c>
      <c r="E104" s="5" t="str">
        <f>'CUOTA LTP'!C50</f>
        <v>GRIMAR S.A. PESQ.</v>
      </c>
      <c r="F104" s="5" t="s">
        <v>93</v>
      </c>
      <c r="G104" s="5" t="s">
        <v>96</v>
      </c>
      <c r="H104" s="3">
        <f>'CUOTA LTP'!K50</f>
        <v>1.1413</v>
      </c>
      <c r="I104" s="3">
        <f>'CUOTA LTP'!L50</f>
        <v>0</v>
      </c>
      <c r="J104" s="3">
        <f>'CUOTA LTP'!M50</f>
        <v>1.1413</v>
      </c>
      <c r="K104" s="3">
        <f>'CUOTA LTP'!N50</f>
        <v>0</v>
      </c>
      <c r="L104" s="3">
        <f>'CUOTA LTP'!O50</f>
        <v>1.1413</v>
      </c>
      <c r="M104" s="63">
        <f>'CUOTA LTP'!P50</f>
        <v>0</v>
      </c>
      <c r="N104" s="14" t="s">
        <v>97</v>
      </c>
      <c r="O104" s="14">
        <f>'RESUMEN '!$B$3</f>
        <v>44200</v>
      </c>
      <c r="P104" s="5">
        <v>2020</v>
      </c>
      <c r="Q104" s="5"/>
    </row>
    <row r="105" spans="1:17" x14ac:dyDescent="0.25">
      <c r="A105" s="5" t="s">
        <v>25</v>
      </c>
      <c r="B105" s="5" t="s">
        <v>90</v>
      </c>
      <c r="C105" s="5" t="s">
        <v>100</v>
      </c>
      <c r="D105" s="5" t="s">
        <v>106</v>
      </c>
      <c r="E105" s="5" t="str">
        <f>'CUOTA LTP'!C52</f>
        <v>ISLADAMAS S.A. PESQ.</v>
      </c>
      <c r="F105" s="5" t="s">
        <v>93</v>
      </c>
      <c r="G105" s="5" t="s">
        <v>94</v>
      </c>
      <c r="H105" s="3">
        <f>'CUOTA LTP'!E52</f>
        <v>108.3359</v>
      </c>
      <c r="I105" s="3">
        <f>'CUOTA LTP'!F52</f>
        <v>0</v>
      </c>
      <c r="J105" s="3">
        <f>'CUOTA LTP'!G52</f>
        <v>108.3359</v>
      </c>
      <c r="K105" s="3">
        <f>'CUOTA LTP'!H52</f>
        <v>19.356000000000002</v>
      </c>
      <c r="L105" s="3">
        <f>'CUOTA LTP'!I52</f>
        <v>88.979899999999986</v>
      </c>
      <c r="M105" s="63">
        <f>'CUOTA LTP'!J52</f>
        <v>0.1786665362082191</v>
      </c>
      <c r="N105" s="14" t="s">
        <v>97</v>
      </c>
      <c r="O105" s="14">
        <f>'RESUMEN '!$B$3</f>
        <v>44200</v>
      </c>
      <c r="P105" s="5">
        <v>2020</v>
      </c>
      <c r="Q105" s="5"/>
    </row>
    <row r="106" spans="1:17" x14ac:dyDescent="0.25">
      <c r="A106" s="5" t="s">
        <v>25</v>
      </c>
      <c r="B106" s="5" t="s">
        <v>90</v>
      </c>
      <c r="C106" s="5" t="s">
        <v>100</v>
      </c>
      <c r="D106" s="5" t="s">
        <v>106</v>
      </c>
      <c r="E106" s="5" t="str">
        <f>'CUOTA LTP'!C52</f>
        <v>ISLADAMAS S.A. PESQ.</v>
      </c>
      <c r="F106" s="5" t="s">
        <v>95</v>
      </c>
      <c r="G106" s="5" t="s">
        <v>96</v>
      </c>
      <c r="H106" s="3">
        <f>'CUOTA LTP'!E53</f>
        <v>11.970800000000001</v>
      </c>
      <c r="I106" s="3">
        <f>'CUOTA LTP'!F53</f>
        <v>0</v>
      </c>
      <c r="J106" s="3">
        <f>'CUOTA LTP'!G53</f>
        <v>100.95069999999998</v>
      </c>
      <c r="K106" s="3">
        <f>'CUOTA LTP'!H53</f>
        <v>0</v>
      </c>
      <c r="L106" s="3">
        <f>'CUOTA LTP'!I53</f>
        <v>100.95069999999998</v>
      </c>
      <c r="M106" s="63">
        <f>'CUOTA LTP'!J53</f>
        <v>0</v>
      </c>
      <c r="N106" s="14" t="s">
        <v>97</v>
      </c>
      <c r="O106" s="14">
        <f>'RESUMEN '!$B$3</f>
        <v>44200</v>
      </c>
      <c r="P106" s="5">
        <v>2020</v>
      </c>
      <c r="Q106" s="5"/>
    </row>
    <row r="107" spans="1:17" x14ac:dyDescent="0.25">
      <c r="A107" s="5" t="s">
        <v>25</v>
      </c>
      <c r="B107" s="5" t="s">
        <v>90</v>
      </c>
      <c r="C107" s="5" t="s">
        <v>100</v>
      </c>
      <c r="D107" s="5" t="s">
        <v>106</v>
      </c>
      <c r="E107" s="5" t="str">
        <f>'CUOTA LTP'!C52</f>
        <v>ISLADAMAS S.A. PESQ.</v>
      </c>
      <c r="F107" s="5" t="s">
        <v>93</v>
      </c>
      <c r="G107" s="5" t="s">
        <v>96</v>
      </c>
      <c r="H107" s="3">
        <f>'CUOTA LTP'!K52</f>
        <v>120.30669999999999</v>
      </c>
      <c r="I107" s="3">
        <f>'CUOTA LTP'!L52</f>
        <v>0</v>
      </c>
      <c r="J107" s="3">
        <f>'CUOTA LTP'!M52</f>
        <v>120.30669999999999</v>
      </c>
      <c r="K107" s="3">
        <f>'CUOTA LTP'!N52</f>
        <v>19.356000000000002</v>
      </c>
      <c r="L107" s="3">
        <f>'CUOTA LTP'!O52</f>
        <v>100.95069999999998</v>
      </c>
      <c r="M107" s="63">
        <f>'CUOTA LTP'!P52</f>
        <v>0.16088879505463954</v>
      </c>
      <c r="N107" s="14" t="s">
        <v>97</v>
      </c>
      <c r="O107" s="14">
        <f>'RESUMEN '!$B$3</f>
        <v>44200</v>
      </c>
      <c r="P107" s="5">
        <v>2020</v>
      </c>
      <c r="Q107" s="5"/>
    </row>
    <row r="108" spans="1:17" x14ac:dyDescent="0.25">
      <c r="A108" s="5" t="s">
        <v>25</v>
      </c>
      <c r="B108" s="5" t="s">
        <v>90</v>
      </c>
      <c r="C108" s="5" t="s">
        <v>100</v>
      </c>
      <c r="D108" s="5" t="s">
        <v>106</v>
      </c>
      <c r="E108" s="5" t="str">
        <f>'CUOTA LTP'!C54</f>
        <v>LANDES S.A. PESQ.</v>
      </c>
      <c r="F108" s="5" t="s">
        <v>93</v>
      </c>
      <c r="G108" s="5" t="s">
        <v>94</v>
      </c>
      <c r="H108" s="3">
        <f>'CUOTA LTP'!E54</f>
        <v>0.56100000000000005</v>
      </c>
      <c r="I108" s="3">
        <f>'CUOTA LTP'!F54</f>
        <v>0</v>
      </c>
      <c r="J108" s="3">
        <f>'CUOTA LTP'!G54</f>
        <v>0.56100000000000005</v>
      </c>
      <c r="K108" s="3">
        <f>'CUOTA LTP'!H54</f>
        <v>0</v>
      </c>
      <c r="L108" s="3">
        <f>'CUOTA LTP'!I54</f>
        <v>0.56100000000000005</v>
      </c>
      <c r="M108" s="63">
        <f>'CUOTA LTP'!J54</f>
        <v>0</v>
      </c>
      <c r="N108" s="14" t="s">
        <v>97</v>
      </c>
      <c r="O108" s="14">
        <f>'RESUMEN '!$B$3</f>
        <v>44200</v>
      </c>
      <c r="P108" s="5">
        <v>2020</v>
      </c>
      <c r="Q108" s="5"/>
    </row>
    <row r="109" spans="1:17" x14ac:dyDescent="0.25">
      <c r="A109" s="5" t="s">
        <v>25</v>
      </c>
      <c r="B109" s="5" t="s">
        <v>90</v>
      </c>
      <c r="C109" s="5" t="s">
        <v>100</v>
      </c>
      <c r="D109" s="5" t="s">
        <v>106</v>
      </c>
      <c r="E109" s="5" t="str">
        <f>'CUOTA LTP'!C54</f>
        <v>LANDES S.A. PESQ.</v>
      </c>
      <c r="F109" s="5" t="s">
        <v>95</v>
      </c>
      <c r="G109" s="5" t="s">
        <v>96</v>
      </c>
      <c r="H109" s="3">
        <f>'CUOTA LTP'!E55</f>
        <v>6.2E-2</v>
      </c>
      <c r="I109" s="3">
        <f>'CUOTA LTP'!F55</f>
        <v>0</v>
      </c>
      <c r="J109" s="3">
        <f>'CUOTA LTP'!G55</f>
        <v>0.623</v>
      </c>
      <c r="K109" s="3">
        <f>'CUOTA LTP'!H55</f>
        <v>0</v>
      </c>
      <c r="L109" s="3">
        <f>'CUOTA LTP'!I55</f>
        <v>0.623</v>
      </c>
      <c r="M109" s="63">
        <f>'CUOTA LTP'!J55</f>
        <v>0</v>
      </c>
      <c r="N109" s="14" t="s">
        <v>97</v>
      </c>
      <c r="O109" s="14">
        <f>'RESUMEN '!$B$3</f>
        <v>44200</v>
      </c>
      <c r="P109" s="5">
        <v>2020</v>
      </c>
      <c r="Q109" s="5"/>
    </row>
    <row r="110" spans="1:17" x14ac:dyDescent="0.25">
      <c r="A110" s="5" t="s">
        <v>25</v>
      </c>
      <c r="B110" s="5" t="s">
        <v>90</v>
      </c>
      <c r="C110" s="5" t="s">
        <v>100</v>
      </c>
      <c r="D110" s="5" t="s">
        <v>106</v>
      </c>
      <c r="E110" s="5" t="str">
        <f>'CUOTA LTP'!C54</f>
        <v>LANDES S.A. PESQ.</v>
      </c>
      <c r="F110" s="5" t="s">
        <v>93</v>
      </c>
      <c r="G110" s="5" t="s">
        <v>96</v>
      </c>
      <c r="H110" s="3">
        <f>'CUOTA LTP'!K54</f>
        <v>0.623</v>
      </c>
      <c r="I110" s="3">
        <f>'CUOTA LTP'!L54</f>
        <v>0</v>
      </c>
      <c r="J110" s="3">
        <f>'CUOTA LTP'!M54</f>
        <v>0.623</v>
      </c>
      <c r="K110" s="3">
        <f>'CUOTA LTP'!N54</f>
        <v>0</v>
      </c>
      <c r="L110" s="3">
        <f>'CUOTA LTP'!O54</f>
        <v>0.623</v>
      </c>
      <c r="M110" s="63">
        <f>'CUOTA LTP'!P54</f>
        <v>0</v>
      </c>
      <c r="N110" s="14" t="s">
        <v>97</v>
      </c>
      <c r="O110" s="14">
        <f>'RESUMEN '!$B$3</f>
        <v>44200</v>
      </c>
      <c r="P110" s="5">
        <v>2020</v>
      </c>
      <c r="Q110" s="5"/>
    </row>
    <row r="111" spans="1:17" x14ac:dyDescent="0.25">
      <c r="A111" s="5" t="s">
        <v>25</v>
      </c>
      <c r="B111" s="5" t="s">
        <v>90</v>
      </c>
      <c r="C111" s="5" t="s">
        <v>100</v>
      </c>
      <c r="D111" s="5" t="s">
        <v>106</v>
      </c>
      <c r="E111" s="5" t="str">
        <f>'CUOTA LTP'!C56</f>
        <v>ZUÑIGA ROMERO GONZALO</v>
      </c>
      <c r="F111" s="5" t="s">
        <v>93</v>
      </c>
      <c r="G111" s="5" t="s">
        <v>94</v>
      </c>
      <c r="H111" s="3">
        <f>'CUOTA LTP'!E56</f>
        <v>11.7598</v>
      </c>
      <c r="I111" s="3">
        <f>'CUOTA LTP'!F56</f>
        <v>0</v>
      </c>
      <c r="J111" s="3">
        <f>'CUOTA LTP'!G56</f>
        <v>11.7598</v>
      </c>
      <c r="K111" s="3">
        <f>'CUOTA LTP'!H56</f>
        <v>0</v>
      </c>
      <c r="L111" s="3">
        <f>'CUOTA LTP'!I56</f>
        <v>11.7598</v>
      </c>
      <c r="M111" s="63">
        <f>'CUOTA LTP'!J56</f>
        <v>0</v>
      </c>
      <c r="N111" s="14" t="s">
        <v>97</v>
      </c>
      <c r="O111" s="14">
        <f>'RESUMEN '!$B$3</f>
        <v>44200</v>
      </c>
      <c r="P111" s="5">
        <v>2020</v>
      </c>
      <c r="Q111" s="5"/>
    </row>
    <row r="112" spans="1:17" x14ac:dyDescent="0.25">
      <c r="A112" s="5" t="s">
        <v>25</v>
      </c>
      <c r="B112" s="5" t="s">
        <v>90</v>
      </c>
      <c r="C112" s="5" t="s">
        <v>100</v>
      </c>
      <c r="D112" s="5" t="s">
        <v>106</v>
      </c>
      <c r="E112" s="5" t="str">
        <f>'CUOTA LTP'!C56</f>
        <v>ZUÑIGA ROMERO GONZALO</v>
      </c>
      <c r="F112" s="5" t="s">
        <v>95</v>
      </c>
      <c r="G112" s="5" t="s">
        <v>96</v>
      </c>
      <c r="H112" s="3">
        <f>'CUOTA LTP'!E57</f>
        <v>1.2994000000000001</v>
      </c>
      <c r="I112" s="3">
        <f>'CUOTA LTP'!F57</f>
        <v>0</v>
      </c>
      <c r="J112" s="3">
        <f>'CUOTA LTP'!G57</f>
        <v>13.059200000000001</v>
      </c>
      <c r="K112" s="3">
        <f>'CUOTA LTP'!H57</f>
        <v>0</v>
      </c>
      <c r="L112" s="3">
        <f>'CUOTA LTP'!I57</f>
        <v>13.059200000000001</v>
      </c>
      <c r="M112" s="63">
        <f>'CUOTA LTP'!J57</f>
        <v>0</v>
      </c>
      <c r="N112" s="14" t="s">
        <v>97</v>
      </c>
      <c r="O112" s="14">
        <f>'RESUMEN '!$B$3</f>
        <v>44200</v>
      </c>
      <c r="P112" s="5">
        <v>2020</v>
      </c>
      <c r="Q112" s="5"/>
    </row>
    <row r="113" spans="1:17" x14ac:dyDescent="0.25">
      <c r="A113" s="5" t="s">
        <v>25</v>
      </c>
      <c r="B113" s="5" t="s">
        <v>90</v>
      </c>
      <c r="C113" s="5" t="s">
        <v>100</v>
      </c>
      <c r="D113" s="5" t="s">
        <v>106</v>
      </c>
      <c r="E113" s="5" t="str">
        <f>'CUOTA LTP'!C56</f>
        <v>ZUÑIGA ROMERO GONZALO</v>
      </c>
      <c r="F113" s="5" t="s">
        <v>93</v>
      </c>
      <c r="G113" s="5" t="s">
        <v>96</v>
      </c>
      <c r="H113" s="3">
        <f>'CUOTA LTP'!K56</f>
        <v>13.059200000000001</v>
      </c>
      <c r="I113" s="3">
        <f>'CUOTA LTP'!L56</f>
        <v>0</v>
      </c>
      <c r="J113" s="3">
        <f>'CUOTA LTP'!M56</f>
        <v>13.059200000000001</v>
      </c>
      <c r="K113" s="3">
        <f>'CUOTA LTP'!N56</f>
        <v>0</v>
      </c>
      <c r="L113" s="3">
        <f>'CUOTA LTP'!O56</f>
        <v>13.059200000000001</v>
      </c>
      <c r="M113" s="63">
        <f>'CUOTA LTP'!P56</f>
        <v>0</v>
      </c>
      <c r="N113" s="14" t="s">
        <v>97</v>
      </c>
      <c r="O113" s="14">
        <f>'RESUMEN '!$B$3</f>
        <v>44200</v>
      </c>
      <c r="P113" s="5">
        <v>2020</v>
      </c>
      <c r="Q113" s="5"/>
    </row>
    <row r="114" spans="1:17" x14ac:dyDescent="0.25">
      <c r="A114" s="5" t="s">
        <v>25</v>
      </c>
      <c r="B114" s="5" t="s">
        <v>90</v>
      </c>
      <c r="C114" s="5" t="s">
        <v>100</v>
      </c>
      <c r="D114" s="5" t="s">
        <v>106</v>
      </c>
      <c r="E114" s="5" t="str">
        <f>'CUOTA LTP'!C58</f>
        <v>MOROZIN YURECIC MARIO</v>
      </c>
      <c r="F114" s="5" t="s">
        <v>93</v>
      </c>
      <c r="G114" s="5" t="s">
        <v>94</v>
      </c>
      <c r="H114" s="3">
        <f>'CUOTA LTP'!E58</f>
        <v>1.09E-2</v>
      </c>
      <c r="I114" s="3">
        <f>'CUOTA LTP'!F58</f>
        <v>0</v>
      </c>
      <c r="J114" s="3">
        <f>'CUOTA LTP'!G58</f>
        <v>1.09E-2</v>
      </c>
      <c r="K114" s="3">
        <f>'CUOTA LTP'!H58</f>
        <v>0</v>
      </c>
      <c r="L114" s="3">
        <f>'CUOTA LTP'!I58</f>
        <v>1.09E-2</v>
      </c>
      <c r="M114" s="63">
        <f>'CUOTA LTP'!J58</f>
        <v>0</v>
      </c>
      <c r="N114" s="14" t="s">
        <v>97</v>
      </c>
      <c r="O114" s="14">
        <f>'RESUMEN '!$B$3</f>
        <v>44200</v>
      </c>
      <c r="P114" s="5">
        <v>2020</v>
      </c>
      <c r="Q114" s="5"/>
    </row>
    <row r="115" spans="1:17" x14ac:dyDescent="0.25">
      <c r="A115" s="5" t="s">
        <v>25</v>
      </c>
      <c r="B115" s="5" t="s">
        <v>90</v>
      </c>
      <c r="C115" s="5" t="s">
        <v>100</v>
      </c>
      <c r="D115" s="5" t="s">
        <v>106</v>
      </c>
      <c r="E115" s="5" t="str">
        <f>'CUOTA LTP'!C58</f>
        <v>MOROZIN YURECIC MARIO</v>
      </c>
      <c r="F115" s="5" t="s">
        <v>95</v>
      </c>
      <c r="G115" s="5" t="s">
        <v>96</v>
      </c>
      <c r="H115" s="3">
        <f>'CUOTA LTP'!E59</f>
        <v>1.1999999999999999E-3</v>
      </c>
      <c r="I115" s="3">
        <f>'CUOTA LTP'!F59</f>
        <v>0</v>
      </c>
      <c r="J115" s="3">
        <f>'CUOTA LTP'!G59</f>
        <v>1.21E-2</v>
      </c>
      <c r="K115" s="3">
        <f>'CUOTA LTP'!H59</f>
        <v>0</v>
      </c>
      <c r="L115" s="3">
        <f>'CUOTA LTP'!I59</f>
        <v>1.21E-2</v>
      </c>
      <c r="M115" s="63">
        <f>'CUOTA LTP'!J59</f>
        <v>0</v>
      </c>
      <c r="N115" s="14" t="s">
        <v>97</v>
      </c>
      <c r="O115" s="14">
        <f>'RESUMEN '!$B$3</f>
        <v>44200</v>
      </c>
      <c r="P115" s="5">
        <v>2020</v>
      </c>
      <c r="Q115" s="5"/>
    </row>
    <row r="116" spans="1:17" x14ac:dyDescent="0.25">
      <c r="A116" s="5" t="s">
        <v>25</v>
      </c>
      <c r="B116" s="5" t="s">
        <v>90</v>
      </c>
      <c r="C116" s="5" t="s">
        <v>100</v>
      </c>
      <c r="D116" s="5" t="s">
        <v>106</v>
      </c>
      <c r="E116" s="5" t="str">
        <f>'CUOTA LTP'!C58</f>
        <v>MOROZIN YURECIC MARIO</v>
      </c>
      <c r="F116" s="5" t="s">
        <v>93</v>
      </c>
      <c r="G116" s="5" t="s">
        <v>96</v>
      </c>
      <c r="H116" s="3">
        <f>'CUOTA LTP'!K58</f>
        <v>1.21E-2</v>
      </c>
      <c r="I116" s="3">
        <f>'CUOTA LTP'!L58</f>
        <v>0</v>
      </c>
      <c r="J116" s="3">
        <f>'CUOTA LTP'!M58</f>
        <v>1.21E-2</v>
      </c>
      <c r="K116" s="3">
        <f>'CUOTA LTP'!N58</f>
        <v>0</v>
      </c>
      <c r="L116" s="3">
        <f>'CUOTA LTP'!O58</f>
        <v>1.21E-2</v>
      </c>
      <c r="M116" s="63">
        <f>'CUOTA LTP'!P58</f>
        <v>0</v>
      </c>
      <c r="N116" s="14" t="s">
        <v>97</v>
      </c>
      <c r="O116" s="14">
        <f>'RESUMEN '!$B$3</f>
        <v>44200</v>
      </c>
      <c r="P116" s="5">
        <v>2020</v>
      </c>
      <c r="Q116" s="5"/>
    </row>
    <row r="117" spans="1:17" x14ac:dyDescent="0.25">
      <c r="A117" s="5" t="s">
        <v>25</v>
      </c>
      <c r="B117" s="5" t="s">
        <v>90</v>
      </c>
      <c r="C117" s="5" t="s">
        <v>100</v>
      </c>
      <c r="D117" s="5" t="s">
        <v>106</v>
      </c>
      <c r="E117" s="5" t="str">
        <f>'CUOTA LTP'!C60</f>
        <v>QUINTERO LTDA. SOC. PESQ.</v>
      </c>
      <c r="F117" s="5" t="s">
        <v>93</v>
      </c>
      <c r="G117" s="5" t="s">
        <v>94</v>
      </c>
      <c r="H117" s="3">
        <f>'CUOTA LTP'!E60</f>
        <v>7.1999999999999998E-3</v>
      </c>
      <c r="I117" s="3">
        <f>'CUOTA LTP'!F60</f>
        <v>0</v>
      </c>
      <c r="J117" s="3">
        <f>'CUOTA LTP'!G60</f>
        <v>7.1999999999999998E-3</v>
      </c>
      <c r="K117" s="3">
        <f>'CUOTA LTP'!H60</f>
        <v>0</v>
      </c>
      <c r="L117" s="3">
        <f>'CUOTA LTP'!I60</f>
        <v>7.1999999999999998E-3</v>
      </c>
      <c r="M117" s="63">
        <f>'CUOTA LTP'!J60</f>
        <v>0</v>
      </c>
      <c r="N117" s="14" t="s">
        <v>97</v>
      </c>
      <c r="O117" s="14">
        <f>'RESUMEN '!$B$3</f>
        <v>44200</v>
      </c>
      <c r="P117" s="5">
        <v>2020</v>
      </c>
      <c r="Q117" s="5"/>
    </row>
    <row r="118" spans="1:17" x14ac:dyDescent="0.25">
      <c r="A118" s="5" t="s">
        <v>25</v>
      </c>
      <c r="B118" s="5" t="s">
        <v>90</v>
      </c>
      <c r="C118" s="5" t="s">
        <v>100</v>
      </c>
      <c r="D118" s="5" t="s">
        <v>106</v>
      </c>
      <c r="E118" s="5" t="str">
        <f>'CUOTA LTP'!C60</f>
        <v>QUINTERO LTDA. SOC. PESQ.</v>
      </c>
      <c r="F118" s="5" t="s">
        <v>95</v>
      </c>
      <c r="G118" s="5" t="s">
        <v>96</v>
      </c>
      <c r="H118" s="3">
        <f>'CUOTA LTP'!E61</f>
        <v>8.0000000000000004E-4</v>
      </c>
      <c r="I118" s="3">
        <f>'CUOTA LTP'!F61</f>
        <v>0</v>
      </c>
      <c r="J118" s="3">
        <f>'CUOTA LTP'!G61</f>
        <v>8.0000000000000002E-3</v>
      </c>
      <c r="K118" s="3">
        <f>'CUOTA LTP'!H61</f>
        <v>0</v>
      </c>
      <c r="L118" s="3">
        <f>'CUOTA LTP'!I61</f>
        <v>8.0000000000000002E-3</v>
      </c>
      <c r="M118" s="63">
        <f>'CUOTA LTP'!J61</f>
        <v>0</v>
      </c>
      <c r="N118" s="14" t="s">
        <v>97</v>
      </c>
      <c r="O118" s="14">
        <f>'RESUMEN '!$B$3</f>
        <v>44200</v>
      </c>
      <c r="P118" s="5">
        <v>2020</v>
      </c>
      <c r="Q118" s="5"/>
    </row>
    <row r="119" spans="1:17" x14ac:dyDescent="0.25">
      <c r="A119" s="5" t="s">
        <v>25</v>
      </c>
      <c r="B119" s="5" t="s">
        <v>90</v>
      </c>
      <c r="C119" s="5" t="s">
        <v>100</v>
      </c>
      <c r="D119" s="5" t="s">
        <v>106</v>
      </c>
      <c r="E119" s="5" t="str">
        <f>'CUOTA LTP'!C60</f>
        <v>QUINTERO LTDA. SOC. PESQ.</v>
      </c>
      <c r="F119" s="5" t="s">
        <v>93</v>
      </c>
      <c r="G119" s="5" t="s">
        <v>96</v>
      </c>
      <c r="H119" s="3">
        <f>'CUOTA LTP'!K60</f>
        <v>8.0000000000000002E-3</v>
      </c>
      <c r="I119" s="3">
        <f>'CUOTA LTP'!L60</f>
        <v>0</v>
      </c>
      <c r="J119" s="3">
        <f>'CUOTA LTP'!M60</f>
        <v>8.0000000000000002E-3</v>
      </c>
      <c r="K119" s="3">
        <f>'CUOTA LTP'!N60</f>
        <v>0</v>
      </c>
      <c r="L119" s="3">
        <f>'CUOTA LTP'!O60</f>
        <v>8.0000000000000002E-3</v>
      </c>
      <c r="M119" s="63">
        <f>'CUOTA LTP'!P60</f>
        <v>0</v>
      </c>
      <c r="N119" s="14" t="s">
        <v>97</v>
      </c>
      <c r="O119" s="14">
        <f>'RESUMEN '!$B$3</f>
        <v>44200</v>
      </c>
      <c r="P119" s="5">
        <v>2020</v>
      </c>
      <c r="Q119" s="5"/>
    </row>
    <row r="120" spans="1:17" x14ac:dyDescent="0.25">
      <c r="A120" s="5" t="s">
        <v>25</v>
      </c>
      <c r="B120" s="5" t="s">
        <v>90</v>
      </c>
      <c r="C120" s="5" t="s">
        <v>100</v>
      </c>
      <c r="D120" s="5" t="s">
        <v>106</v>
      </c>
      <c r="E120" s="5" t="str">
        <f>'CUOTA LTP'!C62</f>
        <v>PACIFICBLU SPA.</v>
      </c>
      <c r="F120" s="5" t="s">
        <v>93</v>
      </c>
      <c r="G120" s="5" t="s">
        <v>94</v>
      </c>
      <c r="H120" s="3">
        <f>'CUOTA LTP'!E62</f>
        <v>6.5820999999999996</v>
      </c>
      <c r="I120" s="3">
        <f>'CUOTA LTP'!F62</f>
        <v>6.9820000000000002</v>
      </c>
      <c r="J120" s="3">
        <f>'CUOTA LTP'!G62</f>
        <v>13.5641</v>
      </c>
      <c r="K120" s="3">
        <f>'CUOTA LTP'!H62</f>
        <v>0</v>
      </c>
      <c r="L120" s="3">
        <f>'CUOTA LTP'!I62</f>
        <v>13.5641</v>
      </c>
      <c r="M120" s="63">
        <f>'CUOTA LTP'!J62</f>
        <v>0</v>
      </c>
      <c r="N120" s="14" t="s">
        <v>97</v>
      </c>
      <c r="O120" s="14">
        <f>'RESUMEN '!$B$3</f>
        <v>44200</v>
      </c>
      <c r="P120" s="5">
        <v>2020</v>
      </c>
      <c r="Q120" s="5"/>
    </row>
    <row r="121" spans="1:17" x14ac:dyDescent="0.25">
      <c r="A121" s="5" t="s">
        <v>25</v>
      </c>
      <c r="B121" s="5" t="s">
        <v>90</v>
      </c>
      <c r="C121" s="5" t="s">
        <v>100</v>
      </c>
      <c r="D121" s="5" t="s">
        <v>106</v>
      </c>
      <c r="E121" s="5" t="str">
        <f>'CUOTA LTP'!C62</f>
        <v>PACIFICBLU SPA.</v>
      </c>
      <c r="F121" s="5" t="s">
        <v>95</v>
      </c>
      <c r="G121" s="5" t="s">
        <v>96</v>
      </c>
      <c r="H121" s="3">
        <f>'CUOTA LTP'!E63</f>
        <v>0.72729999999999995</v>
      </c>
      <c r="I121" s="3">
        <f>'CUOTA LTP'!F63</f>
        <v>0</v>
      </c>
      <c r="J121" s="3">
        <f>'CUOTA LTP'!G63</f>
        <v>14.291399999999999</v>
      </c>
      <c r="K121" s="3">
        <f>'CUOTA LTP'!H63</f>
        <v>0</v>
      </c>
      <c r="L121" s="3">
        <f>'CUOTA LTP'!I63</f>
        <v>14.291399999999999</v>
      </c>
      <c r="M121" s="63">
        <f>'CUOTA LTP'!J63</f>
        <v>0</v>
      </c>
      <c r="N121" s="14" t="s">
        <v>97</v>
      </c>
      <c r="O121" s="14">
        <f>'RESUMEN '!$B$3</f>
        <v>44200</v>
      </c>
      <c r="P121" s="5">
        <v>2020</v>
      </c>
      <c r="Q121" s="5"/>
    </row>
    <row r="122" spans="1:17" x14ac:dyDescent="0.25">
      <c r="A122" s="5" t="s">
        <v>25</v>
      </c>
      <c r="B122" s="5" t="s">
        <v>90</v>
      </c>
      <c r="C122" s="5" t="s">
        <v>100</v>
      </c>
      <c r="D122" s="5" t="s">
        <v>106</v>
      </c>
      <c r="E122" s="5" t="str">
        <f>'CUOTA LTP'!C62</f>
        <v>PACIFICBLU SPA.</v>
      </c>
      <c r="F122" s="5" t="s">
        <v>93</v>
      </c>
      <c r="G122" s="5" t="s">
        <v>96</v>
      </c>
      <c r="H122" s="3">
        <f>'CUOTA LTP'!K62</f>
        <v>7.3093999999999992</v>
      </c>
      <c r="I122" s="3">
        <f>'CUOTA LTP'!L62</f>
        <v>6.9820000000000002</v>
      </c>
      <c r="J122" s="3">
        <f>'CUOTA LTP'!M62</f>
        <v>14.291399999999999</v>
      </c>
      <c r="K122" s="3">
        <f>'CUOTA LTP'!N62</f>
        <v>0</v>
      </c>
      <c r="L122" s="3">
        <f>'CUOTA LTP'!O62</f>
        <v>14.291399999999999</v>
      </c>
      <c r="M122" s="63">
        <f>'CUOTA LTP'!P62</f>
        <v>0</v>
      </c>
      <c r="N122" s="14" t="s">
        <v>97</v>
      </c>
      <c r="O122" s="14">
        <f>'RESUMEN '!$B$3</f>
        <v>44200</v>
      </c>
      <c r="P122" s="5">
        <v>2020</v>
      </c>
      <c r="Q122" s="5"/>
    </row>
    <row r="123" spans="1:17" x14ac:dyDescent="0.25">
      <c r="A123" s="5" t="s">
        <v>25</v>
      </c>
      <c r="B123" s="5" t="s">
        <v>90</v>
      </c>
      <c r="C123" s="5" t="s">
        <v>100</v>
      </c>
      <c r="D123" s="5" t="s">
        <v>106</v>
      </c>
      <c r="E123" s="5" t="str">
        <f>'CUOTA LTP'!C64</f>
        <v>DA VENEZIA RETAMALES ANTONIO</v>
      </c>
      <c r="F123" s="5" t="s">
        <v>93</v>
      </c>
      <c r="G123" s="5" t="s">
        <v>94</v>
      </c>
      <c r="H123" s="3">
        <f>'CUOTA LTP'!E64</f>
        <v>3.5999999999999999E-3</v>
      </c>
      <c r="I123" s="3">
        <f>'CUOTA LTP'!F64</f>
        <v>0</v>
      </c>
      <c r="J123" s="3">
        <f>'CUOTA LTP'!G64</f>
        <v>3.5999999999999999E-3</v>
      </c>
      <c r="K123" s="3">
        <f>'CUOTA LTP'!H64</f>
        <v>0</v>
      </c>
      <c r="L123" s="3">
        <f>'CUOTA LTP'!I64</f>
        <v>3.5999999999999999E-3</v>
      </c>
      <c r="M123" s="63">
        <f>'CUOTA LTP'!J64</f>
        <v>0</v>
      </c>
      <c r="N123" s="14" t="s">
        <v>97</v>
      </c>
      <c r="O123" s="14">
        <f>'RESUMEN '!$B$3</f>
        <v>44200</v>
      </c>
      <c r="P123" s="5">
        <v>2020</v>
      </c>
      <c r="Q123" s="5"/>
    </row>
    <row r="124" spans="1:17" x14ac:dyDescent="0.25">
      <c r="A124" s="5" t="s">
        <v>25</v>
      </c>
      <c r="B124" s="5" t="s">
        <v>90</v>
      </c>
      <c r="C124" s="5" t="s">
        <v>100</v>
      </c>
      <c r="D124" s="5" t="s">
        <v>106</v>
      </c>
      <c r="E124" s="5" t="str">
        <f>'CUOTA LTP'!C64</f>
        <v>DA VENEZIA RETAMALES ANTONIO</v>
      </c>
      <c r="F124" s="5" t="s">
        <v>95</v>
      </c>
      <c r="G124" s="5" t="s">
        <v>96</v>
      </c>
      <c r="H124" s="3">
        <f>'CUOTA LTP'!E65</f>
        <v>4.0000000000000002E-4</v>
      </c>
      <c r="I124" s="3">
        <f>'CUOTA LTP'!F65</f>
        <v>0</v>
      </c>
      <c r="J124" s="3">
        <f>'CUOTA LTP'!G65</f>
        <v>4.0000000000000001E-3</v>
      </c>
      <c r="K124" s="3">
        <f>'CUOTA LTP'!H65</f>
        <v>0</v>
      </c>
      <c r="L124" s="3">
        <f>'CUOTA LTP'!I65</f>
        <v>4.0000000000000001E-3</v>
      </c>
      <c r="M124" s="63">
        <f>'CUOTA LTP'!J65</f>
        <v>0</v>
      </c>
      <c r="N124" s="14" t="s">
        <v>97</v>
      </c>
      <c r="O124" s="14">
        <f>'RESUMEN '!$B$3</f>
        <v>44200</v>
      </c>
      <c r="P124" s="5">
        <v>2020</v>
      </c>
      <c r="Q124" s="5"/>
    </row>
    <row r="125" spans="1:17" x14ac:dyDescent="0.25">
      <c r="A125" s="5" t="s">
        <v>25</v>
      </c>
      <c r="B125" s="5" t="s">
        <v>90</v>
      </c>
      <c r="C125" s="5" t="s">
        <v>100</v>
      </c>
      <c r="D125" s="5" t="s">
        <v>106</v>
      </c>
      <c r="E125" s="5" t="str">
        <f>'CUOTA LTP'!C64</f>
        <v>DA VENEZIA RETAMALES ANTONIO</v>
      </c>
      <c r="F125" s="5" t="s">
        <v>93</v>
      </c>
      <c r="G125" s="5" t="s">
        <v>96</v>
      </c>
      <c r="H125" s="3">
        <f>'CUOTA LTP'!K6</f>
        <v>1.6442999999999999</v>
      </c>
      <c r="I125" s="3">
        <f>'CUOTA LTP'!L6</f>
        <v>0</v>
      </c>
      <c r="J125" s="3">
        <f>'CUOTA LTP'!M6</f>
        <v>1.6442999999999999</v>
      </c>
      <c r="K125" s="3">
        <f>'CUOTA LTP'!N6</f>
        <v>0.90700000000000003</v>
      </c>
      <c r="L125" s="3">
        <f>'CUOTA LTP'!O6</f>
        <v>0.73729999999999984</v>
      </c>
      <c r="M125" s="63">
        <f>'CUOTA LTP'!P6</f>
        <v>0.55160250562549418</v>
      </c>
      <c r="N125" s="14" t="s">
        <v>97</v>
      </c>
      <c r="O125" s="14">
        <f>'RESUMEN '!$B$3</f>
        <v>44200</v>
      </c>
      <c r="P125" s="5">
        <v>2020</v>
      </c>
      <c r="Q125" s="5"/>
    </row>
    <row r="126" spans="1:17" x14ac:dyDescent="0.25">
      <c r="A126" s="5" t="s">
        <v>25</v>
      </c>
      <c r="B126" s="5" t="s">
        <v>90</v>
      </c>
      <c r="C126" s="5" t="s">
        <v>100</v>
      </c>
      <c r="D126" s="5" t="s">
        <v>106</v>
      </c>
      <c r="E126" s="5" t="str">
        <f>'CUOTA LTP'!C66</f>
        <v>ENFERMAR LTDA. SOC. PESQ.</v>
      </c>
      <c r="F126" s="5" t="s">
        <v>93</v>
      </c>
      <c r="G126" s="5" t="s">
        <v>94</v>
      </c>
      <c r="H126" s="3">
        <f>'CUOTA LTP'!E66</f>
        <v>9.7699999999999995E-2</v>
      </c>
      <c r="I126" s="3">
        <f>'CUOTA LTP'!F66</f>
        <v>0</v>
      </c>
      <c r="J126" s="3">
        <f>'CUOTA LTP'!G66</f>
        <v>9.7699999999999995E-2</v>
      </c>
      <c r="K126" s="3">
        <f>'CUOTA LTP'!H66</f>
        <v>0</v>
      </c>
      <c r="L126" s="3">
        <f>'CUOTA LTP'!I66</f>
        <v>9.7699999999999995E-2</v>
      </c>
      <c r="M126" s="63">
        <f>'CUOTA LTP'!J66</f>
        <v>0</v>
      </c>
      <c r="N126" s="14" t="s">
        <v>97</v>
      </c>
      <c r="O126" s="14">
        <f>'RESUMEN '!$B$3</f>
        <v>44200</v>
      </c>
      <c r="P126" s="5">
        <v>2020</v>
      </c>
      <c r="Q126" s="5"/>
    </row>
    <row r="127" spans="1:17" x14ac:dyDescent="0.25">
      <c r="A127" s="5" t="s">
        <v>25</v>
      </c>
      <c r="B127" s="5" t="s">
        <v>90</v>
      </c>
      <c r="C127" s="5" t="s">
        <v>100</v>
      </c>
      <c r="D127" s="5" t="s">
        <v>106</v>
      </c>
      <c r="E127" s="5" t="str">
        <f>'CUOTA LTP'!C66</f>
        <v>ENFERMAR LTDA. SOC. PESQ.</v>
      </c>
      <c r="F127" s="5" t="s">
        <v>95</v>
      </c>
      <c r="G127" s="5" t="s">
        <v>96</v>
      </c>
      <c r="H127" s="3">
        <f>'CUOTA LTP'!E67</f>
        <v>1.0800000000000001E-2</v>
      </c>
      <c r="I127" s="3">
        <f>'CUOTA LTP'!F67</f>
        <v>0</v>
      </c>
      <c r="J127" s="3">
        <f>'CUOTA LTP'!G67</f>
        <v>0.1085</v>
      </c>
      <c r="K127" s="3">
        <f>'CUOTA LTP'!H67</f>
        <v>0</v>
      </c>
      <c r="L127" s="3">
        <f>'CUOTA LTP'!I67</f>
        <v>0.1085</v>
      </c>
      <c r="M127" s="63">
        <f>'CUOTA LTP'!J67</f>
        <v>0</v>
      </c>
      <c r="N127" s="14" t="s">
        <v>97</v>
      </c>
      <c r="O127" s="14">
        <f>'RESUMEN '!$B$3</f>
        <v>44200</v>
      </c>
      <c r="P127" s="5">
        <v>2020</v>
      </c>
      <c r="Q127" s="5"/>
    </row>
    <row r="128" spans="1:17" x14ac:dyDescent="0.25">
      <c r="A128" s="5" t="s">
        <v>25</v>
      </c>
      <c r="B128" s="5" t="s">
        <v>90</v>
      </c>
      <c r="C128" s="5" t="s">
        <v>100</v>
      </c>
      <c r="D128" s="5" t="s">
        <v>106</v>
      </c>
      <c r="E128" s="5" t="str">
        <f>'CUOTA LTP'!C66</f>
        <v>ENFERMAR LTDA. SOC. PESQ.</v>
      </c>
      <c r="F128" s="5" t="s">
        <v>93</v>
      </c>
      <c r="G128" s="5" t="s">
        <v>96</v>
      </c>
      <c r="H128" s="3">
        <f>'CUOTA LTP'!K66</f>
        <v>0.1085</v>
      </c>
      <c r="I128" s="3">
        <f>'CUOTA LTP'!L66</f>
        <v>0</v>
      </c>
      <c r="J128" s="3">
        <f>'CUOTA LTP'!M66</f>
        <v>0.1085</v>
      </c>
      <c r="K128" s="3">
        <f>'CUOTA LTP'!N66</f>
        <v>0</v>
      </c>
      <c r="L128" s="3">
        <f>'CUOTA LTP'!O66</f>
        <v>0.1085</v>
      </c>
      <c r="M128" s="63">
        <f>'CUOTA LTP'!P66</f>
        <v>0</v>
      </c>
      <c r="N128" s="14" t="s">
        <v>97</v>
      </c>
      <c r="O128" s="14">
        <f>'RESUMEN '!$B$3</f>
        <v>44200</v>
      </c>
      <c r="P128" s="5">
        <v>2020</v>
      </c>
      <c r="Q128" s="5"/>
    </row>
    <row r="129" spans="1:17" x14ac:dyDescent="0.25">
      <c r="A129" s="5" t="s">
        <v>25</v>
      </c>
      <c r="B129" s="5" t="s">
        <v>90</v>
      </c>
      <c r="C129" s="5" t="s">
        <v>100</v>
      </c>
      <c r="D129" s="5" t="s">
        <v>106</v>
      </c>
      <c r="E129" s="5" t="str">
        <f>'CUOTA LTP'!C68</f>
        <v>RUBIO Y MAUAD LTDA.</v>
      </c>
      <c r="F129" s="5" t="s">
        <v>93</v>
      </c>
      <c r="G129" s="5" t="s">
        <v>94</v>
      </c>
      <c r="H129" s="3">
        <f>'CUOTA LTP'!E68</f>
        <v>0.46339999999999998</v>
      </c>
      <c r="I129" s="3">
        <f>'CUOTA LTP'!F68</f>
        <v>0</v>
      </c>
      <c r="J129" s="3">
        <f>'CUOTA LTP'!G68</f>
        <v>0.46339999999999998</v>
      </c>
      <c r="K129" s="3">
        <f>'CUOTA LTP'!H68</f>
        <v>0</v>
      </c>
      <c r="L129" s="3">
        <f>'CUOTA LTP'!I68</f>
        <v>0.46339999999999998</v>
      </c>
      <c r="M129" s="63">
        <f>'CUOTA LTP'!J68</f>
        <v>0</v>
      </c>
      <c r="N129" s="14" t="s">
        <v>97</v>
      </c>
      <c r="O129" s="14">
        <f>'RESUMEN '!$B$3</f>
        <v>44200</v>
      </c>
      <c r="P129" s="5">
        <v>2020</v>
      </c>
      <c r="Q129" s="5"/>
    </row>
    <row r="130" spans="1:17" x14ac:dyDescent="0.25">
      <c r="A130" s="5" t="s">
        <v>25</v>
      </c>
      <c r="B130" s="5" t="s">
        <v>90</v>
      </c>
      <c r="C130" s="5" t="s">
        <v>100</v>
      </c>
      <c r="D130" s="5" t="s">
        <v>106</v>
      </c>
      <c r="E130" s="15" t="str">
        <f>'CUOTA LTP'!C68</f>
        <v>RUBIO Y MAUAD LTDA.</v>
      </c>
      <c r="F130" s="5" t="s">
        <v>95</v>
      </c>
      <c r="G130" s="5" t="s">
        <v>96</v>
      </c>
      <c r="H130" s="3">
        <f>'CUOTA LTP'!E69</f>
        <v>5.1200000000000002E-2</v>
      </c>
      <c r="I130" s="3">
        <f>'CUOTA LTP'!F69</f>
        <v>0</v>
      </c>
      <c r="J130" s="3">
        <f>'CUOTA LTP'!G69</f>
        <v>0.51459999999999995</v>
      </c>
      <c r="K130" s="3">
        <f>'CUOTA LTP'!H69</f>
        <v>0</v>
      </c>
      <c r="L130" s="3">
        <f>'CUOTA LTP'!I69</f>
        <v>0.51459999999999995</v>
      </c>
      <c r="M130" s="63">
        <f>'CUOTA LTP'!J69</f>
        <v>0</v>
      </c>
      <c r="N130" s="14" t="s">
        <v>97</v>
      </c>
      <c r="O130" s="14">
        <f>'RESUMEN '!$B$3</f>
        <v>44200</v>
      </c>
      <c r="P130" s="5">
        <v>2020</v>
      </c>
      <c r="Q130" s="5"/>
    </row>
    <row r="131" spans="1:17" x14ac:dyDescent="0.25">
      <c r="A131" s="5" t="s">
        <v>25</v>
      </c>
      <c r="B131" s="5" t="s">
        <v>90</v>
      </c>
      <c r="C131" s="5" t="s">
        <v>100</v>
      </c>
      <c r="D131" s="5" t="s">
        <v>106</v>
      </c>
      <c r="E131" s="15" t="str">
        <f>'CUOTA LTP'!C68</f>
        <v>RUBIO Y MAUAD LTDA.</v>
      </c>
      <c r="F131" s="5" t="s">
        <v>93</v>
      </c>
      <c r="G131" s="5" t="s">
        <v>96</v>
      </c>
      <c r="H131" s="5">
        <f>'CUOTA LTP'!K68</f>
        <v>0.51459999999999995</v>
      </c>
      <c r="I131" s="5">
        <f>'CUOTA LTP'!L68</f>
        <v>0</v>
      </c>
      <c r="J131" s="5">
        <f>'CUOTA LTP'!M68</f>
        <v>0.51459999999999995</v>
      </c>
      <c r="K131" s="5">
        <f>'CUOTA LTP'!N68</f>
        <v>0</v>
      </c>
      <c r="L131" s="5">
        <f>'CUOTA LTP'!O68</f>
        <v>0.51459999999999995</v>
      </c>
      <c r="M131" s="63">
        <f>'CUOTA LTP'!P68</f>
        <v>0</v>
      </c>
      <c r="N131" s="14" t="s">
        <v>97</v>
      </c>
      <c r="O131" s="14">
        <f>'RESUMEN '!$B$3</f>
        <v>44200</v>
      </c>
      <c r="P131" s="5">
        <v>2020</v>
      </c>
      <c r="Q131" s="5"/>
    </row>
    <row r="132" spans="1:17" x14ac:dyDescent="0.25">
      <c r="A132" s="5" t="s">
        <v>25</v>
      </c>
      <c r="B132" s="5" t="s">
        <v>90</v>
      </c>
      <c r="C132" s="5" t="s">
        <v>101</v>
      </c>
      <c r="D132" s="5" t="s">
        <v>106</v>
      </c>
      <c r="E132" s="5" t="str">
        <f>'CUOTA LTP'!C70</f>
        <v>ANTARTIC SEAFOOD S.A.</v>
      </c>
      <c r="F132" s="5" t="s">
        <v>93</v>
      </c>
      <c r="G132" s="5" t="s">
        <v>94</v>
      </c>
      <c r="H132" s="3"/>
      <c r="I132" s="3">
        <f>'CUOTA LTP'!F70</f>
        <v>0</v>
      </c>
      <c r="J132" s="3">
        <f>'CUOTA LTP'!G70</f>
        <v>168.0496</v>
      </c>
      <c r="K132" s="3">
        <f>'CUOTA LTP'!H70</f>
        <v>124.054</v>
      </c>
      <c r="L132" s="3">
        <f>'CUOTA LTP'!I70</f>
        <v>43.995599999999996</v>
      </c>
      <c r="M132" s="63">
        <f>'CUOTA LTP'!J70</f>
        <v>0.7381987222819929</v>
      </c>
      <c r="N132" s="14" t="s">
        <v>97</v>
      </c>
      <c r="O132" s="14">
        <f>'RESUMEN '!$B$3</f>
        <v>44200</v>
      </c>
      <c r="P132" s="5">
        <v>2020</v>
      </c>
      <c r="Q132" s="5"/>
    </row>
    <row r="133" spans="1:17" x14ac:dyDescent="0.25">
      <c r="A133" s="5" t="s">
        <v>25</v>
      </c>
      <c r="B133" s="5" t="s">
        <v>90</v>
      </c>
      <c r="C133" s="5" t="s">
        <v>101</v>
      </c>
      <c r="D133" s="5" t="s">
        <v>106</v>
      </c>
      <c r="E133" s="5" t="str">
        <f>'CUOTA LTP'!C70</f>
        <v>ANTARTIC SEAFOOD S.A.</v>
      </c>
      <c r="F133" s="5" t="s">
        <v>95</v>
      </c>
      <c r="G133" s="5" t="s">
        <v>96</v>
      </c>
      <c r="H133" s="3">
        <f>'CUOTA LTP'!E71</f>
        <v>18.5808</v>
      </c>
      <c r="I133" s="3">
        <f>'CUOTA LTP'!F71</f>
        <v>0</v>
      </c>
      <c r="J133" s="3">
        <f>'CUOTA LTP'!G71</f>
        <v>62.576399999999992</v>
      </c>
      <c r="K133" s="3">
        <f>'CUOTA LTP'!H71</f>
        <v>5.5259999999999998</v>
      </c>
      <c r="L133" s="3">
        <f>'CUOTA LTP'!I71</f>
        <v>57.050399999999996</v>
      </c>
      <c r="M133" s="63">
        <f>'CUOTA LTP'!J71</f>
        <v>8.8308052236945558E-2</v>
      </c>
      <c r="N133" s="14" t="s">
        <v>97</v>
      </c>
      <c r="O133" s="14">
        <f>'RESUMEN '!$B$3</f>
        <v>44200</v>
      </c>
      <c r="P133" s="5">
        <v>2020</v>
      </c>
      <c r="Q133" s="5"/>
    </row>
    <row r="134" spans="1:17" x14ac:dyDescent="0.25">
      <c r="A134" s="5" t="s">
        <v>25</v>
      </c>
      <c r="B134" s="5" t="s">
        <v>90</v>
      </c>
      <c r="C134" s="5" t="s">
        <v>101</v>
      </c>
      <c r="D134" s="5" t="s">
        <v>106</v>
      </c>
      <c r="E134" s="5" t="str">
        <f>'CUOTA LTP'!C70</f>
        <v>ANTARTIC SEAFOOD S.A.</v>
      </c>
      <c r="F134" s="5" t="s">
        <v>93</v>
      </c>
      <c r="G134" s="5" t="s">
        <v>96</v>
      </c>
      <c r="H134" s="3">
        <f>'CUOTA LTP'!K70</f>
        <v>186.63040000000001</v>
      </c>
      <c r="I134" s="3">
        <f>'CUOTA LTP'!L70</f>
        <v>0</v>
      </c>
      <c r="J134" s="3">
        <f>'CUOTA LTP'!M70</f>
        <v>186.63040000000001</v>
      </c>
      <c r="K134" s="3">
        <f>'CUOTA LTP'!N70</f>
        <v>129.58000000000001</v>
      </c>
      <c r="L134" s="3">
        <f>'CUOTA LTP'!O70</f>
        <v>57.050399999999996</v>
      </c>
      <c r="M134" s="63">
        <f>'CUOTA LTP'!P70</f>
        <v>0.69431346661637117</v>
      </c>
      <c r="N134" s="14" t="s">
        <v>97</v>
      </c>
      <c r="O134" s="14">
        <f>'RESUMEN '!$B$3</f>
        <v>44200</v>
      </c>
      <c r="P134" s="5">
        <v>2020</v>
      </c>
      <c r="Q134" s="5"/>
    </row>
    <row r="135" spans="1:17" x14ac:dyDescent="0.25">
      <c r="A135" s="5" t="s">
        <v>25</v>
      </c>
      <c r="B135" s="5" t="s">
        <v>90</v>
      </c>
      <c r="C135" s="5" t="s">
        <v>101</v>
      </c>
      <c r="D135" s="5" t="s">
        <v>106</v>
      </c>
      <c r="E135" s="5" t="str">
        <f>'CUOTA LTP'!C72</f>
        <v>QUINTERO S.A. PESQ.</v>
      </c>
      <c r="F135" s="5" t="s">
        <v>93</v>
      </c>
      <c r="G135" s="5" t="s">
        <v>94</v>
      </c>
      <c r="H135" s="3">
        <f>'CUOTA LTP'!E72</f>
        <v>314.82409999999999</v>
      </c>
      <c r="I135" s="3">
        <f>'CUOTA LTP'!F72</f>
        <v>0</v>
      </c>
      <c r="J135" s="3">
        <f>'CUOTA LTP'!G72</f>
        <v>314.82409999999999</v>
      </c>
      <c r="K135" s="3">
        <f>'CUOTA LTP'!H72</f>
        <v>120.48099999999999</v>
      </c>
      <c r="L135" s="3">
        <f>'CUOTA LTP'!I72</f>
        <v>194.34309999999999</v>
      </c>
      <c r="M135" s="63">
        <f>'CUOTA LTP'!J72</f>
        <v>0.38269306574687262</v>
      </c>
      <c r="N135" s="14" t="s">
        <v>97</v>
      </c>
      <c r="O135" s="14">
        <f>'RESUMEN '!$B$3</f>
        <v>44200</v>
      </c>
      <c r="P135" s="5">
        <v>2020</v>
      </c>
      <c r="Q135" s="5"/>
    </row>
    <row r="136" spans="1:17" x14ac:dyDescent="0.25">
      <c r="A136" s="5" t="s">
        <v>25</v>
      </c>
      <c r="B136" s="5" t="s">
        <v>90</v>
      </c>
      <c r="C136" s="5" t="s">
        <v>101</v>
      </c>
      <c r="D136" s="5" t="s">
        <v>106</v>
      </c>
      <c r="E136" s="5" t="str">
        <f>'CUOTA LTP'!C72</f>
        <v>QUINTERO S.A. PESQ.</v>
      </c>
      <c r="F136" s="5" t="s">
        <v>95</v>
      </c>
      <c r="G136" s="5" t="s">
        <v>96</v>
      </c>
      <c r="H136" s="3">
        <f>'CUOTA LTP'!E73</f>
        <v>34.8093</v>
      </c>
      <c r="I136" s="3">
        <f>'CUOTA LTP'!F73</f>
        <v>-9</v>
      </c>
      <c r="J136" s="3">
        <f>'CUOTA LTP'!G73</f>
        <v>220.1524</v>
      </c>
      <c r="K136" s="3">
        <f>'CUOTA LTP'!H73</f>
        <v>168.53299999999999</v>
      </c>
      <c r="L136" s="3">
        <f>'CUOTA LTP'!I73</f>
        <v>51.619400000000013</v>
      </c>
      <c r="M136" s="63">
        <f>'CUOTA LTP'!J73</f>
        <v>0.7655287882394195</v>
      </c>
      <c r="N136" s="14" t="s">
        <v>97</v>
      </c>
      <c r="O136" s="14">
        <f>'RESUMEN '!$B$3</f>
        <v>44200</v>
      </c>
      <c r="P136" s="5">
        <v>2020</v>
      </c>
      <c r="Q136" s="5"/>
    </row>
    <row r="137" spans="1:17" x14ac:dyDescent="0.25">
      <c r="A137" s="5" t="s">
        <v>25</v>
      </c>
      <c r="B137" s="5" t="s">
        <v>90</v>
      </c>
      <c r="C137" s="5" t="s">
        <v>101</v>
      </c>
      <c r="D137" s="5" t="s">
        <v>106</v>
      </c>
      <c r="E137" s="5" t="str">
        <f>'CUOTA LTP'!C72</f>
        <v>QUINTERO S.A. PESQ.</v>
      </c>
      <c r="F137" s="5" t="s">
        <v>93</v>
      </c>
      <c r="G137" s="5" t="s">
        <v>96</v>
      </c>
      <c r="H137" s="3">
        <f>'CUOTA LTP'!K72</f>
        <v>349.63339999999999</v>
      </c>
      <c r="I137" s="3">
        <f>'CUOTA LTP'!L72</f>
        <v>-9</v>
      </c>
      <c r="J137" s="3">
        <f>'CUOTA LTP'!M72</f>
        <v>340.63339999999999</v>
      </c>
      <c r="K137" s="3">
        <f>'CUOTA LTP'!N72</f>
        <v>289.01400000000001</v>
      </c>
      <c r="L137" s="3">
        <f>'CUOTA LTP'!O72</f>
        <v>51.619399999999985</v>
      </c>
      <c r="M137" s="63">
        <f>'CUOTA LTP'!P72</f>
        <v>0.84846054438584129</v>
      </c>
      <c r="N137" s="14" t="s">
        <v>97</v>
      </c>
      <c r="O137" s="14">
        <f>'RESUMEN '!$B$3</f>
        <v>44200</v>
      </c>
      <c r="P137" s="5">
        <v>2020</v>
      </c>
      <c r="Q137" s="5"/>
    </row>
    <row r="138" spans="1:17" x14ac:dyDescent="0.25">
      <c r="A138" s="5" t="s">
        <v>25</v>
      </c>
      <c r="B138" s="5" t="s">
        <v>90</v>
      </c>
      <c r="C138" s="5" t="s">
        <v>101</v>
      </c>
      <c r="D138" s="5" t="s">
        <v>106</v>
      </c>
      <c r="E138" s="5" t="str">
        <f>'CUOTA LTP'!C74</f>
        <v>BAYCIC BAYCIC MARIA</v>
      </c>
      <c r="F138" s="5" t="s">
        <v>93</v>
      </c>
      <c r="G138" s="5" t="s">
        <v>94</v>
      </c>
      <c r="H138" s="3">
        <f>'CUOTA LTP'!E74</f>
        <v>3.0700000000000002E-2</v>
      </c>
      <c r="I138" s="3">
        <f>'CUOTA LTP'!F74</f>
        <v>0</v>
      </c>
      <c r="J138" s="3">
        <f>'CUOTA LTP'!G74</f>
        <v>3.0700000000000002E-2</v>
      </c>
      <c r="K138" s="3">
        <f>'CUOTA LTP'!H74</f>
        <v>0</v>
      </c>
      <c r="L138" s="3">
        <f>'CUOTA LTP'!I74</f>
        <v>3.0700000000000002E-2</v>
      </c>
      <c r="M138" s="63">
        <f>'CUOTA LTP'!J74</f>
        <v>0</v>
      </c>
      <c r="N138" s="14" t="s">
        <v>97</v>
      </c>
      <c r="O138" s="14">
        <f>'RESUMEN '!$B$3</f>
        <v>44200</v>
      </c>
      <c r="P138" s="5">
        <v>2020</v>
      </c>
      <c r="Q138" s="5"/>
    </row>
    <row r="139" spans="1:17" x14ac:dyDescent="0.25">
      <c r="A139" s="5" t="s">
        <v>25</v>
      </c>
      <c r="B139" s="5" t="s">
        <v>90</v>
      </c>
      <c r="C139" s="5" t="s">
        <v>101</v>
      </c>
      <c r="D139" s="5" t="s">
        <v>106</v>
      </c>
      <c r="E139" s="5" t="str">
        <f>'CUOTA LTP'!C74</f>
        <v>BAYCIC BAYCIC MARIA</v>
      </c>
      <c r="F139" s="5" t="s">
        <v>95</v>
      </c>
      <c r="G139" s="5" t="s">
        <v>96</v>
      </c>
      <c r="H139" s="3">
        <f>'CUOTA LTP'!E75</f>
        <v>3.3999999999999998E-3</v>
      </c>
      <c r="I139" s="3">
        <f>'CUOTA LTP'!F75</f>
        <v>0</v>
      </c>
      <c r="J139" s="3">
        <f>'CUOTA LTP'!G75</f>
        <v>3.4099999999999998E-2</v>
      </c>
      <c r="K139" s="3">
        <f>'CUOTA LTP'!H75</f>
        <v>0</v>
      </c>
      <c r="L139" s="3">
        <f>'CUOTA LTP'!I75</f>
        <v>3.4099999999999998E-2</v>
      </c>
      <c r="M139" s="63">
        <f>'CUOTA LTP'!J75</f>
        <v>0</v>
      </c>
      <c r="N139" s="14" t="s">
        <v>97</v>
      </c>
      <c r="O139" s="14">
        <f>'RESUMEN '!$B$3</f>
        <v>44200</v>
      </c>
      <c r="P139" s="5">
        <v>2020</v>
      </c>
      <c r="Q139" s="5"/>
    </row>
    <row r="140" spans="1:17" x14ac:dyDescent="0.25">
      <c r="A140" s="5" t="s">
        <v>25</v>
      </c>
      <c r="B140" s="5" t="s">
        <v>90</v>
      </c>
      <c r="C140" s="5" t="s">
        <v>101</v>
      </c>
      <c r="D140" s="5" t="s">
        <v>106</v>
      </c>
      <c r="E140" s="5" t="str">
        <f>'CUOTA LTP'!C74</f>
        <v>BAYCIC BAYCIC MARIA</v>
      </c>
      <c r="F140" s="5" t="s">
        <v>93</v>
      </c>
      <c r="G140" s="5" t="s">
        <v>96</v>
      </c>
      <c r="H140" s="3">
        <f>'CUOTA LTP'!K74</f>
        <v>3.4099999999999998E-2</v>
      </c>
      <c r="I140" s="3">
        <f>'CUOTA LTP'!L74</f>
        <v>0</v>
      </c>
      <c r="J140" s="3">
        <f>'CUOTA LTP'!M74</f>
        <v>3.4099999999999998E-2</v>
      </c>
      <c r="K140" s="3">
        <f>'CUOTA LTP'!N74</f>
        <v>0</v>
      </c>
      <c r="L140" s="3">
        <f>'CUOTA LTP'!O74</f>
        <v>3.4099999999999998E-2</v>
      </c>
      <c r="M140" s="63">
        <f>'CUOTA LTP'!P74</f>
        <v>0</v>
      </c>
      <c r="N140" s="14" t="s">
        <v>97</v>
      </c>
      <c r="O140" s="14">
        <f>'RESUMEN '!$B$3</f>
        <v>44200</v>
      </c>
      <c r="P140" s="5">
        <v>2020</v>
      </c>
      <c r="Q140" s="5"/>
    </row>
    <row r="141" spans="1:17" x14ac:dyDescent="0.25">
      <c r="A141" s="5" t="s">
        <v>25</v>
      </c>
      <c r="B141" s="5" t="s">
        <v>90</v>
      </c>
      <c r="C141" s="5" t="s">
        <v>101</v>
      </c>
      <c r="D141" s="5" t="s">
        <v>106</v>
      </c>
      <c r="E141" s="5" t="str">
        <f>'CUOTA LTP'!C76</f>
        <v>BRACPESCA S.A.</v>
      </c>
      <c r="F141" s="5" t="s">
        <v>93</v>
      </c>
      <c r="G141" s="5" t="s">
        <v>94</v>
      </c>
      <c r="H141" s="3">
        <f>'CUOTA LTP'!E76</f>
        <v>165.15870000000001</v>
      </c>
      <c r="I141" s="3">
        <f>'CUOTA LTP'!F76</f>
        <v>-19.713000000000001</v>
      </c>
      <c r="J141" s="3">
        <f>'CUOTA LTP'!G76</f>
        <v>145.44570000000002</v>
      </c>
      <c r="K141" s="3">
        <f>'CUOTA LTP'!H76</f>
        <v>23.707000000000001</v>
      </c>
      <c r="L141" s="3">
        <f>'CUOTA LTP'!I76</f>
        <v>121.73870000000002</v>
      </c>
      <c r="M141" s="63">
        <f>'CUOTA LTP'!J76</f>
        <v>0.1629955371661039</v>
      </c>
      <c r="N141" s="14" t="s">
        <v>97</v>
      </c>
      <c r="O141" s="14">
        <f>'RESUMEN '!$B$3</f>
        <v>44200</v>
      </c>
      <c r="P141" s="5">
        <v>2020</v>
      </c>
      <c r="Q141" s="5"/>
    </row>
    <row r="142" spans="1:17" x14ac:dyDescent="0.25">
      <c r="A142" s="5" t="s">
        <v>25</v>
      </c>
      <c r="B142" s="5" t="s">
        <v>90</v>
      </c>
      <c r="C142" s="5" t="s">
        <v>101</v>
      </c>
      <c r="D142" s="5" t="s">
        <v>106</v>
      </c>
      <c r="E142" s="5" t="str">
        <f>'CUOTA LTP'!C76</f>
        <v>BRACPESCA S.A.</v>
      </c>
      <c r="F142" s="5" t="s">
        <v>95</v>
      </c>
      <c r="G142" s="5" t="s">
        <v>96</v>
      </c>
      <c r="H142" s="3">
        <f>'CUOTA LTP'!E77</f>
        <v>18.261199999999999</v>
      </c>
      <c r="I142" s="3">
        <f>'CUOTA LTP'!F77</f>
        <v>0</v>
      </c>
      <c r="J142" s="3">
        <f>'CUOTA LTP'!G77</f>
        <v>139.99990000000003</v>
      </c>
      <c r="K142" s="3">
        <f>'CUOTA LTP'!H77</f>
        <v>27.933</v>
      </c>
      <c r="L142" s="3">
        <f>'CUOTA LTP'!I77</f>
        <v>112.06690000000003</v>
      </c>
      <c r="M142" s="63">
        <f>'CUOTA LTP'!J77</f>
        <v>0.19952157108683646</v>
      </c>
      <c r="N142" s="14" t="s">
        <v>97</v>
      </c>
      <c r="O142" s="14">
        <f>'RESUMEN '!$B$3</f>
        <v>44200</v>
      </c>
      <c r="P142" s="5">
        <v>2020</v>
      </c>
      <c r="Q142" s="5"/>
    </row>
    <row r="143" spans="1:17" x14ac:dyDescent="0.25">
      <c r="A143" s="5" t="s">
        <v>25</v>
      </c>
      <c r="B143" s="5" t="s">
        <v>90</v>
      </c>
      <c r="C143" s="5" t="s">
        <v>101</v>
      </c>
      <c r="D143" s="5" t="s">
        <v>106</v>
      </c>
      <c r="E143" s="5" t="str">
        <f>'CUOTA LTP'!C76</f>
        <v>BRACPESCA S.A.</v>
      </c>
      <c r="F143" s="5" t="s">
        <v>93</v>
      </c>
      <c r="G143" s="5" t="s">
        <v>96</v>
      </c>
      <c r="H143" s="3">
        <f>'CUOTA LTP'!K76</f>
        <v>183.41990000000001</v>
      </c>
      <c r="I143" s="3">
        <f>'CUOTA LTP'!L76</f>
        <v>-19.713000000000001</v>
      </c>
      <c r="J143" s="3">
        <f>'CUOTA LTP'!M76</f>
        <v>163.70690000000002</v>
      </c>
      <c r="K143" s="3">
        <f>'CUOTA LTP'!N76</f>
        <v>51.64</v>
      </c>
      <c r="L143" s="3">
        <f>'CUOTA LTP'!O76</f>
        <v>112.06690000000002</v>
      </c>
      <c r="M143" s="63">
        <f>'CUOTA LTP'!P76</f>
        <v>0.315441804835349</v>
      </c>
      <c r="N143" s="14" t="s">
        <v>97</v>
      </c>
      <c r="O143" s="14">
        <f>'RESUMEN '!$B$3</f>
        <v>44200</v>
      </c>
      <c r="P143" s="5">
        <v>2020</v>
      </c>
      <c r="Q143" s="5"/>
    </row>
    <row r="144" spans="1:17" x14ac:dyDescent="0.25">
      <c r="A144" s="5" t="s">
        <v>25</v>
      </c>
      <c r="B144" s="5" t="s">
        <v>90</v>
      </c>
      <c r="C144" s="5" t="s">
        <v>101</v>
      </c>
      <c r="D144" s="5" t="s">
        <v>106</v>
      </c>
      <c r="E144" s="5" t="str">
        <f>'CUOTA LTP'!C78</f>
        <v>CAMANCHACA PESCA SUR S.A.</v>
      </c>
      <c r="F144" s="5" t="s">
        <v>93</v>
      </c>
      <c r="G144" s="5" t="s">
        <v>94</v>
      </c>
      <c r="H144" s="3">
        <f>'CUOTA LTP'!E78</f>
        <v>5.3723999999999998</v>
      </c>
      <c r="I144" s="3">
        <f>'CUOTA LTP'!F78</f>
        <v>0</v>
      </c>
      <c r="J144" s="3">
        <f>'CUOTA LTP'!G78</f>
        <v>5.3723999999999998</v>
      </c>
      <c r="K144" s="3">
        <f>'CUOTA LTP'!H78</f>
        <v>0</v>
      </c>
      <c r="L144" s="3">
        <f>'CUOTA LTP'!I78</f>
        <v>5.3723999999999998</v>
      </c>
      <c r="M144" s="63">
        <f>'CUOTA LTP'!J78</f>
        <v>0</v>
      </c>
      <c r="N144" s="14" t="s">
        <v>97</v>
      </c>
      <c r="O144" s="14">
        <f>'RESUMEN '!$B$3</f>
        <v>44200</v>
      </c>
      <c r="P144" s="5">
        <v>2020</v>
      </c>
      <c r="Q144" s="5"/>
    </row>
    <row r="145" spans="1:17" x14ac:dyDescent="0.25">
      <c r="A145" s="5" t="s">
        <v>25</v>
      </c>
      <c r="B145" s="5" t="s">
        <v>90</v>
      </c>
      <c r="C145" s="5" t="s">
        <v>101</v>
      </c>
      <c r="D145" s="5" t="s">
        <v>106</v>
      </c>
      <c r="E145" s="5" t="str">
        <f>'CUOTA LTP'!C78</f>
        <v>CAMANCHACA PESCA SUR S.A.</v>
      </c>
      <c r="F145" s="5" t="s">
        <v>95</v>
      </c>
      <c r="G145" s="5" t="s">
        <v>96</v>
      </c>
      <c r="H145" s="3">
        <f>'CUOTA LTP'!E79</f>
        <v>0.59399999999999997</v>
      </c>
      <c r="I145" s="3">
        <f>'CUOTA LTP'!F79</f>
        <v>0</v>
      </c>
      <c r="J145" s="3">
        <f>'CUOTA LTP'!G79</f>
        <v>5.9664000000000001</v>
      </c>
      <c r="K145" s="3">
        <f>'CUOTA LTP'!H79</f>
        <v>0</v>
      </c>
      <c r="L145" s="3">
        <f>'CUOTA LTP'!I79</f>
        <v>5.9664000000000001</v>
      </c>
      <c r="M145" s="63">
        <f>'CUOTA LTP'!J79</f>
        <v>0</v>
      </c>
      <c r="N145" s="14" t="s">
        <v>97</v>
      </c>
      <c r="O145" s="14">
        <f>'RESUMEN '!$B$3</f>
        <v>44200</v>
      </c>
      <c r="P145" s="5">
        <v>2020</v>
      </c>
      <c r="Q145" s="5"/>
    </row>
    <row r="146" spans="1:17" x14ac:dyDescent="0.25">
      <c r="A146" s="5" t="s">
        <v>25</v>
      </c>
      <c r="B146" s="5" t="s">
        <v>90</v>
      </c>
      <c r="C146" s="5" t="s">
        <v>101</v>
      </c>
      <c r="D146" s="5" t="s">
        <v>106</v>
      </c>
      <c r="E146" s="5" t="str">
        <f>'CUOTA LTP'!C78</f>
        <v>CAMANCHACA PESCA SUR S.A.</v>
      </c>
      <c r="F146" s="5" t="s">
        <v>93</v>
      </c>
      <c r="G146" s="5" t="s">
        <v>96</v>
      </c>
      <c r="H146" s="3">
        <f>'CUOTA LTP'!K78</f>
        <v>5.9664000000000001</v>
      </c>
      <c r="I146" s="3">
        <f>'CUOTA LTP'!L78</f>
        <v>0</v>
      </c>
      <c r="J146" s="3">
        <f>'CUOTA LTP'!M78</f>
        <v>5.9664000000000001</v>
      </c>
      <c r="K146" s="3">
        <f>'CUOTA LTP'!N78</f>
        <v>0</v>
      </c>
      <c r="L146" s="3">
        <f>'CUOTA LTP'!O78</f>
        <v>5.9664000000000001</v>
      </c>
      <c r="M146" s="63">
        <f>'CUOTA LTP'!P78</f>
        <v>0</v>
      </c>
      <c r="N146" s="14" t="s">
        <v>97</v>
      </c>
      <c r="O146" s="14">
        <f>'RESUMEN '!$B$3</f>
        <v>44200</v>
      </c>
      <c r="P146" s="5">
        <v>2020</v>
      </c>
      <c r="Q146" s="5"/>
    </row>
    <row r="147" spans="1:17" x14ac:dyDescent="0.25">
      <c r="A147" s="5" t="s">
        <v>25</v>
      </c>
      <c r="B147" s="5" t="s">
        <v>90</v>
      </c>
      <c r="C147" s="5" t="s">
        <v>101</v>
      </c>
      <c r="D147" s="5" t="s">
        <v>106</v>
      </c>
      <c r="E147" s="5" t="str">
        <f>'CUOTA LTP'!C80</f>
        <v>ANTONIO CRUZ CORDOVA NAKOUZI E.I.R.L.</v>
      </c>
      <c r="F147" s="5" t="s">
        <v>93</v>
      </c>
      <c r="G147" s="5" t="s">
        <v>94</v>
      </c>
      <c r="H147" s="3">
        <f>'CUOTA LTP'!E80</f>
        <v>4.7961999999999998</v>
      </c>
      <c r="I147" s="3">
        <f>'CUOTA LTP'!F80</f>
        <v>0</v>
      </c>
      <c r="J147" s="3">
        <f>'CUOTA LTP'!G80</f>
        <v>4.7961999999999998</v>
      </c>
      <c r="K147" s="3">
        <f>'CUOTA LTP'!H80</f>
        <v>0</v>
      </c>
      <c r="L147" s="3">
        <f>'CUOTA LTP'!I80</f>
        <v>4.7961999999999998</v>
      </c>
      <c r="M147" s="63">
        <f>'CUOTA LTP'!J80</f>
        <v>0</v>
      </c>
      <c r="N147" s="14" t="s">
        <v>97</v>
      </c>
      <c r="O147" s="14">
        <f>'RESUMEN '!$B$3</f>
        <v>44200</v>
      </c>
      <c r="P147" s="5">
        <v>2020</v>
      </c>
      <c r="Q147" s="5"/>
    </row>
    <row r="148" spans="1:17" x14ac:dyDescent="0.25">
      <c r="A148" s="5" t="s">
        <v>25</v>
      </c>
      <c r="B148" s="5" t="s">
        <v>90</v>
      </c>
      <c r="C148" s="5" t="s">
        <v>101</v>
      </c>
      <c r="D148" s="5" t="s">
        <v>106</v>
      </c>
      <c r="E148" s="5" t="str">
        <f>'CUOTA LTP'!C80</f>
        <v>ANTONIO CRUZ CORDOVA NAKOUZI E.I.R.L.</v>
      </c>
      <c r="F148" s="5" t="s">
        <v>95</v>
      </c>
      <c r="G148" s="5" t="s">
        <v>96</v>
      </c>
      <c r="H148" s="3">
        <f>'CUOTA LTP'!E81</f>
        <v>0.53029999999999999</v>
      </c>
      <c r="I148" s="3">
        <f>'CUOTA LTP'!F81</f>
        <v>0</v>
      </c>
      <c r="J148" s="3">
        <f>'CUOTA LTP'!G81</f>
        <v>5.3264999999999993</v>
      </c>
      <c r="K148" s="3">
        <f>'CUOTA LTP'!H81</f>
        <v>3.468</v>
      </c>
      <c r="L148" s="3">
        <f>'CUOTA LTP'!I81</f>
        <v>1.8584999999999994</v>
      </c>
      <c r="M148" s="63">
        <f>'CUOTA LTP'!J81</f>
        <v>0.6510842016333428</v>
      </c>
      <c r="N148" s="14" t="s">
        <v>97</v>
      </c>
      <c r="O148" s="14">
        <f>'RESUMEN '!$B$3</f>
        <v>44200</v>
      </c>
      <c r="P148" s="5">
        <v>2020</v>
      </c>
      <c r="Q148" s="5"/>
    </row>
    <row r="149" spans="1:17" x14ac:dyDescent="0.25">
      <c r="A149" s="5" t="s">
        <v>25</v>
      </c>
      <c r="B149" s="5" t="s">
        <v>90</v>
      </c>
      <c r="C149" s="5" t="s">
        <v>101</v>
      </c>
      <c r="D149" s="5" t="s">
        <v>106</v>
      </c>
      <c r="E149" s="5" t="str">
        <f>'CUOTA LTP'!C80</f>
        <v>ANTONIO CRUZ CORDOVA NAKOUZI E.I.R.L.</v>
      </c>
      <c r="F149" s="5" t="s">
        <v>93</v>
      </c>
      <c r="G149" s="5" t="s">
        <v>96</v>
      </c>
      <c r="H149" s="3">
        <f>'CUOTA LTP'!K80</f>
        <v>5.3264999999999993</v>
      </c>
      <c r="I149" s="3">
        <f>'CUOTA LTP'!L80</f>
        <v>0</v>
      </c>
      <c r="J149" s="3">
        <f>'CUOTA LTP'!M80</f>
        <v>5.3264999999999993</v>
      </c>
      <c r="K149" s="3">
        <f>'CUOTA LTP'!N80</f>
        <v>3.468</v>
      </c>
      <c r="L149" s="3">
        <f>'CUOTA LTP'!O80</f>
        <v>1.8584999999999994</v>
      </c>
      <c r="M149" s="63">
        <f>'CUOTA LTP'!P80</f>
        <v>0.6510842016333428</v>
      </c>
      <c r="N149" s="14" t="s">
        <v>97</v>
      </c>
      <c r="O149" s="14">
        <f>'RESUMEN '!$B$3</f>
        <v>44200</v>
      </c>
      <c r="P149" s="5">
        <v>2020</v>
      </c>
      <c r="Q149" s="5"/>
    </row>
    <row r="150" spans="1:17" x14ac:dyDescent="0.25">
      <c r="A150" s="5" t="s">
        <v>25</v>
      </c>
      <c r="B150" s="5" t="s">
        <v>90</v>
      </c>
      <c r="C150" s="5" t="s">
        <v>101</v>
      </c>
      <c r="D150" s="5" t="s">
        <v>106</v>
      </c>
      <c r="E150" s="5" t="str">
        <f>'CUOTA LTP'!C82</f>
        <v>GRIMAR S.A. PESQ.</v>
      </c>
      <c r="F150" s="5" t="s">
        <v>93</v>
      </c>
      <c r="G150" s="5" t="s">
        <v>94</v>
      </c>
      <c r="H150" s="3">
        <f>'CUOTA LTP'!E82</f>
        <v>2.9015</v>
      </c>
      <c r="I150" s="3">
        <f>'CUOTA LTP'!F82</f>
        <v>0</v>
      </c>
      <c r="J150" s="3">
        <f>'CUOTA LTP'!G82</f>
        <v>2.9015</v>
      </c>
      <c r="K150" s="3">
        <f>'CUOTA LTP'!H82</f>
        <v>0</v>
      </c>
      <c r="L150" s="3">
        <f>'CUOTA LTP'!I82</f>
        <v>2.9015</v>
      </c>
      <c r="M150" s="63">
        <f>'CUOTA LTP'!J82</f>
        <v>0</v>
      </c>
      <c r="N150" s="14" t="s">
        <v>97</v>
      </c>
      <c r="O150" s="14">
        <f>'RESUMEN '!$B$3</f>
        <v>44200</v>
      </c>
      <c r="P150" s="5">
        <v>2020</v>
      </c>
      <c r="Q150" s="5"/>
    </row>
    <row r="151" spans="1:17" x14ac:dyDescent="0.25">
      <c r="A151" s="5" t="s">
        <v>25</v>
      </c>
      <c r="B151" s="5" t="s">
        <v>90</v>
      </c>
      <c r="C151" s="5" t="s">
        <v>101</v>
      </c>
      <c r="D151" s="5" t="s">
        <v>106</v>
      </c>
      <c r="E151" s="5" t="str">
        <f>'CUOTA LTP'!C82</f>
        <v>GRIMAR S.A. PESQ.</v>
      </c>
      <c r="F151" s="5" t="s">
        <v>95</v>
      </c>
      <c r="G151" s="5" t="s">
        <v>96</v>
      </c>
      <c r="H151" s="3">
        <f>'CUOTA LTP'!E83</f>
        <v>0.32079999999999997</v>
      </c>
      <c r="I151" s="3">
        <f>'CUOTA LTP'!F83</f>
        <v>0</v>
      </c>
      <c r="J151" s="3">
        <f>'CUOTA LTP'!G83</f>
        <v>3.2222999999999997</v>
      </c>
      <c r="K151" s="3">
        <f>'CUOTA LTP'!H83</f>
        <v>0</v>
      </c>
      <c r="L151" s="3">
        <f>'CUOTA LTP'!I83</f>
        <v>3.2222999999999997</v>
      </c>
      <c r="M151" s="63">
        <f>'CUOTA LTP'!J83</f>
        <v>0</v>
      </c>
      <c r="N151" s="14" t="s">
        <v>97</v>
      </c>
      <c r="O151" s="14">
        <f>'RESUMEN '!$B$3</f>
        <v>44200</v>
      </c>
      <c r="P151" s="5">
        <v>2020</v>
      </c>
      <c r="Q151" s="5"/>
    </row>
    <row r="152" spans="1:17" x14ac:dyDescent="0.25">
      <c r="A152" s="5" t="s">
        <v>25</v>
      </c>
      <c r="B152" s="5" t="s">
        <v>90</v>
      </c>
      <c r="C152" s="5" t="s">
        <v>101</v>
      </c>
      <c r="D152" s="5" t="s">
        <v>106</v>
      </c>
      <c r="E152" s="5" t="str">
        <f>'CUOTA LTP'!C82</f>
        <v>GRIMAR S.A. PESQ.</v>
      </c>
      <c r="F152" s="5" t="s">
        <v>93</v>
      </c>
      <c r="G152" s="5" t="s">
        <v>96</v>
      </c>
      <c r="H152" s="3">
        <f>'CUOTA LTP'!K82</f>
        <v>3.2222999999999997</v>
      </c>
      <c r="I152" s="3">
        <f>'CUOTA LTP'!L82</f>
        <v>0</v>
      </c>
      <c r="J152" s="3">
        <f>'CUOTA LTP'!M82</f>
        <v>3.2222999999999997</v>
      </c>
      <c r="K152" s="3">
        <f>'CUOTA LTP'!N82</f>
        <v>0</v>
      </c>
      <c r="L152" s="3">
        <f>'CUOTA LTP'!O82</f>
        <v>3.2222999999999997</v>
      </c>
      <c r="M152" s="63">
        <f>'CUOTA LTP'!P82</f>
        <v>0</v>
      </c>
      <c r="N152" s="14" t="s">
        <v>97</v>
      </c>
      <c r="O152" s="14">
        <f>'RESUMEN '!$B$3</f>
        <v>44200</v>
      </c>
      <c r="P152" s="5">
        <v>2020</v>
      </c>
      <c r="Q152" s="5"/>
    </row>
    <row r="153" spans="1:17" x14ac:dyDescent="0.25">
      <c r="A153" s="5" t="s">
        <v>25</v>
      </c>
      <c r="B153" s="5" t="s">
        <v>90</v>
      </c>
      <c r="C153" s="5" t="s">
        <v>101</v>
      </c>
      <c r="D153" s="5" t="s">
        <v>106</v>
      </c>
      <c r="E153" s="5" t="str">
        <f>'CUOTA LTP'!C84</f>
        <v>ISLADAMAS S.A. PESQ.</v>
      </c>
      <c r="F153" s="5" t="s">
        <v>93</v>
      </c>
      <c r="G153" s="5" t="s">
        <v>94</v>
      </c>
      <c r="H153" s="3">
        <f>'CUOTA LTP'!E84</f>
        <v>305.85430000000002</v>
      </c>
      <c r="I153" s="3">
        <f>'CUOTA LTP'!F84</f>
        <v>0</v>
      </c>
      <c r="J153" s="3">
        <f>'CUOTA LTP'!G84</f>
        <v>305.85430000000002</v>
      </c>
      <c r="K153" s="3">
        <f>'CUOTA LTP'!H84</f>
        <v>51.218000000000004</v>
      </c>
      <c r="L153" s="3">
        <f>'CUOTA LTP'!I84</f>
        <v>254.63630000000001</v>
      </c>
      <c r="M153" s="63">
        <f>'CUOTA LTP'!J84</f>
        <v>0.16745881944442173</v>
      </c>
      <c r="N153" s="14" t="s">
        <v>97</v>
      </c>
      <c r="O153" s="14">
        <f>'RESUMEN '!$B$3</f>
        <v>44200</v>
      </c>
      <c r="P153" s="5">
        <v>2020</v>
      </c>
      <c r="Q153" s="5"/>
    </row>
    <row r="154" spans="1:17" x14ac:dyDescent="0.25">
      <c r="A154" s="5" t="s">
        <v>25</v>
      </c>
      <c r="B154" s="5" t="s">
        <v>90</v>
      </c>
      <c r="C154" s="5" t="s">
        <v>101</v>
      </c>
      <c r="D154" s="5" t="s">
        <v>106</v>
      </c>
      <c r="E154" s="5" t="str">
        <f>'CUOTA LTP'!C84</f>
        <v>ISLADAMAS S.A. PESQ.</v>
      </c>
      <c r="F154" s="5" t="s">
        <v>95</v>
      </c>
      <c r="G154" s="5" t="s">
        <v>96</v>
      </c>
      <c r="H154" s="3">
        <f>'CUOTA LTP'!E85</f>
        <v>33.817599999999999</v>
      </c>
      <c r="I154" s="3">
        <f>'CUOTA LTP'!F85</f>
        <v>0</v>
      </c>
      <c r="J154" s="3">
        <f>'CUOTA LTP'!G85</f>
        <v>288.45389999999998</v>
      </c>
      <c r="K154" s="3">
        <f>'CUOTA LTP'!H85</f>
        <v>68.876000000000005</v>
      </c>
      <c r="L154" s="3">
        <f>'CUOTA LTP'!I85</f>
        <v>219.57789999999997</v>
      </c>
      <c r="M154" s="63">
        <f>'CUOTA LTP'!J85</f>
        <v>0.23877645613389178</v>
      </c>
      <c r="N154" s="14" t="s">
        <v>97</v>
      </c>
      <c r="O154" s="14">
        <f>'RESUMEN '!$B$3</f>
        <v>44200</v>
      </c>
      <c r="P154" s="5">
        <v>2020</v>
      </c>
      <c r="Q154" s="5"/>
    </row>
    <row r="155" spans="1:17" x14ac:dyDescent="0.25">
      <c r="A155" s="5" t="s">
        <v>25</v>
      </c>
      <c r="B155" s="5" t="s">
        <v>90</v>
      </c>
      <c r="C155" s="5" t="s">
        <v>101</v>
      </c>
      <c r="D155" s="5" t="s">
        <v>106</v>
      </c>
      <c r="E155" s="5" t="str">
        <f>'CUOTA LTP'!C84</f>
        <v>ISLADAMAS S.A. PESQ.</v>
      </c>
      <c r="F155" s="5" t="s">
        <v>93</v>
      </c>
      <c r="G155" s="5" t="s">
        <v>96</v>
      </c>
      <c r="H155" s="3">
        <f>'CUOTA LTP'!K84</f>
        <v>339.67190000000005</v>
      </c>
      <c r="I155" s="3">
        <f>'CUOTA LTP'!L84</f>
        <v>0</v>
      </c>
      <c r="J155" s="3">
        <f>'CUOTA LTP'!M84</f>
        <v>339.67190000000005</v>
      </c>
      <c r="K155" s="3">
        <f>'CUOTA LTP'!N84</f>
        <v>120.09400000000001</v>
      </c>
      <c r="L155" s="3">
        <f>'CUOTA LTP'!O84</f>
        <v>219.57790000000006</v>
      </c>
      <c r="M155" s="63">
        <f>'CUOTA LTP'!P84</f>
        <v>0.35355883133105798</v>
      </c>
      <c r="N155" s="14" t="s">
        <v>97</v>
      </c>
      <c r="O155" s="14">
        <f>'RESUMEN '!$B$3</f>
        <v>44200</v>
      </c>
      <c r="P155" s="5">
        <v>2020</v>
      </c>
      <c r="Q155" s="5"/>
    </row>
    <row r="156" spans="1:17" x14ac:dyDescent="0.25">
      <c r="A156" s="5" t="s">
        <v>25</v>
      </c>
      <c r="B156" s="5" t="s">
        <v>90</v>
      </c>
      <c r="C156" s="5" t="s">
        <v>101</v>
      </c>
      <c r="D156" s="5" t="s">
        <v>106</v>
      </c>
      <c r="E156" s="5" t="str">
        <f>'CUOTA LTP'!C86</f>
        <v>LANDES S.A. PESQ.</v>
      </c>
      <c r="F156" s="5" t="s">
        <v>93</v>
      </c>
      <c r="G156" s="5" t="s">
        <v>94</v>
      </c>
      <c r="H156" s="3">
        <f>'CUOTA LTP'!E86</f>
        <v>1.5838000000000001</v>
      </c>
      <c r="I156" s="3">
        <f>'CUOTA LTP'!F86</f>
        <v>0</v>
      </c>
      <c r="J156" s="3">
        <f>'CUOTA LTP'!G86</f>
        <v>1.5838000000000001</v>
      </c>
      <c r="K156" s="3">
        <f>'CUOTA LTP'!H86</f>
        <v>0</v>
      </c>
      <c r="L156" s="3">
        <f>'CUOTA LTP'!I86</f>
        <v>1.5838000000000001</v>
      </c>
      <c r="M156" s="63">
        <f>'CUOTA LTP'!J86</f>
        <v>0</v>
      </c>
      <c r="N156" s="14" t="s">
        <v>97</v>
      </c>
      <c r="O156" s="14">
        <f>'RESUMEN '!$B$3</f>
        <v>44200</v>
      </c>
      <c r="P156" s="5">
        <v>2020</v>
      </c>
      <c r="Q156" s="5"/>
    </row>
    <row r="157" spans="1:17" x14ac:dyDescent="0.25">
      <c r="A157" s="5" t="s">
        <v>25</v>
      </c>
      <c r="B157" s="5" t="s">
        <v>90</v>
      </c>
      <c r="C157" s="5" t="s">
        <v>101</v>
      </c>
      <c r="D157" s="5" t="s">
        <v>106</v>
      </c>
      <c r="E157" s="5" t="str">
        <f>'CUOTA LTP'!C86</f>
        <v>LANDES S.A. PESQ.</v>
      </c>
      <c r="F157" s="5" t="s">
        <v>95</v>
      </c>
      <c r="G157" s="5" t="s">
        <v>96</v>
      </c>
      <c r="H157" s="3">
        <f>'CUOTA LTP'!E87</f>
        <v>0.17510000000000001</v>
      </c>
      <c r="I157" s="3">
        <f>'CUOTA LTP'!F87</f>
        <v>0</v>
      </c>
      <c r="J157" s="3">
        <f>'CUOTA LTP'!G87</f>
        <v>1.7589000000000001</v>
      </c>
      <c r="K157" s="3">
        <f>'CUOTA LTP'!H87</f>
        <v>0</v>
      </c>
      <c r="L157" s="3">
        <f>'CUOTA LTP'!I87</f>
        <v>1.7589000000000001</v>
      </c>
      <c r="M157" s="63">
        <f>'CUOTA LTP'!J87</f>
        <v>0</v>
      </c>
      <c r="N157" s="14" t="s">
        <v>97</v>
      </c>
      <c r="O157" s="14">
        <f>'RESUMEN '!$B$3</f>
        <v>44200</v>
      </c>
      <c r="P157" s="5">
        <v>2020</v>
      </c>
      <c r="Q157" s="5"/>
    </row>
    <row r="158" spans="1:17" x14ac:dyDescent="0.25">
      <c r="A158" s="5" t="s">
        <v>25</v>
      </c>
      <c r="B158" s="5" t="s">
        <v>90</v>
      </c>
      <c r="C158" s="5" t="s">
        <v>101</v>
      </c>
      <c r="D158" s="5" t="s">
        <v>106</v>
      </c>
      <c r="E158" s="5" t="str">
        <f>'CUOTA LTP'!C86</f>
        <v>LANDES S.A. PESQ.</v>
      </c>
      <c r="F158" s="5" t="s">
        <v>93</v>
      </c>
      <c r="G158" s="5" t="s">
        <v>96</v>
      </c>
      <c r="H158" s="3">
        <f>'CUOTA LTP'!K86</f>
        <v>1.7589000000000001</v>
      </c>
      <c r="I158" s="3">
        <f>'CUOTA LTP'!L86</f>
        <v>0</v>
      </c>
      <c r="J158" s="3">
        <f>'CUOTA LTP'!M86</f>
        <v>1.7589000000000001</v>
      </c>
      <c r="K158" s="3">
        <f>'CUOTA LTP'!N86</f>
        <v>0</v>
      </c>
      <c r="L158" s="3">
        <f>'CUOTA LTP'!O86</f>
        <v>1.7589000000000001</v>
      </c>
      <c r="M158" s="63">
        <f>'CUOTA LTP'!P86</f>
        <v>0</v>
      </c>
      <c r="N158" s="14" t="s">
        <v>97</v>
      </c>
      <c r="O158" s="14">
        <f>'RESUMEN '!$B$3</f>
        <v>44200</v>
      </c>
      <c r="P158" s="5">
        <v>2020</v>
      </c>
      <c r="Q158" s="5"/>
    </row>
    <row r="159" spans="1:17" x14ac:dyDescent="0.25">
      <c r="A159" s="5" t="s">
        <v>25</v>
      </c>
      <c r="B159" s="5" t="s">
        <v>90</v>
      </c>
      <c r="C159" s="5" t="s">
        <v>101</v>
      </c>
      <c r="D159" s="5" t="s">
        <v>106</v>
      </c>
      <c r="E159" s="5" t="str">
        <f>'CUOTA LTP'!C88</f>
        <v>ZUÑIGA ROMERO GONZALO</v>
      </c>
      <c r="F159" s="5" t="s">
        <v>93</v>
      </c>
      <c r="G159" s="5" t="s">
        <v>94</v>
      </c>
      <c r="H159" s="3">
        <f>'CUOTA LTP'!E88</f>
        <v>33.200400000000002</v>
      </c>
      <c r="I159" s="3">
        <f>'CUOTA LTP'!F88</f>
        <v>0</v>
      </c>
      <c r="J159" s="3">
        <f>'CUOTA LTP'!G88</f>
        <v>33.200400000000002</v>
      </c>
      <c r="K159" s="3">
        <f>'CUOTA LTP'!H88</f>
        <v>27.844000000000001</v>
      </c>
      <c r="L159" s="3">
        <f>'CUOTA LTP'!I88</f>
        <v>5.3564000000000007</v>
      </c>
      <c r="M159" s="63">
        <f>'CUOTA LTP'!J88</f>
        <v>0.83866459440247709</v>
      </c>
      <c r="N159" s="14" t="s">
        <v>97</v>
      </c>
      <c r="O159" s="14">
        <f>'RESUMEN '!$B$3</f>
        <v>44200</v>
      </c>
      <c r="P159" s="5">
        <v>2020</v>
      </c>
      <c r="Q159" s="5"/>
    </row>
    <row r="160" spans="1:17" x14ac:dyDescent="0.25">
      <c r="A160" s="5" t="s">
        <v>25</v>
      </c>
      <c r="B160" s="5" t="s">
        <v>90</v>
      </c>
      <c r="C160" s="5" t="s">
        <v>101</v>
      </c>
      <c r="D160" s="5" t="s">
        <v>106</v>
      </c>
      <c r="E160" s="5" t="str">
        <f>'CUOTA LTP'!C88</f>
        <v>ZUÑIGA ROMERO GONZALO</v>
      </c>
      <c r="F160" s="5" t="s">
        <v>95</v>
      </c>
      <c r="G160" s="5" t="s">
        <v>96</v>
      </c>
      <c r="H160" s="3">
        <f>'CUOTA LTP'!E89</f>
        <v>3.6709000000000001</v>
      </c>
      <c r="I160" s="3">
        <f>'CUOTA LTP'!F89</f>
        <v>9</v>
      </c>
      <c r="J160" s="3">
        <f>'CUOTA LTP'!G89</f>
        <v>18.0273</v>
      </c>
      <c r="K160" s="3">
        <f>'CUOTA LTP'!H89</f>
        <v>17.768000000000001</v>
      </c>
      <c r="L160" s="3">
        <f>'CUOTA LTP'!I89</f>
        <v>0.25929999999999964</v>
      </c>
      <c r="M160" s="63">
        <f>'CUOTA LTP'!J89</f>
        <v>0.98561625978377243</v>
      </c>
      <c r="N160" s="14" t="s">
        <v>97</v>
      </c>
      <c r="O160" s="14">
        <f>'RESUMEN '!$B$3</f>
        <v>44200</v>
      </c>
      <c r="P160" s="5">
        <v>2020</v>
      </c>
      <c r="Q160" s="5"/>
    </row>
    <row r="161" spans="1:17" x14ac:dyDescent="0.25">
      <c r="A161" s="5" t="s">
        <v>25</v>
      </c>
      <c r="B161" s="5" t="s">
        <v>90</v>
      </c>
      <c r="C161" s="5" t="s">
        <v>101</v>
      </c>
      <c r="D161" s="5" t="s">
        <v>106</v>
      </c>
      <c r="E161" s="5" t="str">
        <f>'CUOTA LTP'!C88</f>
        <v>ZUÑIGA ROMERO GONZALO</v>
      </c>
      <c r="F161" s="5" t="s">
        <v>93</v>
      </c>
      <c r="G161" s="5" t="s">
        <v>96</v>
      </c>
      <c r="H161" s="3">
        <f>'CUOTA LTP'!K88</f>
        <v>36.871300000000005</v>
      </c>
      <c r="I161" s="3">
        <f>'CUOTA LTP'!L88</f>
        <v>9</v>
      </c>
      <c r="J161" s="3">
        <f>'CUOTA LTP'!M88</f>
        <v>45.871300000000005</v>
      </c>
      <c r="K161" s="3">
        <f>'CUOTA LTP'!N88</f>
        <v>45.612000000000002</v>
      </c>
      <c r="L161" s="3">
        <f>'CUOTA LTP'!O88</f>
        <v>0.25930000000000319</v>
      </c>
      <c r="M161" s="63">
        <f>'CUOTA LTP'!P88</f>
        <v>0.99434722800531039</v>
      </c>
      <c r="N161" s="14" t="s">
        <v>97</v>
      </c>
      <c r="O161" s="14">
        <f>'RESUMEN '!$B$3</f>
        <v>44200</v>
      </c>
      <c r="P161" s="5">
        <v>2020</v>
      </c>
      <c r="Q161" s="5"/>
    </row>
    <row r="162" spans="1:17" x14ac:dyDescent="0.25">
      <c r="A162" s="5" t="s">
        <v>25</v>
      </c>
      <c r="B162" s="5" t="s">
        <v>90</v>
      </c>
      <c r="C162" s="5" t="s">
        <v>101</v>
      </c>
      <c r="D162" s="5" t="s">
        <v>106</v>
      </c>
      <c r="E162" s="5" t="str">
        <f>'CUOTA LTP'!C90</f>
        <v>MOROZIN YURECIC MARIO</v>
      </c>
      <c r="F162" s="5" t="s">
        <v>93</v>
      </c>
      <c r="G162" s="5" t="s">
        <v>94</v>
      </c>
      <c r="H162" s="3">
        <f>'CUOTA LTP'!E90</f>
        <v>3.0700000000000002E-2</v>
      </c>
      <c r="I162" s="3">
        <f>'CUOTA LTP'!F90</f>
        <v>0</v>
      </c>
      <c r="J162" s="3">
        <f>'CUOTA LTP'!G90</f>
        <v>3.0700000000000002E-2</v>
      </c>
      <c r="K162" s="3">
        <f>'CUOTA LTP'!H90</f>
        <v>0</v>
      </c>
      <c r="L162" s="3">
        <f>'CUOTA LTP'!I90</f>
        <v>3.0700000000000002E-2</v>
      </c>
      <c r="M162" s="63">
        <f>'CUOTA LTP'!J90</f>
        <v>0</v>
      </c>
      <c r="N162" s="14" t="s">
        <v>97</v>
      </c>
      <c r="O162" s="14">
        <f>'RESUMEN '!$B$3</f>
        <v>44200</v>
      </c>
      <c r="P162" s="5">
        <v>2020</v>
      </c>
      <c r="Q162" s="5"/>
    </row>
    <row r="163" spans="1:17" x14ac:dyDescent="0.25">
      <c r="A163" s="5" t="s">
        <v>25</v>
      </c>
      <c r="B163" s="5" t="s">
        <v>90</v>
      </c>
      <c r="C163" s="5" t="s">
        <v>101</v>
      </c>
      <c r="D163" s="5" t="s">
        <v>106</v>
      </c>
      <c r="E163" s="5" t="str">
        <f>'CUOTA LTP'!C90</f>
        <v>MOROZIN YURECIC MARIO</v>
      </c>
      <c r="F163" s="5" t="s">
        <v>95</v>
      </c>
      <c r="G163" s="5" t="s">
        <v>96</v>
      </c>
      <c r="H163" s="3">
        <f>'CUOTA LTP'!E91</f>
        <v>3.3999999999999998E-3</v>
      </c>
      <c r="I163" s="3">
        <f>'CUOTA LTP'!F91</f>
        <v>0</v>
      </c>
      <c r="J163" s="3">
        <f>'CUOTA LTP'!G91</f>
        <v>3.4099999999999998E-2</v>
      </c>
      <c r="K163" s="3">
        <f>'CUOTA LTP'!H91</f>
        <v>0</v>
      </c>
      <c r="L163" s="3">
        <f>'CUOTA LTP'!I91</f>
        <v>3.4099999999999998E-2</v>
      </c>
      <c r="M163" s="63">
        <f>'CUOTA LTP'!J91</f>
        <v>0</v>
      </c>
      <c r="N163" s="14" t="s">
        <v>97</v>
      </c>
      <c r="O163" s="14">
        <f>'RESUMEN '!$B$3</f>
        <v>44200</v>
      </c>
      <c r="P163" s="5">
        <v>2020</v>
      </c>
      <c r="Q163" s="5"/>
    </row>
    <row r="164" spans="1:17" x14ac:dyDescent="0.25">
      <c r="A164" s="5" t="s">
        <v>25</v>
      </c>
      <c r="B164" s="5" t="s">
        <v>90</v>
      </c>
      <c r="C164" s="5" t="s">
        <v>101</v>
      </c>
      <c r="D164" s="5" t="s">
        <v>106</v>
      </c>
      <c r="E164" s="5" t="str">
        <f>'CUOTA LTP'!C90</f>
        <v>MOROZIN YURECIC MARIO</v>
      </c>
      <c r="F164" s="5" t="s">
        <v>93</v>
      </c>
      <c r="G164" s="5" t="s">
        <v>96</v>
      </c>
      <c r="H164" s="3">
        <f>'CUOTA LTP'!K90</f>
        <v>3.4099999999999998E-2</v>
      </c>
      <c r="I164" s="3">
        <f>'CUOTA LTP'!L90</f>
        <v>0</v>
      </c>
      <c r="J164" s="3">
        <f>'CUOTA LTP'!M90</f>
        <v>3.4099999999999998E-2</v>
      </c>
      <c r="K164" s="3">
        <f>'CUOTA LTP'!N90</f>
        <v>0</v>
      </c>
      <c r="L164" s="3">
        <f>'CUOTA LTP'!O90</f>
        <v>3.4099999999999998E-2</v>
      </c>
      <c r="M164" s="63">
        <f>'CUOTA LTP'!P90</f>
        <v>0</v>
      </c>
      <c r="N164" s="14" t="s">
        <v>97</v>
      </c>
      <c r="O164" s="14">
        <f>'RESUMEN '!$B$3</f>
        <v>44200</v>
      </c>
      <c r="P164" s="5">
        <v>2020</v>
      </c>
      <c r="Q164" s="5"/>
    </row>
    <row r="165" spans="1:17" x14ac:dyDescent="0.25">
      <c r="A165" s="5" t="s">
        <v>25</v>
      </c>
      <c r="B165" s="5" t="s">
        <v>90</v>
      </c>
      <c r="C165" s="5" t="s">
        <v>101</v>
      </c>
      <c r="D165" s="5" t="s">
        <v>106</v>
      </c>
      <c r="E165" s="5" t="str">
        <f>'CUOTA LTP'!C92</f>
        <v>QUINTERO LTDA. SOC. PESQ.</v>
      </c>
      <c r="F165" s="5" t="s">
        <v>93</v>
      </c>
      <c r="G165" s="5" t="s">
        <v>94</v>
      </c>
      <c r="H165" s="3">
        <f>'CUOTA LTP'!E92</f>
        <v>2.0400000000000001E-2</v>
      </c>
      <c r="I165" s="3">
        <f>'CUOTA LTP'!F92</f>
        <v>0</v>
      </c>
      <c r="J165" s="3">
        <f>'CUOTA LTP'!G92</f>
        <v>2.0400000000000001E-2</v>
      </c>
      <c r="K165" s="3">
        <f>'CUOTA LTP'!H92</f>
        <v>0</v>
      </c>
      <c r="L165" s="3">
        <f>'CUOTA LTP'!I92</f>
        <v>2.0400000000000001E-2</v>
      </c>
      <c r="M165" s="63">
        <f>'CUOTA LTP'!J92</f>
        <v>0</v>
      </c>
      <c r="N165" s="14" t="s">
        <v>97</v>
      </c>
      <c r="O165" s="14">
        <f>'RESUMEN '!$B$3</f>
        <v>44200</v>
      </c>
      <c r="P165" s="5">
        <v>2020</v>
      </c>
      <c r="Q165" s="5"/>
    </row>
    <row r="166" spans="1:17" x14ac:dyDescent="0.25">
      <c r="A166" s="5" t="s">
        <v>25</v>
      </c>
      <c r="B166" s="5" t="s">
        <v>90</v>
      </c>
      <c r="C166" s="5" t="s">
        <v>101</v>
      </c>
      <c r="D166" s="5" t="s">
        <v>106</v>
      </c>
      <c r="E166" s="5" t="str">
        <f>'CUOTA LTP'!C92</f>
        <v>QUINTERO LTDA. SOC. PESQ.</v>
      </c>
      <c r="F166" s="5" t="s">
        <v>95</v>
      </c>
      <c r="G166" s="5" t="s">
        <v>96</v>
      </c>
      <c r="H166" s="3">
        <f>'CUOTA LTP'!E93</f>
        <v>2.3E-3</v>
      </c>
      <c r="I166" s="3">
        <f>'CUOTA LTP'!F93</f>
        <v>0</v>
      </c>
      <c r="J166" s="3">
        <f>'CUOTA LTP'!G93</f>
        <v>2.2700000000000001E-2</v>
      </c>
      <c r="K166" s="3">
        <f>'CUOTA LTP'!H93</f>
        <v>0</v>
      </c>
      <c r="L166" s="3">
        <f>'CUOTA LTP'!I93</f>
        <v>2.2700000000000001E-2</v>
      </c>
      <c r="M166" s="63">
        <f>'CUOTA LTP'!J93</f>
        <v>0</v>
      </c>
      <c r="N166" s="14" t="s">
        <v>97</v>
      </c>
      <c r="O166" s="14">
        <f>'RESUMEN '!$B$3</f>
        <v>44200</v>
      </c>
      <c r="P166" s="5">
        <v>2020</v>
      </c>
      <c r="Q166" s="5"/>
    </row>
    <row r="167" spans="1:17" x14ac:dyDescent="0.25">
      <c r="A167" s="5" t="s">
        <v>25</v>
      </c>
      <c r="B167" s="5" t="s">
        <v>90</v>
      </c>
      <c r="C167" s="5" t="s">
        <v>101</v>
      </c>
      <c r="D167" s="5" t="s">
        <v>106</v>
      </c>
      <c r="E167" s="5" t="str">
        <f>'CUOTA LTP'!C92</f>
        <v>QUINTERO LTDA. SOC. PESQ.</v>
      </c>
      <c r="F167" s="5" t="s">
        <v>93</v>
      </c>
      <c r="G167" s="5" t="s">
        <v>96</v>
      </c>
      <c r="H167" s="3">
        <f>'CUOTA LTP'!K92</f>
        <v>2.2700000000000001E-2</v>
      </c>
      <c r="I167" s="3">
        <f>'CUOTA LTP'!L92</f>
        <v>0</v>
      </c>
      <c r="J167" s="3">
        <f>'CUOTA LTP'!M92</f>
        <v>2.2700000000000001E-2</v>
      </c>
      <c r="K167" s="3">
        <f>'CUOTA LTP'!N92</f>
        <v>0</v>
      </c>
      <c r="L167" s="3">
        <f>'CUOTA LTP'!O92</f>
        <v>2.2700000000000001E-2</v>
      </c>
      <c r="M167" s="63">
        <f>'CUOTA LTP'!P92</f>
        <v>0</v>
      </c>
      <c r="N167" s="14" t="s">
        <v>97</v>
      </c>
      <c r="O167" s="14">
        <f>'RESUMEN '!$B$3</f>
        <v>44200</v>
      </c>
      <c r="P167" s="5">
        <v>2020</v>
      </c>
      <c r="Q167" s="5"/>
    </row>
    <row r="168" spans="1:17" x14ac:dyDescent="0.25">
      <c r="A168" s="5" t="s">
        <v>25</v>
      </c>
      <c r="B168" s="5" t="s">
        <v>90</v>
      </c>
      <c r="C168" s="5" t="s">
        <v>101</v>
      </c>
      <c r="D168" s="5" t="s">
        <v>106</v>
      </c>
      <c r="E168" s="5" t="str">
        <f>'CUOTA LTP'!C94</f>
        <v>PACIFICBLU SPA.</v>
      </c>
      <c r="F168" s="5" t="s">
        <v>93</v>
      </c>
      <c r="G168" s="5" t="s">
        <v>94</v>
      </c>
      <c r="H168" s="3">
        <f>'CUOTA LTP'!E94</f>
        <v>18.5825</v>
      </c>
      <c r="I168" s="3">
        <f>'CUOTA LTP'!F94</f>
        <v>19.713000000000001</v>
      </c>
      <c r="J168" s="3">
        <f>'CUOTA LTP'!G94</f>
        <v>38.295500000000004</v>
      </c>
      <c r="K168" s="3">
        <f>'CUOTA LTP'!H94</f>
        <v>0</v>
      </c>
      <c r="L168" s="3">
        <f>'CUOTA LTP'!I94</f>
        <v>38.295500000000004</v>
      </c>
      <c r="M168" s="63">
        <f>'CUOTA LTP'!J94</f>
        <v>0</v>
      </c>
      <c r="N168" s="14" t="s">
        <v>97</v>
      </c>
      <c r="O168" s="14">
        <f>'RESUMEN '!$B$3</f>
        <v>44200</v>
      </c>
      <c r="P168" s="5">
        <v>2020</v>
      </c>
      <c r="Q168" s="5"/>
    </row>
    <row r="169" spans="1:17" x14ac:dyDescent="0.25">
      <c r="A169" s="5" t="s">
        <v>25</v>
      </c>
      <c r="B169" s="5" t="s">
        <v>90</v>
      </c>
      <c r="C169" s="5" t="s">
        <v>101</v>
      </c>
      <c r="D169" s="5" t="s">
        <v>106</v>
      </c>
      <c r="E169" s="5" t="str">
        <f>'CUOTA LTP'!C94</f>
        <v>PACIFICBLU SPA.</v>
      </c>
      <c r="F169" s="5" t="s">
        <v>95</v>
      </c>
      <c r="G169" s="5" t="s">
        <v>96</v>
      </c>
      <c r="H169" s="3">
        <f>'CUOTA LTP'!E95</f>
        <v>2.0546000000000002</v>
      </c>
      <c r="I169" s="3">
        <f>'CUOTA LTP'!F95</f>
        <v>0</v>
      </c>
      <c r="J169" s="3">
        <f>'CUOTA LTP'!G95</f>
        <v>40.350100000000005</v>
      </c>
      <c r="K169" s="3">
        <f>'CUOTA LTP'!H95</f>
        <v>0</v>
      </c>
      <c r="L169" s="3">
        <f>'CUOTA LTP'!I95</f>
        <v>40.350100000000005</v>
      </c>
      <c r="M169" s="63">
        <f>'CUOTA LTP'!J95</f>
        <v>0</v>
      </c>
      <c r="N169" s="14" t="s">
        <v>97</v>
      </c>
      <c r="O169" s="14">
        <f>'RESUMEN '!$B$3</f>
        <v>44200</v>
      </c>
      <c r="P169" s="5">
        <v>2020</v>
      </c>
      <c r="Q169" s="5"/>
    </row>
    <row r="170" spans="1:17" x14ac:dyDescent="0.25">
      <c r="A170" s="5" t="s">
        <v>25</v>
      </c>
      <c r="B170" s="5" t="s">
        <v>90</v>
      </c>
      <c r="C170" s="5" t="s">
        <v>101</v>
      </c>
      <c r="D170" s="5" t="s">
        <v>106</v>
      </c>
      <c r="E170" s="5" t="str">
        <f>'CUOTA LTP'!C94</f>
        <v>PACIFICBLU SPA.</v>
      </c>
      <c r="F170" s="5" t="s">
        <v>93</v>
      </c>
      <c r="G170" s="5" t="s">
        <v>96</v>
      </c>
      <c r="H170" s="3">
        <f>'CUOTA LTP'!K94</f>
        <v>20.6371</v>
      </c>
      <c r="I170" s="3">
        <f>'CUOTA LTP'!L94</f>
        <v>19.713000000000001</v>
      </c>
      <c r="J170" s="3">
        <f>'CUOTA LTP'!M94</f>
        <v>40.350099999999998</v>
      </c>
      <c r="K170" s="3">
        <f>'CUOTA LTP'!N94</f>
        <v>0</v>
      </c>
      <c r="L170" s="3">
        <f>'CUOTA LTP'!O94</f>
        <v>40.350099999999998</v>
      </c>
      <c r="M170" s="63">
        <f>'CUOTA LTP'!P94</f>
        <v>0</v>
      </c>
      <c r="N170" s="14" t="s">
        <v>97</v>
      </c>
      <c r="O170" s="14">
        <f>'RESUMEN '!$B$3</f>
        <v>44200</v>
      </c>
      <c r="P170" s="5">
        <v>2020</v>
      </c>
      <c r="Q170" s="5"/>
    </row>
    <row r="171" spans="1:17" x14ac:dyDescent="0.25">
      <c r="A171" s="5" t="s">
        <v>25</v>
      </c>
      <c r="B171" s="5" t="s">
        <v>90</v>
      </c>
      <c r="C171" s="5" t="s">
        <v>101</v>
      </c>
      <c r="D171" s="5" t="s">
        <v>106</v>
      </c>
      <c r="E171" s="5" t="str">
        <f>'CUOTA LTP'!C96</f>
        <v>DA VENEZIA RETAMALES ANTONIO</v>
      </c>
      <c r="F171" s="5" t="s">
        <v>93</v>
      </c>
      <c r="G171" s="5" t="s">
        <v>94</v>
      </c>
      <c r="H171" s="3">
        <f>'CUOTA LTP'!E96</f>
        <v>1.0200000000000001E-2</v>
      </c>
      <c r="I171" s="3">
        <f>'CUOTA LTP'!F96</f>
        <v>0</v>
      </c>
      <c r="J171" s="3">
        <f>'CUOTA LTP'!G96</f>
        <v>1.0200000000000001E-2</v>
      </c>
      <c r="K171" s="3">
        <f>'CUOTA LTP'!H96</f>
        <v>0</v>
      </c>
      <c r="L171" s="3">
        <f>'CUOTA LTP'!I96</f>
        <v>1.0200000000000001E-2</v>
      </c>
      <c r="M171" s="63">
        <f>'CUOTA LTP'!J96</f>
        <v>0</v>
      </c>
      <c r="N171" s="14" t="s">
        <v>97</v>
      </c>
      <c r="O171" s="14">
        <f>'RESUMEN '!$B$3</f>
        <v>44200</v>
      </c>
      <c r="P171" s="5">
        <v>2020</v>
      </c>
      <c r="Q171" s="5"/>
    </row>
    <row r="172" spans="1:17" x14ac:dyDescent="0.25">
      <c r="A172" s="5" t="s">
        <v>25</v>
      </c>
      <c r="B172" s="5" t="s">
        <v>90</v>
      </c>
      <c r="C172" s="5" t="s">
        <v>101</v>
      </c>
      <c r="D172" s="5" t="s">
        <v>106</v>
      </c>
      <c r="E172" s="5" t="str">
        <f>'CUOTA LTP'!C96</f>
        <v>DA VENEZIA RETAMALES ANTONIO</v>
      </c>
      <c r="F172" s="5" t="s">
        <v>95</v>
      </c>
      <c r="G172" s="5" t="s">
        <v>96</v>
      </c>
      <c r="H172" s="3">
        <f>'CUOTA LTP'!E97</f>
        <v>1.1000000000000001E-3</v>
      </c>
      <c r="I172" s="3">
        <f>'CUOTA LTP'!F97</f>
        <v>0</v>
      </c>
      <c r="J172" s="3">
        <f>'CUOTA LTP'!G97</f>
        <v>1.1300000000000001E-2</v>
      </c>
      <c r="K172" s="3">
        <f>'CUOTA LTP'!H97</f>
        <v>0</v>
      </c>
      <c r="L172" s="3">
        <f>'CUOTA LTP'!I97</f>
        <v>1.1300000000000001E-2</v>
      </c>
      <c r="M172" s="63">
        <f>'CUOTA LTP'!J97</f>
        <v>0</v>
      </c>
      <c r="N172" s="14" t="s">
        <v>97</v>
      </c>
      <c r="O172" s="14">
        <f>'RESUMEN '!$B$3</f>
        <v>44200</v>
      </c>
      <c r="P172" s="5">
        <v>2020</v>
      </c>
      <c r="Q172" s="5"/>
    </row>
    <row r="173" spans="1:17" x14ac:dyDescent="0.25">
      <c r="A173" s="5" t="s">
        <v>25</v>
      </c>
      <c r="B173" s="5" t="s">
        <v>90</v>
      </c>
      <c r="C173" s="5" t="s">
        <v>101</v>
      </c>
      <c r="D173" s="5" t="s">
        <v>106</v>
      </c>
      <c r="E173" s="5" t="str">
        <f>'CUOTA LTP'!C96</f>
        <v>DA VENEZIA RETAMALES ANTONIO</v>
      </c>
      <c r="F173" s="5" t="s">
        <v>93</v>
      </c>
      <c r="G173" s="5" t="s">
        <v>96</v>
      </c>
      <c r="H173" s="3">
        <f>'CUOTA LTP'!K96</f>
        <v>1.1300000000000001E-2</v>
      </c>
      <c r="I173" s="3">
        <f>'CUOTA LTP'!L96</f>
        <v>0</v>
      </c>
      <c r="J173" s="3">
        <f>'CUOTA LTP'!M96</f>
        <v>1.1300000000000001E-2</v>
      </c>
      <c r="K173" s="3">
        <f>'CUOTA LTP'!N96</f>
        <v>0</v>
      </c>
      <c r="L173" s="3">
        <f>'CUOTA LTP'!O96</f>
        <v>1.1300000000000001E-2</v>
      </c>
      <c r="M173" s="63">
        <f>'CUOTA LTP'!P96</f>
        <v>0</v>
      </c>
      <c r="N173" s="14" t="s">
        <v>97</v>
      </c>
      <c r="O173" s="14">
        <f>'RESUMEN '!$B$3</f>
        <v>44200</v>
      </c>
      <c r="P173" s="5">
        <v>2020</v>
      </c>
      <c r="Q173" s="5"/>
    </row>
    <row r="174" spans="1:17" x14ac:dyDescent="0.25">
      <c r="A174" s="5" t="s">
        <v>25</v>
      </c>
      <c r="B174" s="5" t="s">
        <v>90</v>
      </c>
      <c r="C174" s="5" t="s">
        <v>101</v>
      </c>
      <c r="D174" s="5" t="s">
        <v>106</v>
      </c>
      <c r="E174" s="5" t="str">
        <f>'CUOTA LTP'!C98</f>
        <v>ENFERMAR LTDA. SOC. PESQ.</v>
      </c>
      <c r="F174" s="5" t="s">
        <v>93</v>
      </c>
      <c r="G174" s="5" t="s">
        <v>94</v>
      </c>
      <c r="H174" s="3">
        <f>'CUOTA LTP'!E98</f>
        <v>0.27589999999999998</v>
      </c>
      <c r="I174" s="3">
        <f>'CUOTA LTP'!F98</f>
        <v>0</v>
      </c>
      <c r="J174" s="3">
        <f>'CUOTA LTP'!G98</f>
        <v>0.27589999999999998</v>
      </c>
      <c r="K174" s="3">
        <f>'CUOTA LTP'!H98</f>
        <v>0</v>
      </c>
      <c r="L174" s="3">
        <f>'CUOTA LTP'!I98</f>
        <v>0.27589999999999998</v>
      </c>
      <c r="M174" s="63">
        <f>'CUOTA LTP'!J98</f>
        <v>0</v>
      </c>
      <c r="N174" s="14" t="s">
        <v>97</v>
      </c>
      <c r="O174" s="14">
        <f>'RESUMEN '!$B$3</f>
        <v>44200</v>
      </c>
      <c r="P174" s="5">
        <v>2020</v>
      </c>
      <c r="Q174" s="5"/>
    </row>
    <row r="175" spans="1:17" x14ac:dyDescent="0.25">
      <c r="A175" s="5" t="s">
        <v>25</v>
      </c>
      <c r="B175" s="5" t="s">
        <v>90</v>
      </c>
      <c r="C175" s="5" t="s">
        <v>101</v>
      </c>
      <c r="D175" s="5" t="s">
        <v>106</v>
      </c>
      <c r="E175" s="5" t="str">
        <f>'CUOTA LTP'!C98</f>
        <v>ENFERMAR LTDA. SOC. PESQ.</v>
      </c>
      <c r="F175" s="5" t="s">
        <v>95</v>
      </c>
      <c r="G175" s="5" t="s">
        <v>96</v>
      </c>
      <c r="H175" s="3">
        <f>'CUOTA LTP'!E99</f>
        <v>3.0499999999999999E-2</v>
      </c>
      <c r="I175" s="3">
        <f>'CUOTA LTP'!F99</f>
        <v>0</v>
      </c>
      <c r="J175" s="3">
        <f>'CUOTA LTP'!G99</f>
        <v>0.30640000000000001</v>
      </c>
      <c r="K175" s="3">
        <f>'CUOTA LTP'!H99</f>
        <v>0</v>
      </c>
      <c r="L175" s="3">
        <f>'CUOTA LTP'!I99</f>
        <v>0.30640000000000001</v>
      </c>
      <c r="M175" s="63">
        <f>'CUOTA LTP'!J99</f>
        <v>0</v>
      </c>
      <c r="N175" s="14" t="s">
        <v>97</v>
      </c>
      <c r="O175" s="14">
        <f>'RESUMEN '!$B$3</f>
        <v>44200</v>
      </c>
      <c r="P175" s="5">
        <v>2020</v>
      </c>
      <c r="Q175" s="5"/>
    </row>
    <row r="176" spans="1:17" x14ac:dyDescent="0.25">
      <c r="A176" s="5" t="s">
        <v>25</v>
      </c>
      <c r="B176" s="5" t="s">
        <v>90</v>
      </c>
      <c r="C176" s="5" t="s">
        <v>101</v>
      </c>
      <c r="D176" s="5" t="s">
        <v>106</v>
      </c>
      <c r="E176" s="5" t="str">
        <f>'CUOTA LTP'!C98</f>
        <v>ENFERMAR LTDA. SOC. PESQ.</v>
      </c>
      <c r="F176" s="5" t="s">
        <v>93</v>
      </c>
      <c r="G176" s="5" t="s">
        <v>96</v>
      </c>
      <c r="H176" s="3">
        <f>'CUOTA LTP'!K98</f>
        <v>0.30640000000000001</v>
      </c>
      <c r="I176" s="3">
        <f>'CUOTA LTP'!L98</f>
        <v>0</v>
      </c>
      <c r="J176" s="3">
        <f>'CUOTA LTP'!M98</f>
        <v>0.30640000000000001</v>
      </c>
      <c r="K176" s="3">
        <f>'CUOTA LTP'!N98</f>
        <v>0</v>
      </c>
      <c r="L176" s="3">
        <f>'CUOTA LTP'!O98</f>
        <v>0.30640000000000001</v>
      </c>
      <c r="M176" s="63">
        <f>'CUOTA LTP'!P98</f>
        <v>0</v>
      </c>
      <c r="N176" s="14" t="s">
        <v>97</v>
      </c>
      <c r="O176" s="14">
        <f>'RESUMEN '!$B$3</f>
        <v>44200</v>
      </c>
      <c r="P176" s="5">
        <v>2020</v>
      </c>
      <c r="Q176" s="5"/>
    </row>
    <row r="177" spans="1:17" x14ac:dyDescent="0.25">
      <c r="A177" s="5" t="s">
        <v>25</v>
      </c>
      <c r="B177" s="5" t="s">
        <v>90</v>
      </c>
      <c r="C177" s="5" t="s">
        <v>101</v>
      </c>
      <c r="D177" s="5" t="s">
        <v>106</v>
      </c>
      <c r="E177" s="5" t="str">
        <f>'CUOTA LTP'!C100</f>
        <v>RUBIO Y MAUAD LTDA.</v>
      </c>
      <c r="F177" s="5" t="s">
        <v>93</v>
      </c>
      <c r="G177" s="5" t="s">
        <v>94</v>
      </c>
      <c r="H177" s="3">
        <f>'CUOTA LTP'!E100</f>
        <v>1.3082</v>
      </c>
      <c r="I177" s="3">
        <f>'CUOTA LTP'!F100</f>
        <v>0</v>
      </c>
      <c r="J177" s="3">
        <f>'CUOTA LTP'!G100</f>
        <v>1.3082</v>
      </c>
      <c r="K177" s="3">
        <f>'CUOTA LTP'!H100</f>
        <v>0</v>
      </c>
      <c r="L177" s="3">
        <f>'CUOTA LTP'!I100</f>
        <v>1.3082</v>
      </c>
      <c r="M177" s="63">
        <f>'CUOTA LTP'!J100</f>
        <v>0</v>
      </c>
      <c r="N177" s="14" t="s">
        <v>97</v>
      </c>
      <c r="O177" s="14">
        <f>'RESUMEN '!$B$3</f>
        <v>44200</v>
      </c>
      <c r="P177" s="5">
        <v>2020</v>
      </c>
      <c r="Q177" s="5"/>
    </row>
    <row r="178" spans="1:17" x14ac:dyDescent="0.25">
      <c r="A178" s="5" t="s">
        <v>25</v>
      </c>
      <c r="B178" s="5" t="s">
        <v>90</v>
      </c>
      <c r="C178" s="5" t="s">
        <v>101</v>
      </c>
      <c r="D178" s="5" t="s">
        <v>106</v>
      </c>
      <c r="E178" s="5" t="str">
        <f>'CUOTA LTP'!C100</f>
        <v>RUBIO Y MAUAD LTDA.</v>
      </c>
      <c r="F178" s="5" t="s">
        <v>95</v>
      </c>
      <c r="G178" s="5" t="s">
        <v>96</v>
      </c>
      <c r="H178" s="3">
        <f>'CUOTA LTP'!E101</f>
        <v>0.14460000000000001</v>
      </c>
      <c r="I178" s="3">
        <f>'CUOTA LTP'!F101</f>
        <v>0</v>
      </c>
      <c r="J178" s="3">
        <f>'CUOTA LTP'!G101</f>
        <v>1.4528000000000001</v>
      </c>
      <c r="K178" s="3">
        <f>'CUOTA LTP'!H101</f>
        <v>0</v>
      </c>
      <c r="L178" s="3">
        <f>'CUOTA LTP'!I101</f>
        <v>1.4528000000000001</v>
      </c>
      <c r="M178" s="63">
        <f>'CUOTA LTP'!J101</f>
        <v>0</v>
      </c>
      <c r="N178" s="14" t="s">
        <v>97</v>
      </c>
      <c r="O178" s="14">
        <f>'RESUMEN '!$B$3</f>
        <v>44200</v>
      </c>
      <c r="P178" s="5">
        <v>2020</v>
      </c>
      <c r="Q178" s="5"/>
    </row>
    <row r="179" spans="1:17" x14ac:dyDescent="0.25">
      <c r="A179" s="5" t="s">
        <v>25</v>
      </c>
      <c r="B179" s="5" t="s">
        <v>90</v>
      </c>
      <c r="C179" s="5" t="s">
        <v>101</v>
      </c>
      <c r="D179" s="5" t="s">
        <v>106</v>
      </c>
      <c r="E179" s="5" t="str">
        <f>'CUOTA LTP'!C100</f>
        <v>RUBIO Y MAUAD LTDA.</v>
      </c>
      <c r="F179" s="5" t="s">
        <v>93</v>
      </c>
      <c r="G179" s="5" t="s">
        <v>96</v>
      </c>
      <c r="H179" s="3">
        <f>'CUOTA LTP'!K100</f>
        <v>1.4528000000000001</v>
      </c>
      <c r="I179" s="3">
        <f>'CUOTA LTP'!L100</f>
        <v>0</v>
      </c>
      <c r="J179" s="3">
        <f>'CUOTA LTP'!M100</f>
        <v>1.4528000000000001</v>
      </c>
      <c r="K179" s="3">
        <f>'CUOTA LTP'!N100</f>
        <v>0</v>
      </c>
      <c r="L179" s="3">
        <f>'CUOTA LTP'!O100</f>
        <v>1.4528000000000001</v>
      </c>
      <c r="M179" s="63">
        <f>'CUOTA LTP'!P100</f>
        <v>0</v>
      </c>
      <c r="N179" s="14" t="s">
        <v>97</v>
      </c>
      <c r="O179" s="14">
        <f>'RESUMEN '!$B$3</f>
        <v>44200</v>
      </c>
      <c r="P179" s="5">
        <v>2020</v>
      </c>
      <c r="Q179" s="5"/>
    </row>
    <row r="180" spans="1:17" x14ac:dyDescent="0.25">
      <c r="A180" s="5" t="s">
        <v>25</v>
      </c>
      <c r="B180" s="5" t="s">
        <v>90</v>
      </c>
      <c r="C180" s="5" t="s">
        <v>102</v>
      </c>
      <c r="D180" s="5" t="s">
        <v>106</v>
      </c>
      <c r="E180" s="5" t="str">
        <f>'CUOTA LTP'!C102</f>
        <v>ANTARTIC SEAFOOD S.A.</v>
      </c>
      <c r="F180" s="5" t="s">
        <v>93</v>
      </c>
      <c r="G180" s="5" t="s">
        <v>94</v>
      </c>
      <c r="H180" s="3">
        <f>'CUOTA LTP'!E102</f>
        <v>130.88800000000001</v>
      </c>
      <c r="I180" s="3">
        <f>'CUOTA LTP'!F102</f>
        <v>0</v>
      </c>
      <c r="J180" s="3">
        <f>'CUOTA LTP'!G102</f>
        <v>130.88800000000001</v>
      </c>
      <c r="K180" s="3">
        <f>'CUOTA LTP'!H102</f>
        <v>57.204999999999998</v>
      </c>
      <c r="L180" s="3">
        <f>'CUOTA LTP'!I102</f>
        <v>73.683000000000007</v>
      </c>
      <c r="M180" s="63">
        <f>'CUOTA LTP'!J102</f>
        <v>0.43705305299187086</v>
      </c>
      <c r="N180" s="14" t="s">
        <v>97</v>
      </c>
      <c r="O180" s="14">
        <f>'RESUMEN '!$B$3</f>
        <v>44200</v>
      </c>
      <c r="P180" s="5">
        <v>2020</v>
      </c>
      <c r="Q180" s="5"/>
    </row>
    <row r="181" spans="1:17" x14ac:dyDescent="0.25">
      <c r="A181" s="5" t="s">
        <v>25</v>
      </c>
      <c r="B181" s="5" t="s">
        <v>90</v>
      </c>
      <c r="C181" s="5" t="s">
        <v>102</v>
      </c>
      <c r="D181" s="5" t="s">
        <v>106</v>
      </c>
      <c r="E181" s="5" t="str">
        <f>'CUOTA LTP'!C102</f>
        <v>ANTARTIC SEAFOOD S.A.</v>
      </c>
      <c r="F181" s="5" t="s">
        <v>95</v>
      </c>
      <c r="G181" s="5" t="s">
        <v>96</v>
      </c>
      <c r="H181" s="3">
        <f>'CUOTA LTP'!E103</f>
        <v>14.47</v>
      </c>
      <c r="I181" s="3">
        <f>'CUOTA LTP'!F103</f>
        <v>0</v>
      </c>
      <c r="J181" s="3">
        <f>'CUOTA LTP'!G103</f>
        <v>88.153000000000006</v>
      </c>
      <c r="K181" s="3">
        <f>'CUOTA LTP'!H103</f>
        <v>66.906000000000006</v>
      </c>
      <c r="L181" s="3">
        <f>'CUOTA LTP'!I103</f>
        <v>21.247</v>
      </c>
      <c r="M181" s="63">
        <f>'CUOTA LTP'!J103</f>
        <v>0.75897587149614876</v>
      </c>
      <c r="N181" s="14" t="s">
        <v>97</v>
      </c>
      <c r="O181" s="14">
        <f>'RESUMEN '!$B$3</f>
        <v>44200</v>
      </c>
      <c r="P181" s="5">
        <v>2020</v>
      </c>
      <c r="Q181" s="5"/>
    </row>
    <row r="182" spans="1:17" x14ac:dyDescent="0.25">
      <c r="A182" s="5" t="s">
        <v>25</v>
      </c>
      <c r="B182" s="5" t="s">
        <v>90</v>
      </c>
      <c r="C182" s="5" t="s">
        <v>102</v>
      </c>
      <c r="D182" s="5" t="s">
        <v>106</v>
      </c>
      <c r="E182" s="5" t="str">
        <f>'CUOTA LTP'!C102</f>
        <v>ANTARTIC SEAFOOD S.A.</v>
      </c>
      <c r="F182" s="5" t="s">
        <v>93</v>
      </c>
      <c r="G182" s="5" t="s">
        <v>96</v>
      </c>
      <c r="H182" s="3">
        <f>'CUOTA LTP'!K102</f>
        <v>145.358</v>
      </c>
      <c r="I182" s="3">
        <f>'CUOTA LTP'!L102</f>
        <v>0</v>
      </c>
      <c r="J182" s="3">
        <f>'CUOTA LTP'!M102</f>
        <v>145.358</v>
      </c>
      <c r="K182" s="3">
        <f>'CUOTA LTP'!N102</f>
        <v>124.111</v>
      </c>
      <c r="L182" s="3">
        <f>'CUOTA LTP'!O102</f>
        <v>21.247</v>
      </c>
      <c r="M182" s="63">
        <f>'CUOTA LTP'!P102</f>
        <v>0.85382985456596816</v>
      </c>
      <c r="N182" s="14" t="s">
        <v>97</v>
      </c>
      <c r="O182" s="14">
        <f>'RESUMEN '!$B$3</f>
        <v>44200</v>
      </c>
      <c r="P182" s="5">
        <v>2020</v>
      </c>
      <c r="Q182" s="5"/>
    </row>
    <row r="183" spans="1:17" x14ac:dyDescent="0.25">
      <c r="A183" s="5" t="s">
        <v>25</v>
      </c>
      <c r="B183" s="5" t="s">
        <v>90</v>
      </c>
      <c r="C183" s="5" t="s">
        <v>102</v>
      </c>
      <c r="D183" s="5" t="s">
        <v>106</v>
      </c>
      <c r="E183" s="5" t="str">
        <f>'CUOTA LTP'!C104</f>
        <v>QUINTERO S.A. PESQ.</v>
      </c>
      <c r="F183" s="5" t="s">
        <v>93</v>
      </c>
      <c r="G183" s="5" t="s">
        <v>94</v>
      </c>
      <c r="H183" s="3">
        <f>'CUOTA LTP'!E104</f>
        <v>245.2055</v>
      </c>
      <c r="I183" s="3">
        <f>'CUOTA LTP'!F104</f>
        <v>0</v>
      </c>
      <c r="J183" s="3">
        <f>'CUOTA LTP'!G104</f>
        <v>245.2055</v>
      </c>
      <c r="K183" s="3">
        <f>'CUOTA LTP'!H104</f>
        <v>195.202</v>
      </c>
      <c r="L183" s="3">
        <f>'CUOTA LTP'!I104</f>
        <v>50.003500000000003</v>
      </c>
      <c r="M183" s="63">
        <f>'CUOTA LTP'!J104</f>
        <v>0.7960751288205199</v>
      </c>
      <c r="N183" s="14" t="s">
        <v>97</v>
      </c>
      <c r="O183" s="14">
        <f>'RESUMEN '!$B$3</f>
        <v>44200</v>
      </c>
      <c r="P183" s="5">
        <v>2020</v>
      </c>
      <c r="Q183" s="5"/>
    </row>
    <row r="184" spans="1:17" x14ac:dyDescent="0.25">
      <c r="A184" s="5" t="s">
        <v>25</v>
      </c>
      <c r="B184" s="5" t="s">
        <v>90</v>
      </c>
      <c r="C184" s="5" t="s">
        <v>102</v>
      </c>
      <c r="D184" s="5" t="s">
        <v>106</v>
      </c>
      <c r="E184" s="5" t="str">
        <f>'CUOTA LTP'!C104</f>
        <v>QUINTERO S.A. PESQ.</v>
      </c>
      <c r="F184" s="5" t="s">
        <v>95</v>
      </c>
      <c r="G184" s="5" t="s">
        <v>96</v>
      </c>
      <c r="H184" s="3">
        <f>'CUOTA LTP'!E105</f>
        <v>27.1081</v>
      </c>
      <c r="I184" s="3">
        <f>'CUOTA LTP'!F105</f>
        <v>0</v>
      </c>
      <c r="J184" s="3">
        <f>'CUOTA LTP'!G105</f>
        <v>77.11160000000001</v>
      </c>
      <c r="K184" s="3">
        <f>'CUOTA LTP'!H105</f>
        <v>72.644000000000005</v>
      </c>
      <c r="L184" s="3">
        <f>'CUOTA LTP'!I105</f>
        <v>4.4676000000000045</v>
      </c>
      <c r="M184" s="63">
        <f>'CUOTA LTP'!J105</f>
        <v>0.94206319153019769</v>
      </c>
      <c r="N184" s="14" t="s">
        <v>97</v>
      </c>
      <c r="O184" s="14">
        <f>'RESUMEN '!$B$3</f>
        <v>44200</v>
      </c>
      <c r="P184" s="5">
        <v>2020</v>
      </c>
      <c r="Q184" s="5"/>
    </row>
    <row r="185" spans="1:17" x14ac:dyDescent="0.25">
      <c r="A185" s="5" t="s">
        <v>25</v>
      </c>
      <c r="B185" s="5" t="s">
        <v>90</v>
      </c>
      <c r="C185" s="5" t="s">
        <v>102</v>
      </c>
      <c r="D185" s="5" t="s">
        <v>106</v>
      </c>
      <c r="E185" s="5" t="str">
        <f>'CUOTA LTP'!C104</f>
        <v>QUINTERO S.A. PESQ.</v>
      </c>
      <c r="F185" s="5" t="s">
        <v>93</v>
      </c>
      <c r="G185" s="5" t="s">
        <v>96</v>
      </c>
      <c r="H185" s="3">
        <f>'CUOTA LTP'!K104</f>
        <v>272.31360000000001</v>
      </c>
      <c r="I185" s="3">
        <f>'CUOTA LTP'!L104</f>
        <v>0</v>
      </c>
      <c r="J185" s="3">
        <f>'CUOTA LTP'!M104</f>
        <v>272.31360000000001</v>
      </c>
      <c r="K185" s="3">
        <f>'CUOTA LTP'!N104</f>
        <v>267.846</v>
      </c>
      <c r="L185" s="3">
        <f>'CUOTA LTP'!O104</f>
        <v>4.4676000000000045</v>
      </c>
      <c r="M185" s="63">
        <f>'CUOTA LTP'!P104</f>
        <v>0.98359391525065221</v>
      </c>
      <c r="N185" s="14" t="s">
        <v>97</v>
      </c>
      <c r="O185" s="14">
        <f>'RESUMEN '!$B$3</f>
        <v>44200</v>
      </c>
      <c r="P185" s="5">
        <v>2020</v>
      </c>
      <c r="Q185" s="5"/>
    </row>
    <row r="186" spans="1:17" x14ac:dyDescent="0.25">
      <c r="A186" s="5" t="s">
        <v>25</v>
      </c>
      <c r="B186" s="5" t="s">
        <v>90</v>
      </c>
      <c r="C186" s="5" t="s">
        <v>102</v>
      </c>
      <c r="D186" s="5" t="s">
        <v>106</v>
      </c>
      <c r="E186" s="5" t="str">
        <f>'CUOTA LTP'!C106</f>
        <v>BAYCIC BAYCIC MARIA</v>
      </c>
      <c r="F186" s="5" t="s">
        <v>93</v>
      </c>
      <c r="G186" s="5" t="s">
        <v>94</v>
      </c>
      <c r="H186" s="3">
        <f>'CUOTA LTP'!E106</f>
        <v>2.3900000000000001E-2</v>
      </c>
      <c r="I186" s="3">
        <f>'CUOTA LTP'!F106</f>
        <v>0</v>
      </c>
      <c r="J186" s="3">
        <f>'CUOTA LTP'!G106</f>
        <v>2.3900000000000001E-2</v>
      </c>
      <c r="K186" s="3">
        <f>'CUOTA LTP'!H106</f>
        <v>0</v>
      </c>
      <c r="L186" s="3">
        <f>'CUOTA LTP'!I106</f>
        <v>2.3900000000000001E-2</v>
      </c>
      <c r="M186" s="63">
        <f>'CUOTA LTP'!J106</f>
        <v>0</v>
      </c>
      <c r="N186" s="14" t="s">
        <v>97</v>
      </c>
      <c r="O186" s="14">
        <f>'RESUMEN '!$B$3</f>
        <v>44200</v>
      </c>
      <c r="P186" s="5">
        <v>2020</v>
      </c>
      <c r="Q186" s="5"/>
    </row>
    <row r="187" spans="1:17" x14ac:dyDescent="0.25">
      <c r="A187" s="5" t="s">
        <v>25</v>
      </c>
      <c r="B187" s="5" t="s">
        <v>90</v>
      </c>
      <c r="C187" s="5" t="s">
        <v>102</v>
      </c>
      <c r="D187" s="5" t="s">
        <v>106</v>
      </c>
      <c r="E187" s="5" t="str">
        <f>'CUOTA LTP'!C106</f>
        <v>BAYCIC BAYCIC MARIA</v>
      </c>
      <c r="F187" s="5" t="s">
        <v>95</v>
      </c>
      <c r="G187" s="5" t="s">
        <v>96</v>
      </c>
      <c r="H187" s="3">
        <f>'CUOTA LTP'!E107</f>
        <v>2.5999999999999999E-3</v>
      </c>
      <c r="I187" s="3">
        <f>'CUOTA LTP'!F107</f>
        <v>0</v>
      </c>
      <c r="J187" s="3">
        <f>'CUOTA LTP'!G107</f>
        <v>2.6500000000000003E-2</v>
      </c>
      <c r="K187" s="3">
        <f>'CUOTA LTP'!H107</f>
        <v>0</v>
      </c>
      <c r="L187" s="3">
        <f>'CUOTA LTP'!I107</f>
        <v>2.6500000000000003E-2</v>
      </c>
      <c r="M187" s="63">
        <f>'CUOTA LTP'!J107</f>
        <v>0</v>
      </c>
      <c r="N187" s="14" t="s">
        <v>97</v>
      </c>
      <c r="O187" s="14">
        <f>'RESUMEN '!$B$3</f>
        <v>44200</v>
      </c>
      <c r="P187" s="5">
        <v>2020</v>
      </c>
      <c r="Q187" s="5"/>
    </row>
    <row r="188" spans="1:17" x14ac:dyDescent="0.25">
      <c r="A188" s="5" t="s">
        <v>25</v>
      </c>
      <c r="B188" s="5" t="s">
        <v>90</v>
      </c>
      <c r="C188" s="5" t="s">
        <v>102</v>
      </c>
      <c r="D188" s="5" t="s">
        <v>106</v>
      </c>
      <c r="E188" s="5" t="str">
        <f>'CUOTA LTP'!C106</f>
        <v>BAYCIC BAYCIC MARIA</v>
      </c>
      <c r="F188" s="5" t="s">
        <v>93</v>
      </c>
      <c r="G188" s="5" t="s">
        <v>96</v>
      </c>
      <c r="H188" s="3">
        <f>'CUOTA LTP'!K106</f>
        <v>2.6500000000000003E-2</v>
      </c>
      <c r="I188" s="3">
        <f>'CUOTA LTP'!L106</f>
        <v>0</v>
      </c>
      <c r="J188" s="3">
        <f>'CUOTA LTP'!M106</f>
        <v>2.6500000000000003E-2</v>
      </c>
      <c r="K188" s="3">
        <f>'CUOTA LTP'!N106</f>
        <v>0</v>
      </c>
      <c r="L188" s="3">
        <f>'CUOTA LTP'!O106</f>
        <v>2.6500000000000003E-2</v>
      </c>
      <c r="M188" s="63">
        <f>'CUOTA LTP'!P106</f>
        <v>0</v>
      </c>
      <c r="N188" s="14" t="s">
        <v>97</v>
      </c>
      <c r="O188" s="14">
        <f>'RESUMEN '!$B$3</f>
        <v>44200</v>
      </c>
      <c r="P188" s="5">
        <v>2020</v>
      </c>
      <c r="Q188" s="5"/>
    </row>
    <row r="189" spans="1:17" x14ac:dyDescent="0.25">
      <c r="A189" s="5" t="s">
        <v>25</v>
      </c>
      <c r="B189" s="5" t="s">
        <v>90</v>
      </c>
      <c r="C189" s="5" t="s">
        <v>102</v>
      </c>
      <c r="D189" s="5" t="s">
        <v>106</v>
      </c>
      <c r="E189" s="5" t="str">
        <f>'CUOTA LTP'!C108</f>
        <v>BRACPESCA S.A.</v>
      </c>
      <c r="F189" s="5" t="s">
        <v>93</v>
      </c>
      <c r="G189" s="5" t="s">
        <v>94</v>
      </c>
      <c r="H189" s="3">
        <f>'CUOTA LTP'!E108</f>
        <v>128.63630000000001</v>
      </c>
      <c r="I189" s="3">
        <f>'CUOTA LTP'!F108</f>
        <v>-15.353</v>
      </c>
      <c r="J189" s="3">
        <f>'CUOTA LTP'!G108</f>
        <v>113.28330000000001</v>
      </c>
      <c r="K189" s="3">
        <f>'CUOTA LTP'!H108</f>
        <v>100.64400000000001</v>
      </c>
      <c r="L189" s="3">
        <f>'CUOTA LTP'!I108</f>
        <v>12.639300000000006</v>
      </c>
      <c r="M189" s="63">
        <f>'CUOTA LTP'!J108</f>
        <v>0.88842750873253162</v>
      </c>
      <c r="N189" s="14" t="s">
        <v>97</v>
      </c>
      <c r="O189" s="14">
        <f>'RESUMEN '!$B$3</f>
        <v>44200</v>
      </c>
      <c r="P189" s="5">
        <v>2020</v>
      </c>
      <c r="Q189" s="5"/>
    </row>
    <row r="190" spans="1:17" x14ac:dyDescent="0.25">
      <c r="A190" s="5" t="s">
        <v>25</v>
      </c>
      <c r="B190" s="5" t="s">
        <v>90</v>
      </c>
      <c r="C190" s="5" t="s">
        <v>102</v>
      </c>
      <c r="D190" s="5" t="s">
        <v>106</v>
      </c>
      <c r="E190" s="5" t="str">
        <f>'CUOTA LTP'!C108</f>
        <v>BRACPESCA S.A.</v>
      </c>
      <c r="F190" s="5" t="s">
        <v>95</v>
      </c>
      <c r="G190" s="5" t="s">
        <v>96</v>
      </c>
      <c r="H190" s="3">
        <f>'CUOTA LTP'!E109</f>
        <v>14.2211</v>
      </c>
      <c r="I190" s="3">
        <f>'CUOTA LTP'!F109</f>
        <v>0</v>
      </c>
      <c r="J190" s="3">
        <f>'CUOTA LTP'!G109</f>
        <v>26.860400000000006</v>
      </c>
      <c r="K190" s="3">
        <f>'CUOTA LTP'!H109</f>
        <v>20.023</v>
      </c>
      <c r="L190" s="3">
        <f>'CUOTA LTP'!I109</f>
        <v>6.8374000000000059</v>
      </c>
      <c r="M190" s="63">
        <f>'CUOTA LTP'!J109</f>
        <v>0.74544682878884883</v>
      </c>
      <c r="N190" s="14" t="s">
        <v>97</v>
      </c>
      <c r="O190" s="14">
        <f>'RESUMEN '!$B$3</f>
        <v>44200</v>
      </c>
      <c r="P190" s="5">
        <v>2020</v>
      </c>
      <c r="Q190" s="5"/>
    </row>
    <row r="191" spans="1:17" x14ac:dyDescent="0.25">
      <c r="A191" s="5" t="s">
        <v>25</v>
      </c>
      <c r="B191" s="5" t="s">
        <v>90</v>
      </c>
      <c r="C191" s="5" t="s">
        <v>102</v>
      </c>
      <c r="D191" s="5" t="s">
        <v>106</v>
      </c>
      <c r="E191" s="5" t="str">
        <f>'CUOTA LTP'!C108</f>
        <v>BRACPESCA S.A.</v>
      </c>
      <c r="F191" s="5" t="s">
        <v>93</v>
      </c>
      <c r="G191" s="5" t="s">
        <v>96</v>
      </c>
      <c r="H191" s="3">
        <f>'CUOTA LTP'!K108</f>
        <v>142.85740000000001</v>
      </c>
      <c r="I191" s="3">
        <f>'CUOTA LTP'!L108</f>
        <v>-15.353</v>
      </c>
      <c r="J191" s="3">
        <f>'CUOTA LTP'!M108</f>
        <v>127.50440000000002</v>
      </c>
      <c r="K191" s="3">
        <f>'CUOTA LTP'!N108</f>
        <v>120.667</v>
      </c>
      <c r="L191" s="3">
        <f>'CUOTA LTP'!O108</f>
        <v>6.8374000000000166</v>
      </c>
      <c r="M191" s="63">
        <f>'CUOTA LTP'!P108</f>
        <v>0.94637518391522157</v>
      </c>
      <c r="N191" s="14" t="s">
        <v>97</v>
      </c>
      <c r="O191" s="14">
        <f>'RESUMEN '!$B$3</f>
        <v>44200</v>
      </c>
      <c r="P191" s="5">
        <v>2020</v>
      </c>
      <c r="Q191" s="5"/>
    </row>
    <row r="192" spans="1:17" x14ac:dyDescent="0.25">
      <c r="A192" s="5" t="s">
        <v>25</v>
      </c>
      <c r="B192" s="5" t="s">
        <v>90</v>
      </c>
      <c r="C192" s="5" t="s">
        <v>102</v>
      </c>
      <c r="D192" s="5" t="s">
        <v>106</v>
      </c>
      <c r="E192" s="5" t="str">
        <f>'CUOTA LTP'!C110</f>
        <v>CAMANCHACA PESCA SUR S.A.</v>
      </c>
      <c r="F192" s="5" t="s">
        <v>93</v>
      </c>
      <c r="G192" s="5" t="s">
        <v>94</v>
      </c>
      <c r="H192" s="3">
        <f>'CUOTA LTP'!E110</f>
        <v>4.1844000000000001</v>
      </c>
      <c r="I192" s="3">
        <f>'CUOTA LTP'!F110</f>
        <v>0</v>
      </c>
      <c r="J192" s="3">
        <f>'CUOTA LTP'!G110</f>
        <v>4.1844000000000001</v>
      </c>
      <c r="K192" s="3">
        <f>'CUOTA LTP'!H110</f>
        <v>0</v>
      </c>
      <c r="L192" s="3">
        <f>'CUOTA LTP'!I110</f>
        <v>4.1844000000000001</v>
      </c>
      <c r="M192" s="63">
        <f>'CUOTA LTP'!J110</f>
        <v>0</v>
      </c>
      <c r="N192" s="14" t="s">
        <v>97</v>
      </c>
      <c r="O192" s="14">
        <f>'RESUMEN '!$B$3</f>
        <v>44200</v>
      </c>
      <c r="P192" s="5">
        <v>2020</v>
      </c>
      <c r="Q192" s="5"/>
    </row>
    <row r="193" spans="1:17" x14ac:dyDescent="0.25">
      <c r="A193" s="5" t="s">
        <v>25</v>
      </c>
      <c r="B193" s="5" t="s">
        <v>90</v>
      </c>
      <c r="C193" s="5" t="s">
        <v>102</v>
      </c>
      <c r="D193" s="5" t="s">
        <v>106</v>
      </c>
      <c r="E193" s="5" t="str">
        <f>'CUOTA LTP'!C110</f>
        <v>CAMANCHACA PESCA SUR S.A.</v>
      </c>
      <c r="F193" s="5" t="s">
        <v>95</v>
      </c>
      <c r="G193" s="5" t="s">
        <v>96</v>
      </c>
      <c r="H193" s="3">
        <f>'CUOTA LTP'!E111</f>
        <v>0.46260000000000001</v>
      </c>
      <c r="I193" s="3">
        <f>'CUOTA LTP'!F111</f>
        <v>0</v>
      </c>
      <c r="J193" s="3">
        <f>'CUOTA LTP'!G111</f>
        <v>4.6470000000000002</v>
      </c>
      <c r="K193" s="3">
        <f>'CUOTA LTP'!H111</f>
        <v>0</v>
      </c>
      <c r="L193" s="3">
        <f>'CUOTA LTP'!I111</f>
        <v>4.6470000000000002</v>
      </c>
      <c r="M193" s="63">
        <f>'CUOTA LTP'!J111</f>
        <v>0</v>
      </c>
      <c r="N193" s="14" t="s">
        <v>97</v>
      </c>
      <c r="O193" s="14">
        <f>'RESUMEN '!$B$3</f>
        <v>44200</v>
      </c>
      <c r="P193" s="5">
        <v>2020</v>
      </c>
      <c r="Q193" s="5"/>
    </row>
    <row r="194" spans="1:17" x14ac:dyDescent="0.25">
      <c r="A194" s="5" t="s">
        <v>25</v>
      </c>
      <c r="B194" s="5" t="s">
        <v>90</v>
      </c>
      <c r="C194" s="5" t="s">
        <v>102</v>
      </c>
      <c r="D194" s="5" t="s">
        <v>106</v>
      </c>
      <c r="E194" s="5" t="str">
        <f>'CUOTA LTP'!C110</f>
        <v>CAMANCHACA PESCA SUR S.A.</v>
      </c>
      <c r="F194" s="5" t="s">
        <v>93</v>
      </c>
      <c r="G194" s="5" t="s">
        <v>96</v>
      </c>
      <c r="H194" s="3">
        <f>'CUOTA LTP'!K110</f>
        <v>4.6470000000000002</v>
      </c>
      <c r="I194" s="3">
        <f>'CUOTA LTP'!L110</f>
        <v>0</v>
      </c>
      <c r="J194" s="3">
        <f>'CUOTA LTP'!M110</f>
        <v>4.6470000000000002</v>
      </c>
      <c r="K194" s="3">
        <f>'CUOTA LTP'!N110</f>
        <v>0</v>
      </c>
      <c r="L194" s="3">
        <f>'CUOTA LTP'!O110</f>
        <v>4.6470000000000002</v>
      </c>
      <c r="M194" s="63">
        <f>'CUOTA LTP'!P110</f>
        <v>0</v>
      </c>
      <c r="N194" s="14" t="s">
        <v>97</v>
      </c>
      <c r="O194" s="14">
        <f>'RESUMEN '!$B$3</f>
        <v>44200</v>
      </c>
      <c r="P194" s="5">
        <v>2020</v>
      </c>
      <c r="Q194" s="5"/>
    </row>
    <row r="195" spans="1:17" x14ac:dyDescent="0.25">
      <c r="A195" s="5" t="s">
        <v>25</v>
      </c>
      <c r="B195" s="5" t="s">
        <v>90</v>
      </c>
      <c r="C195" s="5" t="s">
        <v>102</v>
      </c>
      <c r="D195" s="5" t="s">
        <v>106</v>
      </c>
      <c r="E195" s="5" t="str">
        <f>'CUOTA LTP'!C112</f>
        <v>ANTONIO CRUZ CORDOVA NAKOUZI E.I.R.L.</v>
      </c>
      <c r="F195" s="5" t="s">
        <v>93</v>
      </c>
      <c r="G195" s="5" t="s">
        <v>94</v>
      </c>
      <c r="H195" s="3">
        <f>'CUOTA LTP'!E112</f>
        <v>3.7355999999999998</v>
      </c>
      <c r="I195" s="3">
        <f>'CUOTA LTP'!F112</f>
        <v>0</v>
      </c>
      <c r="J195" s="3">
        <f>'CUOTA LTP'!G112</f>
        <v>3.7355999999999998</v>
      </c>
      <c r="K195" s="3">
        <f>'CUOTA LTP'!H112</f>
        <v>0</v>
      </c>
      <c r="L195" s="3">
        <f>'CUOTA LTP'!I112</f>
        <v>3.7355999999999998</v>
      </c>
      <c r="M195" s="63">
        <f>'CUOTA LTP'!J112</f>
        <v>0</v>
      </c>
      <c r="N195" s="14" t="s">
        <v>97</v>
      </c>
      <c r="O195" s="14">
        <f>'RESUMEN '!$B$3</f>
        <v>44200</v>
      </c>
      <c r="P195" s="5">
        <v>2020</v>
      </c>
      <c r="Q195" s="5"/>
    </row>
    <row r="196" spans="1:17" x14ac:dyDescent="0.25">
      <c r="A196" s="5" t="s">
        <v>25</v>
      </c>
      <c r="B196" s="5" t="s">
        <v>90</v>
      </c>
      <c r="C196" s="5" t="s">
        <v>102</v>
      </c>
      <c r="D196" s="5" t="s">
        <v>106</v>
      </c>
      <c r="E196" s="5" t="str">
        <f>'CUOTA LTP'!C112</f>
        <v>ANTONIO CRUZ CORDOVA NAKOUZI E.I.R.L.</v>
      </c>
      <c r="F196" s="5" t="s">
        <v>95</v>
      </c>
      <c r="G196" s="5" t="s">
        <v>96</v>
      </c>
      <c r="H196" s="3">
        <f>'CUOTA LTP'!E113</f>
        <v>0.41299999999999998</v>
      </c>
      <c r="I196" s="3">
        <f>'CUOTA LTP'!F113</f>
        <v>0</v>
      </c>
      <c r="J196" s="3">
        <f>'CUOTA LTP'!G113</f>
        <v>4.1486000000000001</v>
      </c>
      <c r="K196" s="3">
        <f>'CUOTA LTP'!H113</f>
        <v>4.0999999999999996</v>
      </c>
      <c r="L196" s="3">
        <f>'CUOTA LTP'!I113</f>
        <v>4.8600000000000421E-2</v>
      </c>
      <c r="M196" s="63">
        <f>'CUOTA LTP'!J113</f>
        <v>0.98828520464735081</v>
      </c>
      <c r="N196" s="14" t="s">
        <v>97</v>
      </c>
      <c r="O196" s="14">
        <f>'RESUMEN '!$B$3</f>
        <v>44200</v>
      </c>
      <c r="P196" s="5">
        <v>2020</v>
      </c>
      <c r="Q196" s="5"/>
    </row>
    <row r="197" spans="1:17" x14ac:dyDescent="0.25">
      <c r="A197" s="5" t="s">
        <v>25</v>
      </c>
      <c r="B197" s="5" t="s">
        <v>90</v>
      </c>
      <c r="C197" s="5" t="s">
        <v>102</v>
      </c>
      <c r="D197" s="5" t="s">
        <v>106</v>
      </c>
      <c r="E197" s="5" t="str">
        <f>'CUOTA LTP'!C112</f>
        <v>ANTONIO CRUZ CORDOVA NAKOUZI E.I.R.L.</v>
      </c>
      <c r="F197" s="5" t="s">
        <v>93</v>
      </c>
      <c r="G197" s="5" t="s">
        <v>96</v>
      </c>
      <c r="H197" s="3">
        <f>'CUOTA LTP'!K112</f>
        <v>4.1486000000000001</v>
      </c>
      <c r="I197" s="3">
        <f>'CUOTA LTP'!L112</f>
        <v>0</v>
      </c>
      <c r="J197" s="3">
        <f>'CUOTA LTP'!M112</f>
        <v>4.1486000000000001</v>
      </c>
      <c r="K197" s="3">
        <f>'CUOTA LTP'!N112</f>
        <v>4.0999999999999996</v>
      </c>
      <c r="L197" s="3">
        <f>'CUOTA LTP'!O112</f>
        <v>4.8600000000000421E-2</v>
      </c>
      <c r="M197" s="63">
        <f>'CUOTA LTP'!P112</f>
        <v>0.98828520464735081</v>
      </c>
      <c r="N197" s="14" t="s">
        <v>97</v>
      </c>
      <c r="O197" s="14">
        <f>'RESUMEN '!$B$3</f>
        <v>44200</v>
      </c>
      <c r="P197" s="5">
        <v>2020</v>
      </c>
      <c r="Q197" s="5"/>
    </row>
    <row r="198" spans="1:17" x14ac:dyDescent="0.25">
      <c r="A198" s="5" t="s">
        <v>25</v>
      </c>
      <c r="B198" s="5" t="s">
        <v>90</v>
      </c>
      <c r="C198" s="5" t="s">
        <v>102</v>
      </c>
      <c r="D198" s="5" t="s">
        <v>106</v>
      </c>
      <c r="E198" s="5" t="str">
        <f>'CUOTA LTP'!C114</f>
        <v>GRIMAR S.A. PESQ.</v>
      </c>
      <c r="F198" s="5" t="s">
        <v>93</v>
      </c>
      <c r="G198" s="5" t="s">
        <v>94</v>
      </c>
      <c r="H198" s="3">
        <f>'CUOTA LTP'!E114</f>
        <v>2.2597999999999998</v>
      </c>
      <c r="I198" s="3">
        <f>'CUOTA LTP'!F114</f>
        <v>0</v>
      </c>
      <c r="J198" s="3">
        <f>'CUOTA LTP'!G114</f>
        <v>2.2597999999999998</v>
      </c>
      <c r="K198" s="3">
        <f>'CUOTA LTP'!H114</f>
        <v>0</v>
      </c>
      <c r="L198" s="3">
        <f>'CUOTA LTP'!I114</f>
        <v>2.2597999999999998</v>
      </c>
      <c r="M198" s="63">
        <f>'CUOTA LTP'!J114</f>
        <v>0</v>
      </c>
      <c r="N198" s="14" t="s">
        <v>97</v>
      </c>
      <c r="O198" s="14">
        <f>'RESUMEN '!$B$3</f>
        <v>44200</v>
      </c>
      <c r="P198" s="5">
        <v>2020</v>
      </c>
      <c r="Q198" s="5"/>
    </row>
    <row r="199" spans="1:17" x14ac:dyDescent="0.25">
      <c r="A199" s="5" t="s">
        <v>25</v>
      </c>
      <c r="B199" s="5" t="s">
        <v>90</v>
      </c>
      <c r="C199" s="5" t="s">
        <v>102</v>
      </c>
      <c r="D199" s="5" t="s">
        <v>106</v>
      </c>
      <c r="E199" s="5" t="str">
        <f>'CUOTA LTP'!C114</f>
        <v>GRIMAR S.A. PESQ.</v>
      </c>
      <c r="F199" s="5" t="s">
        <v>95</v>
      </c>
      <c r="G199" s="5" t="s">
        <v>96</v>
      </c>
      <c r="H199" s="3">
        <f>'CUOTA LTP'!E115</f>
        <v>0.24979999999999999</v>
      </c>
      <c r="I199" s="3">
        <f>'CUOTA LTP'!F115</f>
        <v>0</v>
      </c>
      <c r="J199" s="3">
        <f>'CUOTA LTP'!G115</f>
        <v>2.5095999999999998</v>
      </c>
      <c r="K199" s="3">
        <f>'CUOTA LTP'!H115</f>
        <v>0</v>
      </c>
      <c r="L199" s="3">
        <f>'CUOTA LTP'!I115</f>
        <v>2.5095999999999998</v>
      </c>
      <c r="M199" s="63">
        <f>'CUOTA LTP'!J115</f>
        <v>0</v>
      </c>
      <c r="N199" s="14" t="s">
        <v>97</v>
      </c>
      <c r="O199" s="14">
        <f>'RESUMEN '!$B$3</f>
        <v>44200</v>
      </c>
      <c r="P199" s="5">
        <v>2020</v>
      </c>
      <c r="Q199" s="5"/>
    </row>
    <row r="200" spans="1:17" x14ac:dyDescent="0.25">
      <c r="A200" s="5" t="s">
        <v>25</v>
      </c>
      <c r="B200" s="5" t="s">
        <v>90</v>
      </c>
      <c r="C200" s="5" t="s">
        <v>102</v>
      </c>
      <c r="D200" s="5" t="s">
        <v>106</v>
      </c>
      <c r="E200" s="5" t="str">
        <f>'CUOTA LTP'!C114</f>
        <v>GRIMAR S.A. PESQ.</v>
      </c>
      <c r="F200" s="5" t="s">
        <v>93</v>
      </c>
      <c r="G200" s="5" t="s">
        <v>96</v>
      </c>
      <c r="H200" s="3">
        <f>'CUOTA LTP'!K114</f>
        <v>2.5095999999999998</v>
      </c>
      <c r="I200" s="3">
        <f>'CUOTA LTP'!L114</f>
        <v>0</v>
      </c>
      <c r="J200" s="3">
        <f>'CUOTA LTP'!M114</f>
        <v>2.5095999999999998</v>
      </c>
      <c r="K200" s="3">
        <f>'CUOTA LTP'!N114</f>
        <v>0</v>
      </c>
      <c r="L200" s="3">
        <f>'CUOTA LTP'!O114</f>
        <v>2.5095999999999998</v>
      </c>
      <c r="M200" s="63">
        <f>'CUOTA LTP'!P114</f>
        <v>0</v>
      </c>
      <c r="N200" s="14" t="s">
        <v>97</v>
      </c>
      <c r="O200" s="14">
        <f>'RESUMEN '!$B$3</f>
        <v>44200</v>
      </c>
      <c r="P200" s="5">
        <v>2020</v>
      </c>
      <c r="Q200" s="5"/>
    </row>
    <row r="201" spans="1:17" x14ac:dyDescent="0.25">
      <c r="A201" s="5" t="s">
        <v>25</v>
      </c>
      <c r="B201" s="5" t="s">
        <v>90</v>
      </c>
      <c r="C201" s="5" t="s">
        <v>102</v>
      </c>
      <c r="D201" s="5" t="s">
        <v>106</v>
      </c>
      <c r="E201" s="5" t="str">
        <f>'CUOTA LTP'!C116</f>
        <v>ISLADAMAS S.A. PESQ.</v>
      </c>
      <c r="F201" s="5" t="s">
        <v>93</v>
      </c>
      <c r="G201" s="5" t="s">
        <v>94</v>
      </c>
      <c r="H201" s="3">
        <f>'CUOTA LTP'!E116</f>
        <v>238.2192</v>
      </c>
      <c r="I201" s="3">
        <f>'CUOTA LTP'!F116</f>
        <v>0</v>
      </c>
      <c r="J201" s="3">
        <f>'CUOTA LTP'!G116</f>
        <v>238.2192</v>
      </c>
      <c r="K201" s="3">
        <f>'CUOTA LTP'!H116</f>
        <v>45.365000000000002</v>
      </c>
      <c r="L201" s="3">
        <f>'CUOTA LTP'!I116</f>
        <v>192.85419999999999</v>
      </c>
      <c r="M201" s="63">
        <f>'CUOTA LTP'!J116</f>
        <v>0.1904338525190245</v>
      </c>
      <c r="N201" s="14" t="s">
        <v>97</v>
      </c>
      <c r="O201" s="14">
        <f>'RESUMEN '!$B$3</f>
        <v>44200</v>
      </c>
      <c r="P201" s="5">
        <v>2020</v>
      </c>
      <c r="Q201" s="5"/>
    </row>
    <row r="202" spans="1:17" x14ac:dyDescent="0.25">
      <c r="A202" s="5" t="s">
        <v>25</v>
      </c>
      <c r="B202" s="5" t="s">
        <v>90</v>
      </c>
      <c r="C202" s="5" t="s">
        <v>102</v>
      </c>
      <c r="D202" s="5" t="s">
        <v>106</v>
      </c>
      <c r="E202" s="5" t="str">
        <f>'CUOTA LTP'!C116</f>
        <v>ISLADAMAS S.A. PESQ.</v>
      </c>
      <c r="F202" s="5" t="s">
        <v>95</v>
      </c>
      <c r="G202" s="5" t="s">
        <v>96</v>
      </c>
      <c r="H202" s="3">
        <f>'CUOTA LTP'!E117</f>
        <v>26.335799999999999</v>
      </c>
      <c r="I202" s="3">
        <f>'CUOTA LTP'!F117</f>
        <v>0</v>
      </c>
      <c r="J202" s="3">
        <f>'CUOTA LTP'!G117</f>
        <v>219.19</v>
      </c>
      <c r="K202" s="3">
        <f>'CUOTA LTP'!H117</f>
        <v>36.729999999999997</v>
      </c>
      <c r="L202" s="3">
        <f>'CUOTA LTP'!I117</f>
        <v>182.46</v>
      </c>
      <c r="M202" s="63">
        <f>'CUOTA LTP'!J117</f>
        <v>0.16757151329896436</v>
      </c>
      <c r="N202" s="14" t="s">
        <v>97</v>
      </c>
      <c r="O202" s="14">
        <f>'RESUMEN '!$B$3</f>
        <v>44200</v>
      </c>
      <c r="P202" s="5">
        <v>2020</v>
      </c>
      <c r="Q202" s="5"/>
    </row>
    <row r="203" spans="1:17" x14ac:dyDescent="0.25">
      <c r="A203" s="5" t="s">
        <v>25</v>
      </c>
      <c r="B203" s="5" t="s">
        <v>90</v>
      </c>
      <c r="C203" s="5" t="s">
        <v>102</v>
      </c>
      <c r="D203" s="5" t="s">
        <v>106</v>
      </c>
      <c r="E203" s="5" t="str">
        <f>'CUOTA LTP'!C116</f>
        <v>ISLADAMAS S.A. PESQ.</v>
      </c>
      <c r="F203" s="5" t="s">
        <v>93</v>
      </c>
      <c r="G203" s="5" t="s">
        <v>96</v>
      </c>
      <c r="H203" s="3">
        <f>'CUOTA LTP'!K116</f>
        <v>264.55500000000001</v>
      </c>
      <c r="I203" s="3">
        <f>'CUOTA LTP'!L116</f>
        <v>0</v>
      </c>
      <c r="J203" s="3">
        <f>'CUOTA LTP'!M116</f>
        <v>264.55500000000001</v>
      </c>
      <c r="K203" s="3">
        <f>'CUOTA LTP'!N116</f>
        <v>82.094999999999999</v>
      </c>
      <c r="L203" s="3">
        <f>'CUOTA LTP'!O116</f>
        <v>182.46</v>
      </c>
      <c r="M203" s="63">
        <f>'CUOTA LTP'!P116</f>
        <v>0.31031354538753753</v>
      </c>
      <c r="N203" s="14" t="s">
        <v>97</v>
      </c>
      <c r="O203" s="14">
        <f>'RESUMEN '!$B$3</f>
        <v>44200</v>
      </c>
      <c r="P203" s="5">
        <v>2020</v>
      </c>
      <c r="Q203" s="5"/>
    </row>
    <row r="204" spans="1:17" x14ac:dyDescent="0.25">
      <c r="A204" s="5" t="s">
        <v>25</v>
      </c>
      <c r="B204" s="5" t="s">
        <v>90</v>
      </c>
      <c r="C204" s="5" t="s">
        <v>102</v>
      </c>
      <c r="D204" s="5" t="s">
        <v>106</v>
      </c>
      <c r="E204" s="5" t="str">
        <f>'CUOTA LTP'!C118</f>
        <v>LANDES S.A. PESQ.</v>
      </c>
      <c r="F204" s="5" t="s">
        <v>93</v>
      </c>
      <c r="G204" s="5" t="s">
        <v>94</v>
      </c>
      <c r="H204" s="3">
        <f>'CUOTA LTP'!E118</f>
        <v>1.2336</v>
      </c>
      <c r="I204" s="3">
        <f>'CUOTA LTP'!F118</f>
        <v>0</v>
      </c>
      <c r="J204" s="3">
        <f>'CUOTA LTP'!G118</f>
        <v>1.2336</v>
      </c>
      <c r="K204" s="3">
        <f>'CUOTA LTP'!H118</f>
        <v>0</v>
      </c>
      <c r="L204" s="3">
        <f>'CUOTA LTP'!I118</f>
        <v>1.2336</v>
      </c>
      <c r="M204" s="63">
        <f>'CUOTA LTP'!J118</f>
        <v>0</v>
      </c>
      <c r="N204" s="14" t="s">
        <v>97</v>
      </c>
      <c r="O204" s="14">
        <f>'RESUMEN '!$B$3</f>
        <v>44200</v>
      </c>
      <c r="P204" s="5">
        <v>2020</v>
      </c>
      <c r="Q204" s="5"/>
    </row>
    <row r="205" spans="1:17" x14ac:dyDescent="0.25">
      <c r="A205" s="5" t="s">
        <v>25</v>
      </c>
      <c r="B205" s="5" t="s">
        <v>90</v>
      </c>
      <c r="C205" s="5" t="s">
        <v>102</v>
      </c>
      <c r="D205" s="5" t="s">
        <v>106</v>
      </c>
      <c r="E205" s="5" t="str">
        <f>'CUOTA LTP'!C118</f>
        <v>LANDES S.A. PESQ.</v>
      </c>
      <c r="F205" s="5" t="s">
        <v>95</v>
      </c>
      <c r="G205" s="5" t="s">
        <v>96</v>
      </c>
      <c r="H205" s="3">
        <f>'CUOTA LTP'!E119</f>
        <v>0.13639999999999999</v>
      </c>
      <c r="I205" s="3">
        <f>'CUOTA LTP'!F119</f>
        <v>0</v>
      </c>
      <c r="J205" s="3">
        <f>'CUOTA LTP'!G119</f>
        <v>1.37</v>
      </c>
      <c r="K205" s="3">
        <f>'CUOTA LTP'!H119</f>
        <v>0</v>
      </c>
      <c r="L205" s="3">
        <f>'CUOTA LTP'!I119</f>
        <v>1.37</v>
      </c>
      <c r="M205" s="63">
        <f>'CUOTA LTP'!J119</f>
        <v>0</v>
      </c>
      <c r="N205" s="14" t="s">
        <v>97</v>
      </c>
      <c r="O205" s="14">
        <f>'RESUMEN '!$B$3</f>
        <v>44200</v>
      </c>
      <c r="P205" s="5">
        <v>2020</v>
      </c>
      <c r="Q205" s="5"/>
    </row>
    <row r="206" spans="1:17" x14ac:dyDescent="0.25">
      <c r="A206" s="5" t="s">
        <v>25</v>
      </c>
      <c r="B206" s="5" t="s">
        <v>90</v>
      </c>
      <c r="C206" s="5" t="s">
        <v>102</v>
      </c>
      <c r="D206" s="5" t="s">
        <v>106</v>
      </c>
      <c r="E206" s="5" t="str">
        <f>'CUOTA LTP'!C118</f>
        <v>LANDES S.A. PESQ.</v>
      </c>
      <c r="F206" s="5" t="s">
        <v>93</v>
      </c>
      <c r="G206" s="5" t="s">
        <v>96</v>
      </c>
      <c r="H206" s="3">
        <f>'CUOTA LTP'!K118</f>
        <v>1.37</v>
      </c>
      <c r="I206" s="3">
        <f>'CUOTA LTP'!L118</f>
        <v>0</v>
      </c>
      <c r="J206" s="3">
        <f>'CUOTA LTP'!M118</f>
        <v>1.37</v>
      </c>
      <c r="K206" s="3">
        <f>'CUOTA LTP'!N118</f>
        <v>0</v>
      </c>
      <c r="L206" s="3">
        <f>'CUOTA LTP'!O118</f>
        <v>1.37</v>
      </c>
      <c r="M206" s="63">
        <f>'CUOTA LTP'!P118</f>
        <v>0</v>
      </c>
      <c r="N206" s="14" t="s">
        <v>97</v>
      </c>
      <c r="O206" s="14">
        <f>'RESUMEN '!$B$3</f>
        <v>44200</v>
      </c>
      <c r="P206" s="5">
        <v>2020</v>
      </c>
      <c r="Q206" s="5"/>
    </row>
    <row r="207" spans="1:17" x14ac:dyDescent="0.25">
      <c r="A207" s="5" t="s">
        <v>25</v>
      </c>
      <c r="B207" s="5" t="s">
        <v>90</v>
      </c>
      <c r="C207" s="5" t="s">
        <v>102</v>
      </c>
      <c r="D207" s="5" t="s">
        <v>106</v>
      </c>
      <c r="E207" s="5" t="str">
        <f>'CUOTA LTP'!C120</f>
        <v>ZUÑIGA ROMERO GONZALO</v>
      </c>
      <c r="F207" s="5" t="s">
        <v>93</v>
      </c>
      <c r="G207" s="5" t="s">
        <v>94</v>
      </c>
      <c r="H207" s="3">
        <f>'CUOTA LTP'!E120</f>
        <v>25.858599999999999</v>
      </c>
      <c r="I207" s="3">
        <f>'CUOTA LTP'!F120</f>
        <v>0</v>
      </c>
      <c r="J207" s="3">
        <f>'CUOTA LTP'!G120</f>
        <v>25.858599999999999</v>
      </c>
      <c r="K207" s="3">
        <f>'CUOTA LTP'!H120</f>
        <v>0</v>
      </c>
      <c r="L207" s="3">
        <f>'CUOTA LTP'!I120</f>
        <v>25.858599999999999</v>
      </c>
      <c r="M207" s="63">
        <f>'CUOTA LTP'!J120</f>
        <v>0</v>
      </c>
      <c r="N207" s="14" t="s">
        <v>97</v>
      </c>
      <c r="O207" s="14">
        <f>'RESUMEN '!$B$3</f>
        <v>44200</v>
      </c>
      <c r="P207" s="5">
        <v>2020</v>
      </c>
      <c r="Q207" s="5"/>
    </row>
    <row r="208" spans="1:17" x14ac:dyDescent="0.25">
      <c r="A208" s="5" t="s">
        <v>25</v>
      </c>
      <c r="B208" s="5" t="s">
        <v>90</v>
      </c>
      <c r="C208" s="5" t="s">
        <v>102</v>
      </c>
      <c r="D208" s="5" t="s">
        <v>106</v>
      </c>
      <c r="E208" s="5" t="str">
        <f>'CUOTA LTP'!C120</f>
        <v>ZUÑIGA ROMERO GONZALO</v>
      </c>
      <c r="F208" s="5" t="s">
        <v>95</v>
      </c>
      <c r="G208" s="5" t="s">
        <v>96</v>
      </c>
      <c r="H208" s="3">
        <f>'CUOTA LTP'!E121</f>
        <v>2.8586999999999998</v>
      </c>
      <c r="I208" s="3">
        <f>'CUOTA LTP'!F121</f>
        <v>0</v>
      </c>
      <c r="J208" s="3">
        <f>'CUOTA LTP'!G121</f>
        <v>28.717299999999998</v>
      </c>
      <c r="K208" s="3">
        <f>'CUOTA LTP'!H121</f>
        <v>0</v>
      </c>
      <c r="L208" s="3">
        <f>'CUOTA LTP'!I121</f>
        <v>28.717299999999998</v>
      </c>
      <c r="M208" s="63">
        <f>'CUOTA LTP'!J121</f>
        <v>0</v>
      </c>
      <c r="N208" s="14" t="s">
        <v>97</v>
      </c>
      <c r="O208" s="14">
        <f>'RESUMEN '!$B$3</f>
        <v>44200</v>
      </c>
      <c r="P208" s="5">
        <v>2020</v>
      </c>
      <c r="Q208" s="5"/>
    </row>
    <row r="209" spans="1:17" x14ac:dyDescent="0.25">
      <c r="A209" s="5" t="s">
        <v>25</v>
      </c>
      <c r="B209" s="5" t="s">
        <v>90</v>
      </c>
      <c r="C209" s="5" t="s">
        <v>102</v>
      </c>
      <c r="D209" s="5" t="s">
        <v>106</v>
      </c>
      <c r="E209" s="5" t="str">
        <f>'CUOTA LTP'!C120</f>
        <v>ZUÑIGA ROMERO GONZALO</v>
      </c>
      <c r="F209" s="5" t="s">
        <v>93</v>
      </c>
      <c r="G209" s="5" t="s">
        <v>96</v>
      </c>
      <c r="H209" s="3">
        <f>'CUOTA LTP'!K120</f>
        <v>28.717299999999998</v>
      </c>
      <c r="I209" s="3">
        <f>'CUOTA LTP'!L120</f>
        <v>0</v>
      </c>
      <c r="J209" s="3">
        <f>'CUOTA LTP'!M120</f>
        <v>28.717299999999998</v>
      </c>
      <c r="K209" s="3">
        <f>'CUOTA LTP'!N120</f>
        <v>0</v>
      </c>
      <c r="L209" s="3">
        <f>'CUOTA LTP'!O120</f>
        <v>28.717299999999998</v>
      </c>
      <c r="M209" s="63">
        <f>'CUOTA LTP'!P120</f>
        <v>0</v>
      </c>
      <c r="N209" s="14" t="s">
        <v>97</v>
      </c>
      <c r="O209" s="14">
        <f>'RESUMEN '!$B$3</f>
        <v>44200</v>
      </c>
      <c r="P209" s="5">
        <v>2020</v>
      </c>
      <c r="Q209" s="5"/>
    </row>
    <row r="210" spans="1:17" x14ac:dyDescent="0.25">
      <c r="A210" s="5" t="s">
        <v>25</v>
      </c>
      <c r="B210" s="5" t="s">
        <v>90</v>
      </c>
      <c r="C210" s="5" t="s">
        <v>102</v>
      </c>
      <c r="D210" s="5" t="s">
        <v>106</v>
      </c>
      <c r="E210" s="5" t="str">
        <f>'CUOTA LTP'!C122</f>
        <v>MOROZIN YURECIC MARIO</v>
      </c>
      <c r="F210" s="5" t="s">
        <v>93</v>
      </c>
      <c r="G210" s="5" t="s">
        <v>94</v>
      </c>
      <c r="H210" s="3">
        <f>'CUOTA LTP'!E122</f>
        <v>2.3900000000000001E-2</v>
      </c>
      <c r="I210" s="3">
        <f>'CUOTA LTP'!F122</f>
        <v>0</v>
      </c>
      <c r="J210" s="3">
        <f>'CUOTA LTP'!G122</f>
        <v>2.3900000000000001E-2</v>
      </c>
      <c r="K210" s="3">
        <f>'CUOTA LTP'!H122</f>
        <v>0</v>
      </c>
      <c r="L210" s="3">
        <f>'CUOTA LTP'!I122</f>
        <v>2.3900000000000001E-2</v>
      </c>
      <c r="M210" s="63">
        <f>'CUOTA LTP'!J122</f>
        <v>0</v>
      </c>
      <c r="N210" s="14" t="s">
        <v>97</v>
      </c>
      <c r="O210" s="14">
        <f>'RESUMEN '!$B$3</f>
        <v>44200</v>
      </c>
      <c r="P210" s="5">
        <v>2020</v>
      </c>
      <c r="Q210" s="5"/>
    </row>
    <row r="211" spans="1:17" x14ac:dyDescent="0.25">
      <c r="A211" s="5" t="s">
        <v>25</v>
      </c>
      <c r="B211" s="5" t="s">
        <v>90</v>
      </c>
      <c r="C211" s="5" t="s">
        <v>102</v>
      </c>
      <c r="D211" s="5" t="s">
        <v>106</v>
      </c>
      <c r="E211" s="5" t="str">
        <f>'CUOTA LTP'!C122</f>
        <v>MOROZIN YURECIC MARIO</v>
      </c>
      <c r="F211" s="5" t="s">
        <v>95</v>
      </c>
      <c r="G211" s="5" t="s">
        <v>96</v>
      </c>
      <c r="H211" s="3">
        <f>'CUOTA LTP'!E123</f>
        <v>2.5999999999999999E-3</v>
      </c>
      <c r="I211" s="3">
        <f>'CUOTA LTP'!F123</f>
        <v>0</v>
      </c>
      <c r="J211" s="3">
        <f>'CUOTA LTP'!G123</f>
        <v>2.6500000000000003E-2</v>
      </c>
      <c r="K211" s="3">
        <f>'CUOTA LTP'!H123</f>
        <v>0</v>
      </c>
      <c r="L211" s="3">
        <f>'CUOTA LTP'!I123</f>
        <v>2.6500000000000003E-2</v>
      </c>
      <c r="M211" s="63">
        <f>'CUOTA LTP'!J123</f>
        <v>0</v>
      </c>
      <c r="N211" s="14" t="s">
        <v>97</v>
      </c>
      <c r="O211" s="14">
        <f>'RESUMEN '!$B$3</f>
        <v>44200</v>
      </c>
      <c r="P211" s="5">
        <v>2020</v>
      </c>
      <c r="Q211" s="5"/>
    </row>
    <row r="212" spans="1:17" x14ac:dyDescent="0.25">
      <c r="A212" s="5" t="s">
        <v>25</v>
      </c>
      <c r="B212" s="5" t="s">
        <v>90</v>
      </c>
      <c r="C212" s="5" t="s">
        <v>102</v>
      </c>
      <c r="D212" s="5" t="s">
        <v>106</v>
      </c>
      <c r="E212" s="5" t="str">
        <f>'CUOTA LTP'!C122</f>
        <v>MOROZIN YURECIC MARIO</v>
      </c>
      <c r="F212" s="5" t="s">
        <v>93</v>
      </c>
      <c r="G212" s="5" t="s">
        <v>96</v>
      </c>
      <c r="H212" s="3">
        <f>'CUOTA LTP'!K122</f>
        <v>2.6500000000000003E-2</v>
      </c>
      <c r="I212" s="3">
        <f>'CUOTA LTP'!L122</f>
        <v>0</v>
      </c>
      <c r="J212" s="3">
        <f>'CUOTA LTP'!M122</f>
        <v>2.6500000000000003E-2</v>
      </c>
      <c r="K212" s="3">
        <f>'CUOTA LTP'!N122</f>
        <v>0</v>
      </c>
      <c r="L212" s="3">
        <f>'CUOTA LTP'!O122</f>
        <v>2.6500000000000003E-2</v>
      </c>
      <c r="M212" s="63">
        <f>'CUOTA LTP'!P122</f>
        <v>0</v>
      </c>
      <c r="N212" s="14" t="s">
        <v>97</v>
      </c>
      <c r="O212" s="14">
        <f>'RESUMEN '!$B$3</f>
        <v>44200</v>
      </c>
      <c r="P212" s="5">
        <v>2020</v>
      </c>
      <c r="Q212" s="5"/>
    </row>
    <row r="213" spans="1:17" x14ac:dyDescent="0.25">
      <c r="A213" s="5" t="s">
        <v>25</v>
      </c>
      <c r="B213" s="5" t="s">
        <v>90</v>
      </c>
      <c r="C213" s="5" t="s">
        <v>102</v>
      </c>
      <c r="D213" s="5" t="s">
        <v>106</v>
      </c>
      <c r="E213" s="5" t="str">
        <f>'CUOTA LTP'!C124</f>
        <v>QUINTERO LTDA. SOC. PESQ.</v>
      </c>
      <c r="F213" s="5" t="s">
        <v>93</v>
      </c>
      <c r="G213" s="5" t="s">
        <v>94</v>
      </c>
      <c r="H213" s="3">
        <f>'CUOTA LTP'!E124</f>
        <v>1.5900000000000001E-2</v>
      </c>
      <c r="I213" s="3">
        <f>'CUOTA LTP'!F124</f>
        <v>0</v>
      </c>
      <c r="J213" s="3">
        <f>'CUOTA LTP'!G124</f>
        <v>1.5900000000000001E-2</v>
      </c>
      <c r="K213" s="3">
        <f>'CUOTA LTP'!H124</f>
        <v>0</v>
      </c>
      <c r="L213" s="3">
        <f>'CUOTA LTP'!I124</f>
        <v>1.5900000000000001E-2</v>
      </c>
      <c r="M213" s="63">
        <f>'CUOTA LTP'!J124</f>
        <v>0</v>
      </c>
      <c r="N213" s="14" t="s">
        <v>97</v>
      </c>
      <c r="O213" s="14">
        <f>'RESUMEN '!$B$3</f>
        <v>44200</v>
      </c>
      <c r="P213" s="5">
        <v>2020</v>
      </c>
      <c r="Q213" s="5"/>
    </row>
    <row r="214" spans="1:17" x14ac:dyDescent="0.25">
      <c r="A214" s="5" t="s">
        <v>25</v>
      </c>
      <c r="B214" s="5" t="s">
        <v>90</v>
      </c>
      <c r="C214" s="5" t="s">
        <v>102</v>
      </c>
      <c r="D214" s="5" t="s">
        <v>106</v>
      </c>
      <c r="E214" s="5" t="str">
        <f>'CUOTA LTP'!C124</f>
        <v>QUINTERO LTDA. SOC. PESQ.</v>
      </c>
      <c r="F214" s="5" t="s">
        <v>95</v>
      </c>
      <c r="G214" s="5" t="s">
        <v>96</v>
      </c>
      <c r="H214" s="3">
        <f>'CUOTA LTP'!E125</f>
        <v>1.8E-3</v>
      </c>
      <c r="I214" s="3">
        <f>'CUOTA LTP'!F125</f>
        <v>0</v>
      </c>
      <c r="J214" s="3">
        <f>'CUOTA LTP'!G125</f>
        <v>1.77E-2</v>
      </c>
      <c r="K214" s="3">
        <f>'CUOTA LTP'!H125</f>
        <v>0</v>
      </c>
      <c r="L214" s="3">
        <f>'CUOTA LTP'!I125</f>
        <v>1.77E-2</v>
      </c>
      <c r="M214" s="63">
        <f>'CUOTA LTP'!J125</f>
        <v>0</v>
      </c>
      <c r="N214" s="14" t="s">
        <v>97</v>
      </c>
      <c r="O214" s="14">
        <f>'RESUMEN '!$B$3</f>
        <v>44200</v>
      </c>
      <c r="P214" s="5">
        <v>2020</v>
      </c>
      <c r="Q214" s="5"/>
    </row>
    <row r="215" spans="1:17" x14ac:dyDescent="0.25">
      <c r="A215" s="5" t="s">
        <v>25</v>
      </c>
      <c r="B215" s="5" t="s">
        <v>90</v>
      </c>
      <c r="C215" s="5" t="s">
        <v>102</v>
      </c>
      <c r="D215" s="5" t="s">
        <v>106</v>
      </c>
      <c r="E215" s="5" t="str">
        <f>'CUOTA LTP'!C124</f>
        <v>QUINTERO LTDA. SOC. PESQ.</v>
      </c>
      <c r="F215" s="5" t="s">
        <v>93</v>
      </c>
      <c r="G215" s="5" t="s">
        <v>96</v>
      </c>
      <c r="H215" s="3">
        <f>'CUOTA LTP'!K124</f>
        <v>1.77E-2</v>
      </c>
      <c r="I215" s="3">
        <f>'CUOTA LTP'!L124</f>
        <v>0</v>
      </c>
      <c r="J215" s="3">
        <f>'CUOTA LTP'!M124</f>
        <v>1.77E-2</v>
      </c>
      <c r="K215" s="3">
        <f>'CUOTA LTP'!N124</f>
        <v>0</v>
      </c>
      <c r="L215" s="3">
        <f>'CUOTA LTP'!O124</f>
        <v>1.77E-2</v>
      </c>
      <c r="M215" s="63">
        <f>'CUOTA LTP'!P124</f>
        <v>0</v>
      </c>
      <c r="N215" s="14" t="s">
        <v>97</v>
      </c>
      <c r="O215" s="14">
        <f>'RESUMEN '!$B$3</f>
        <v>44200</v>
      </c>
      <c r="P215" s="5">
        <v>2020</v>
      </c>
      <c r="Q215" s="5"/>
    </row>
    <row r="216" spans="1:17" x14ac:dyDescent="0.25">
      <c r="A216" s="5" t="s">
        <v>25</v>
      </c>
      <c r="B216" s="5" t="s">
        <v>90</v>
      </c>
      <c r="C216" s="5" t="s">
        <v>102</v>
      </c>
      <c r="D216" s="5" t="s">
        <v>106</v>
      </c>
      <c r="E216" s="5" t="str">
        <f>'CUOTA LTP'!C126</f>
        <v>PACIFICBLU SPA.</v>
      </c>
      <c r="F216" s="5" t="s">
        <v>93</v>
      </c>
      <c r="G216" s="5" t="s">
        <v>94</v>
      </c>
      <c r="H216" s="3">
        <f>'CUOTA LTP'!E126</f>
        <v>14.4733</v>
      </c>
      <c r="I216" s="3">
        <f>'CUOTA LTP'!F126</f>
        <v>15.353</v>
      </c>
      <c r="J216" s="3">
        <f>'CUOTA LTP'!G126</f>
        <v>29.8263</v>
      </c>
      <c r="K216" s="3">
        <f>'CUOTA LTP'!H126</f>
        <v>0</v>
      </c>
      <c r="L216" s="3">
        <f>'CUOTA LTP'!I126</f>
        <v>29.8263</v>
      </c>
      <c r="M216" s="63">
        <f>'CUOTA LTP'!J126</f>
        <v>0</v>
      </c>
      <c r="N216" s="14" t="s">
        <v>97</v>
      </c>
      <c r="O216" s="14">
        <f>'RESUMEN '!$B$3</f>
        <v>44200</v>
      </c>
      <c r="P216" s="5">
        <v>2020</v>
      </c>
      <c r="Q216" s="5"/>
    </row>
    <row r="217" spans="1:17" x14ac:dyDescent="0.25">
      <c r="A217" s="5" t="s">
        <v>25</v>
      </c>
      <c r="B217" s="5" t="s">
        <v>90</v>
      </c>
      <c r="C217" s="5" t="s">
        <v>102</v>
      </c>
      <c r="D217" s="5" t="s">
        <v>106</v>
      </c>
      <c r="E217" s="5" t="str">
        <f>'CUOTA LTP'!C126</f>
        <v>PACIFICBLU SPA.</v>
      </c>
      <c r="F217" s="5" t="s">
        <v>95</v>
      </c>
      <c r="G217" s="5" t="s">
        <v>96</v>
      </c>
      <c r="H217" s="3">
        <f>'CUOTA LTP'!E127</f>
        <v>1.6001000000000001</v>
      </c>
      <c r="I217" s="3">
        <f>'CUOTA LTP'!F127</f>
        <v>0</v>
      </c>
      <c r="J217" s="3">
        <f>'CUOTA LTP'!G127</f>
        <v>31.426400000000001</v>
      </c>
      <c r="K217" s="3">
        <f>'CUOTA LTP'!H127</f>
        <v>0</v>
      </c>
      <c r="L217" s="3">
        <f>'CUOTA LTP'!I127</f>
        <v>31.426400000000001</v>
      </c>
      <c r="M217" s="63">
        <f>'CUOTA LTP'!J127</f>
        <v>0</v>
      </c>
      <c r="N217" s="14" t="s">
        <v>97</v>
      </c>
      <c r="O217" s="14">
        <f>'RESUMEN '!$B$3</f>
        <v>44200</v>
      </c>
      <c r="P217" s="5">
        <v>2020</v>
      </c>
      <c r="Q217" s="5"/>
    </row>
    <row r="218" spans="1:17" x14ac:dyDescent="0.25">
      <c r="A218" s="5" t="s">
        <v>25</v>
      </c>
      <c r="B218" s="5" t="s">
        <v>90</v>
      </c>
      <c r="C218" s="5" t="s">
        <v>102</v>
      </c>
      <c r="D218" s="5" t="s">
        <v>106</v>
      </c>
      <c r="E218" s="5" t="str">
        <f>'CUOTA LTP'!C126</f>
        <v>PACIFICBLU SPA.</v>
      </c>
      <c r="F218" s="5" t="s">
        <v>93</v>
      </c>
      <c r="G218" s="5" t="s">
        <v>96</v>
      </c>
      <c r="H218" s="3">
        <f>'CUOTA LTP'!K126</f>
        <v>16.073399999999999</v>
      </c>
      <c r="I218" s="3">
        <f>'CUOTA LTP'!L126</f>
        <v>15.353</v>
      </c>
      <c r="J218" s="3">
        <f>'CUOTA LTP'!M126</f>
        <v>31.426400000000001</v>
      </c>
      <c r="K218" s="3">
        <f>'CUOTA LTP'!N126</f>
        <v>0</v>
      </c>
      <c r="L218" s="3">
        <f>'CUOTA LTP'!O126</f>
        <v>31.426400000000001</v>
      </c>
      <c r="M218" s="63">
        <f>'CUOTA LTP'!P126</f>
        <v>0</v>
      </c>
      <c r="N218" s="14" t="s">
        <v>97</v>
      </c>
      <c r="O218" s="14">
        <f>'RESUMEN '!$B$3</f>
        <v>44200</v>
      </c>
      <c r="P218" s="5">
        <v>2020</v>
      </c>
      <c r="Q218" s="5"/>
    </row>
    <row r="219" spans="1:17" x14ac:dyDescent="0.25">
      <c r="A219" s="5" t="s">
        <v>25</v>
      </c>
      <c r="B219" s="5" t="s">
        <v>90</v>
      </c>
      <c r="C219" s="5" t="s">
        <v>102</v>
      </c>
      <c r="D219" s="5" t="s">
        <v>106</v>
      </c>
      <c r="E219" s="5" t="str">
        <f>'CUOTA LTP'!C128</f>
        <v>DA VENEZIA RETAMALES ANTONIO</v>
      </c>
      <c r="F219" s="5" t="s">
        <v>93</v>
      </c>
      <c r="G219" s="5" t="s">
        <v>94</v>
      </c>
      <c r="H219" s="3">
        <f>'CUOTA LTP'!E128</f>
        <v>8.0000000000000002E-3</v>
      </c>
      <c r="I219" s="3">
        <f>'CUOTA LTP'!F128</f>
        <v>0</v>
      </c>
      <c r="J219" s="3">
        <f>'CUOTA LTP'!G128</f>
        <v>8.0000000000000002E-3</v>
      </c>
      <c r="K219" s="3">
        <f>'CUOTA LTP'!H128</f>
        <v>0</v>
      </c>
      <c r="L219" s="3">
        <f>'CUOTA LTP'!I128</f>
        <v>8.0000000000000002E-3</v>
      </c>
      <c r="M219" s="63">
        <f>'CUOTA LTP'!J128</f>
        <v>0</v>
      </c>
      <c r="N219" s="14" t="s">
        <v>97</v>
      </c>
      <c r="O219" s="14">
        <f>'RESUMEN '!$B$3</f>
        <v>44200</v>
      </c>
      <c r="P219" s="5">
        <v>2020</v>
      </c>
      <c r="Q219" s="5"/>
    </row>
    <row r="220" spans="1:17" x14ac:dyDescent="0.25">
      <c r="A220" s="5" t="s">
        <v>25</v>
      </c>
      <c r="B220" s="5" t="s">
        <v>90</v>
      </c>
      <c r="C220" s="5" t="s">
        <v>102</v>
      </c>
      <c r="D220" s="5" t="s">
        <v>106</v>
      </c>
      <c r="E220" s="5" t="str">
        <f>'CUOTA LTP'!C128</f>
        <v>DA VENEZIA RETAMALES ANTONIO</v>
      </c>
      <c r="F220" s="5" t="s">
        <v>95</v>
      </c>
      <c r="G220" s="5" t="s">
        <v>96</v>
      </c>
      <c r="H220" s="3">
        <f>'CUOTA LTP'!E129</f>
        <v>8.9999999999999998E-4</v>
      </c>
      <c r="I220" s="3">
        <f>'CUOTA LTP'!F129</f>
        <v>0</v>
      </c>
      <c r="J220" s="3">
        <f>'CUOTA LTP'!G129</f>
        <v>8.8999999999999999E-3</v>
      </c>
      <c r="K220" s="3">
        <f>'CUOTA LTP'!H129</f>
        <v>0</v>
      </c>
      <c r="L220" s="3">
        <f>'CUOTA LTP'!I129</f>
        <v>8.8999999999999999E-3</v>
      </c>
      <c r="M220" s="63">
        <f>'CUOTA LTP'!J129</f>
        <v>0</v>
      </c>
      <c r="N220" s="14" t="s">
        <v>97</v>
      </c>
      <c r="O220" s="14">
        <f>'RESUMEN '!$B$3</f>
        <v>44200</v>
      </c>
      <c r="P220" s="5">
        <v>2020</v>
      </c>
      <c r="Q220" s="5"/>
    </row>
    <row r="221" spans="1:17" x14ac:dyDescent="0.25">
      <c r="A221" s="5" t="s">
        <v>25</v>
      </c>
      <c r="B221" s="5" t="s">
        <v>90</v>
      </c>
      <c r="C221" s="5" t="s">
        <v>102</v>
      </c>
      <c r="D221" s="5" t="s">
        <v>106</v>
      </c>
      <c r="E221" s="5" t="str">
        <f>'CUOTA LTP'!C128</f>
        <v>DA VENEZIA RETAMALES ANTONIO</v>
      </c>
      <c r="F221" s="5" t="s">
        <v>93</v>
      </c>
      <c r="G221" s="5" t="s">
        <v>96</v>
      </c>
      <c r="H221" s="3">
        <f>'CUOTA LTP'!K128</f>
        <v>8.8999999999999999E-3</v>
      </c>
      <c r="I221" s="3">
        <f>'CUOTA LTP'!L128</f>
        <v>0</v>
      </c>
      <c r="J221" s="3">
        <f>'CUOTA LTP'!M128</f>
        <v>8.8999999999999999E-3</v>
      </c>
      <c r="K221" s="3">
        <f>'CUOTA LTP'!N128</f>
        <v>0</v>
      </c>
      <c r="L221" s="3">
        <f>'CUOTA LTP'!O128</f>
        <v>8.8999999999999999E-3</v>
      </c>
      <c r="M221" s="63">
        <f>'CUOTA LTP'!P128</f>
        <v>0</v>
      </c>
      <c r="N221" s="14" t="s">
        <v>97</v>
      </c>
      <c r="O221" s="14">
        <f>'RESUMEN '!$B$3</f>
        <v>44200</v>
      </c>
      <c r="P221" s="5">
        <v>2020</v>
      </c>
      <c r="Q221" s="5"/>
    </row>
    <row r="222" spans="1:17" x14ac:dyDescent="0.25">
      <c r="A222" s="5" t="s">
        <v>25</v>
      </c>
      <c r="B222" s="5" t="s">
        <v>90</v>
      </c>
      <c r="C222" s="5" t="s">
        <v>102</v>
      </c>
      <c r="D222" s="5" t="s">
        <v>106</v>
      </c>
      <c r="E222" s="5" t="str">
        <f>'CUOTA LTP'!C130</f>
        <v>ENFERMAR LTDA. SOC. PESQ.</v>
      </c>
      <c r="F222" s="5" t="s">
        <v>93</v>
      </c>
      <c r="G222" s="5" t="s">
        <v>94</v>
      </c>
      <c r="H222" s="3">
        <f>'CUOTA LTP'!E130</f>
        <v>0.21490000000000001</v>
      </c>
      <c r="I222" s="3">
        <f>'CUOTA LTP'!F130</f>
        <v>0</v>
      </c>
      <c r="J222" s="3">
        <f>'CUOTA LTP'!G130</f>
        <v>0.21490000000000001</v>
      </c>
      <c r="K222" s="3">
        <f>'CUOTA LTP'!H130</f>
        <v>0</v>
      </c>
      <c r="L222" s="3">
        <f>'CUOTA LTP'!I130</f>
        <v>0.21490000000000001</v>
      </c>
      <c r="M222" s="63">
        <f>'CUOTA LTP'!J130</f>
        <v>0</v>
      </c>
      <c r="N222" s="14" t="s">
        <v>97</v>
      </c>
      <c r="O222" s="14">
        <f>'RESUMEN '!$B$3</f>
        <v>44200</v>
      </c>
      <c r="P222" s="5">
        <v>2020</v>
      </c>
      <c r="Q222" s="5"/>
    </row>
    <row r="223" spans="1:17" x14ac:dyDescent="0.25">
      <c r="A223" s="5" t="s">
        <v>25</v>
      </c>
      <c r="B223" s="5" t="s">
        <v>90</v>
      </c>
      <c r="C223" s="5" t="s">
        <v>102</v>
      </c>
      <c r="D223" s="5" t="s">
        <v>106</v>
      </c>
      <c r="E223" s="5" t="str">
        <f>'CUOTA LTP'!C130</f>
        <v>ENFERMAR LTDA. SOC. PESQ.</v>
      </c>
      <c r="F223" s="5" t="s">
        <v>95</v>
      </c>
      <c r="G223" s="5" t="s">
        <v>96</v>
      </c>
      <c r="H223" s="3">
        <f>'CUOTA LTP'!E131</f>
        <v>2.3800000000000002E-2</v>
      </c>
      <c r="I223" s="3">
        <f>'CUOTA LTP'!F131</f>
        <v>0</v>
      </c>
      <c r="J223" s="3">
        <f>'CUOTA LTP'!G131</f>
        <v>0.23870000000000002</v>
      </c>
      <c r="K223" s="3">
        <f>'CUOTA LTP'!H131</f>
        <v>0</v>
      </c>
      <c r="L223" s="3">
        <f>'CUOTA LTP'!I131</f>
        <v>0.23870000000000002</v>
      </c>
      <c r="M223" s="63">
        <f>'CUOTA LTP'!J131</f>
        <v>0</v>
      </c>
      <c r="N223" s="14" t="s">
        <v>97</v>
      </c>
      <c r="O223" s="14">
        <f>'RESUMEN '!$B$3</f>
        <v>44200</v>
      </c>
      <c r="P223" s="5">
        <v>2020</v>
      </c>
      <c r="Q223" s="5"/>
    </row>
    <row r="224" spans="1:17" x14ac:dyDescent="0.25">
      <c r="A224" s="5" t="s">
        <v>25</v>
      </c>
      <c r="B224" s="5" t="s">
        <v>90</v>
      </c>
      <c r="C224" s="5" t="s">
        <v>102</v>
      </c>
      <c r="D224" s="5" t="s">
        <v>106</v>
      </c>
      <c r="E224" s="5" t="str">
        <f>'CUOTA LTP'!C130</f>
        <v>ENFERMAR LTDA. SOC. PESQ.</v>
      </c>
      <c r="F224" s="5" t="s">
        <v>93</v>
      </c>
      <c r="G224" s="5" t="s">
        <v>96</v>
      </c>
      <c r="H224" s="3">
        <f>'CUOTA LTP'!K130</f>
        <v>0.23870000000000002</v>
      </c>
      <c r="I224" s="3">
        <f>'CUOTA LTP'!L130</f>
        <v>0</v>
      </c>
      <c r="J224" s="3">
        <f>'CUOTA LTP'!M130</f>
        <v>0.23870000000000002</v>
      </c>
      <c r="K224" s="3">
        <f>'CUOTA LTP'!N130</f>
        <v>0</v>
      </c>
      <c r="L224" s="3">
        <f>'CUOTA LTP'!O130</f>
        <v>0.23870000000000002</v>
      </c>
      <c r="M224" s="63">
        <f>'CUOTA LTP'!P130</f>
        <v>0</v>
      </c>
      <c r="N224" s="14" t="s">
        <v>97</v>
      </c>
      <c r="O224" s="14">
        <f>'RESUMEN '!$B$3</f>
        <v>44200</v>
      </c>
      <c r="P224" s="5">
        <v>2020</v>
      </c>
      <c r="Q224" s="5"/>
    </row>
    <row r="225" spans="1:17" x14ac:dyDescent="0.25">
      <c r="A225" s="5" t="s">
        <v>25</v>
      </c>
      <c r="B225" s="5" t="s">
        <v>90</v>
      </c>
      <c r="C225" s="5" t="s">
        <v>102</v>
      </c>
      <c r="D225" s="5" t="s">
        <v>106</v>
      </c>
      <c r="E225" s="5" t="str">
        <f>'CUOTA LTP'!C132</f>
        <v>RUBIO Y MAUAD LTDA.</v>
      </c>
      <c r="F225" s="5" t="s">
        <v>93</v>
      </c>
      <c r="G225" s="5" t="s">
        <v>94</v>
      </c>
      <c r="H225" s="3">
        <f>'CUOTA LTP'!E132</f>
        <v>1.0188999999999999</v>
      </c>
      <c r="I225" s="3">
        <f>'CUOTA LTP'!F132</f>
        <v>0</v>
      </c>
      <c r="J225" s="3">
        <f>'CUOTA LTP'!G132</f>
        <v>1.0188999999999999</v>
      </c>
      <c r="K225" s="3">
        <f>'CUOTA LTP'!H132</f>
        <v>0</v>
      </c>
      <c r="L225" s="3">
        <f>'CUOTA LTP'!I132</f>
        <v>1.0188999999999999</v>
      </c>
      <c r="M225" s="63">
        <f>'CUOTA LTP'!J132</f>
        <v>0</v>
      </c>
      <c r="N225" s="14" t="s">
        <v>97</v>
      </c>
      <c r="O225" s="14">
        <f>'RESUMEN '!$B$3</f>
        <v>44200</v>
      </c>
      <c r="P225" s="5">
        <v>2020</v>
      </c>
      <c r="Q225" s="5"/>
    </row>
    <row r="226" spans="1:17" x14ac:dyDescent="0.25">
      <c r="A226" s="5" t="s">
        <v>25</v>
      </c>
      <c r="B226" s="5" t="s">
        <v>90</v>
      </c>
      <c r="C226" s="5" t="s">
        <v>102</v>
      </c>
      <c r="D226" s="5" t="s">
        <v>106</v>
      </c>
      <c r="E226" s="5" t="str">
        <f>'CUOTA LTP'!C132</f>
        <v>RUBIO Y MAUAD LTDA.</v>
      </c>
      <c r="F226" s="5" t="s">
        <v>95</v>
      </c>
      <c r="G226" s="5" t="s">
        <v>96</v>
      </c>
      <c r="H226" s="3">
        <f>'CUOTA LTP'!E133</f>
        <v>0.11260000000000001</v>
      </c>
      <c r="I226" s="3">
        <f>'CUOTA LTP'!F133</f>
        <v>0</v>
      </c>
      <c r="J226" s="3">
        <f>'CUOTA LTP'!G133</f>
        <v>1.1315</v>
      </c>
      <c r="K226" s="3">
        <f>'CUOTA LTP'!H133</f>
        <v>0</v>
      </c>
      <c r="L226" s="3">
        <f>'CUOTA LTP'!I133</f>
        <v>1.1315</v>
      </c>
      <c r="M226" s="63">
        <f>'CUOTA LTP'!J133</f>
        <v>0</v>
      </c>
      <c r="N226" s="14" t="s">
        <v>97</v>
      </c>
      <c r="O226" s="14">
        <f>'RESUMEN '!$B$3</f>
        <v>44200</v>
      </c>
      <c r="P226" s="5">
        <v>2020</v>
      </c>
      <c r="Q226" s="5"/>
    </row>
    <row r="227" spans="1:17" x14ac:dyDescent="0.25">
      <c r="A227" s="5" t="s">
        <v>25</v>
      </c>
      <c r="B227" s="5" t="s">
        <v>90</v>
      </c>
      <c r="C227" s="5" t="s">
        <v>102</v>
      </c>
      <c r="D227" s="5" t="s">
        <v>106</v>
      </c>
      <c r="E227" s="5" t="str">
        <f>'CUOTA LTP'!C132</f>
        <v>RUBIO Y MAUAD LTDA.</v>
      </c>
      <c r="F227" s="5" t="s">
        <v>93</v>
      </c>
      <c r="G227" s="5" t="s">
        <v>96</v>
      </c>
      <c r="H227" s="3">
        <f>'CUOTA LTP'!K132</f>
        <v>1.1315</v>
      </c>
      <c r="I227" s="3">
        <f>'CUOTA LTP'!L132</f>
        <v>0</v>
      </c>
      <c r="J227" s="3">
        <f>'CUOTA LTP'!M132</f>
        <v>1.1315</v>
      </c>
      <c r="K227" s="3">
        <f>'CUOTA LTP'!N132</f>
        <v>0</v>
      </c>
      <c r="L227" s="3">
        <f>'CUOTA LTP'!O132</f>
        <v>1.1315</v>
      </c>
      <c r="M227" s="63">
        <f>'CUOTA LTP'!P132</f>
        <v>0</v>
      </c>
      <c r="N227" s="14" t="s">
        <v>97</v>
      </c>
      <c r="O227" s="14">
        <f>'RESUMEN '!$B$3</f>
        <v>44200</v>
      </c>
      <c r="P227" s="5">
        <v>2020</v>
      </c>
      <c r="Q227" s="5"/>
    </row>
    <row r="228" spans="1:17" x14ac:dyDescent="0.25">
      <c r="A228" s="5" t="s">
        <v>25</v>
      </c>
      <c r="B228" s="5" t="s">
        <v>90</v>
      </c>
      <c r="C228" s="5" t="s">
        <v>103</v>
      </c>
      <c r="D228" s="5" t="s">
        <v>106</v>
      </c>
      <c r="E228" s="5" t="str">
        <f>'CUOTA LTP'!C134</f>
        <v>ANTARTIC SEAFOOD S.A.</v>
      </c>
      <c r="F228" s="5" t="s">
        <v>93</v>
      </c>
      <c r="G228" s="5" t="s">
        <v>94</v>
      </c>
      <c r="H228" s="3">
        <f>'CUOTA LTP'!E134</f>
        <v>242.04409999999999</v>
      </c>
      <c r="I228" s="3">
        <f>'CUOTA LTP'!F134</f>
        <v>0</v>
      </c>
      <c r="J228" s="3">
        <f>'CUOTA LTP'!G134</f>
        <v>242.04409999999999</v>
      </c>
      <c r="K228" s="3">
        <f>'CUOTA LTP'!H134</f>
        <v>199.56100000000001</v>
      </c>
      <c r="L228" s="3">
        <f>'CUOTA LTP'!I134</f>
        <v>42.483099999999979</v>
      </c>
      <c r="M228" s="63">
        <f>'CUOTA LTP'!J134</f>
        <v>0.82448198489448832</v>
      </c>
      <c r="N228" s="14" t="s">
        <v>97</v>
      </c>
      <c r="O228" s="14">
        <f>'RESUMEN '!$B$3</f>
        <v>44200</v>
      </c>
      <c r="P228" s="5">
        <v>2020</v>
      </c>
      <c r="Q228" s="5"/>
    </row>
    <row r="229" spans="1:17" x14ac:dyDescent="0.25">
      <c r="A229" s="5" t="s">
        <v>25</v>
      </c>
      <c r="B229" s="5" t="s">
        <v>90</v>
      </c>
      <c r="C229" s="5" t="s">
        <v>103</v>
      </c>
      <c r="D229" s="5" t="s">
        <v>106</v>
      </c>
      <c r="E229" s="5" t="str">
        <f>'CUOTA LTP'!C134</f>
        <v>ANTARTIC SEAFOOD S.A.</v>
      </c>
      <c r="F229" s="5" t="s">
        <v>95</v>
      </c>
      <c r="G229" s="5" t="s">
        <v>96</v>
      </c>
      <c r="H229" s="3">
        <f>'CUOTA LTP'!E135</f>
        <v>26.802399999999999</v>
      </c>
      <c r="I229" s="3">
        <f>'CUOTA LTP'!F135</f>
        <v>0</v>
      </c>
      <c r="J229" s="3">
        <f>'CUOTA LTP'!G135</f>
        <v>69.285499999999985</v>
      </c>
      <c r="K229" s="3">
        <f>'CUOTA LTP'!H135</f>
        <v>14.669</v>
      </c>
      <c r="L229" s="3">
        <f>'CUOTA LTP'!I135</f>
        <v>54.616499999999988</v>
      </c>
      <c r="M229" s="63">
        <f>'CUOTA LTP'!J135</f>
        <v>0.21171818057169253</v>
      </c>
      <c r="N229" s="14" t="s">
        <v>97</v>
      </c>
      <c r="O229" s="14">
        <f>'RESUMEN '!$B$3</f>
        <v>44200</v>
      </c>
      <c r="P229" s="5">
        <v>2020</v>
      </c>
      <c r="Q229" s="5"/>
    </row>
    <row r="230" spans="1:17" x14ac:dyDescent="0.25">
      <c r="A230" s="5" t="s">
        <v>25</v>
      </c>
      <c r="B230" s="5" t="s">
        <v>90</v>
      </c>
      <c r="C230" s="5" t="s">
        <v>103</v>
      </c>
      <c r="D230" s="5" t="s">
        <v>106</v>
      </c>
      <c r="E230" s="5" t="str">
        <f>'CUOTA LTP'!C134</f>
        <v>ANTARTIC SEAFOOD S.A.</v>
      </c>
      <c r="F230" s="5" t="s">
        <v>93</v>
      </c>
      <c r="G230" s="5" t="s">
        <v>96</v>
      </c>
      <c r="H230" s="3">
        <f>'CUOTA LTP'!K134</f>
        <v>268.84649999999999</v>
      </c>
      <c r="I230" s="3">
        <f>'CUOTA LTP'!L134</f>
        <v>0</v>
      </c>
      <c r="J230" s="3">
        <f>'CUOTA LTP'!M134</f>
        <v>268.84649999999999</v>
      </c>
      <c r="K230" s="3">
        <f>'CUOTA LTP'!N134</f>
        <v>214.23000000000002</v>
      </c>
      <c r="L230" s="3">
        <f>'CUOTA LTP'!O134</f>
        <v>54.616499999999974</v>
      </c>
      <c r="M230" s="63">
        <f>'CUOTA LTP'!P134</f>
        <v>0.79684875942219824</v>
      </c>
      <c r="N230" s="14" t="s">
        <v>97</v>
      </c>
      <c r="O230" s="14">
        <f>'RESUMEN '!$B$3</f>
        <v>44200</v>
      </c>
      <c r="P230" s="5">
        <v>2020</v>
      </c>
      <c r="Q230" s="5"/>
    </row>
    <row r="231" spans="1:17" x14ac:dyDescent="0.25">
      <c r="A231" s="5" t="s">
        <v>25</v>
      </c>
      <c r="B231" s="5" t="s">
        <v>90</v>
      </c>
      <c r="C231" s="5" t="s">
        <v>103</v>
      </c>
      <c r="D231" s="5" t="s">
        <v>106</v>
      </c>
      <c r="E231" s="5" t="str">
        <f>'CUOTA LTP'!C136</f>
        <v>QUINTERO S.A. PESQ.</v>
      </c>
      <c r="F231" s="5" t="s">
        <v>93</v>
      </c>
      <c r="G231" s="5" t="s">
        <v>94</v>
      </c>
      <c r="H231" s="3">
        <f>'CUOTA LTP'!E136</f>
        <v>453.44529999999997</v>
      </c>
      <c r="I231" s="3">
        <f>'CUOTA LTP'!F136</f>
        <v>0</v>
      </c>
      <c r="J231" s="3">
        <f>'CUOTA LTP'!G136</f>
        <v>453.44529999999997</v>
      </c>
      <c r="K231" s="3">
        <f>'CUOTA LTP'!H136</f>
        <v>248.26900000000001</v>
      </c>
      <c r="L231" s="3">
        <f>'CUOTA LTP'!I136</f>
        <v>205.17629999999997</v>
      </c>
      <c r="M231" s="63">
        <f>'CUOTA LTP'!J136</f>
        <v>0.54751697724069481</v>
      </c>
      <c r="N231" s="14" t="s">
        <v>97</v>
      </c>
      <c r="O231" s="14">
        <f>'RESUMEN '!$B$3</f>
        <v>44200</v>
      </c>
      <c r="P231" s="5">
        <v>2020</v>
      </c>
      <c r="Q231" s="5"/>
    </row>
    <row r="232" spans="1:17" x14ac:dyDescent="0.25">
      <c r="A232" s="5" t="s">
        <v>25</v>
      </c>
      <c r="B232" s="5" t="s">
        <v>90</v>
      </c>
      <c r="C232" s="5" t="s">
        <v>103</v>
      </c>
      <c r="D232" s="5" t="s">
        <v>106</v>
      </c>
      <c r="E232" s="5" t="str">
        <f>'CUOTA LTP'!C136</f>
        <v>QUINTERO S.A. PESQ.</v>
      </c>
      <c r="F232" s="5" t="s">
        <v>95</v>
      </c>
      <c r="G232" s="5" t="s">
        <v>96</v>
      </c>
      <c r="H232" s="3">
        <f>'CUOTA LTP'!E137</f>
        <v>50.2117</v>
      </c>
      <c r="I232" s="3">
        <f>'CUOTA LTP'!F137</f>
        <v>0</v>
      </c>
      <c r="J232" s="3">
        <f>'CUOTA LTP'!G137</f>
        <v>255.38799999999998</v>
      </c>
      <c r="K232" s="3">
        <f>'CUOTA LTP'!H137</f>
        <v>96.543000000000006</v>
      </c>
      <c r="L232" s="3">
        <f>'CUOTA LTP'!I137</f>
        <v>158.84499999999997</v>
      </c>
      <c r="M232" s="63">
        <f>'CUOTA LTP'!J137</f>
        <v>0.37802480930975618</v>
      </c>
      <c r="N232" s="14" t="s">
        <v>97</v>
      </c>
      <c r="O232" s="14">
        <f>'RESUMEN '!$B$3</f>
        <v>44200</v>
      </c>
      <c r="P232" s="5">
        <v>2020</v>
      </c>
      <c r="Q232" s="5"/>
    </row>
    <row r="233" spans="1:17" x14ac:dyDescent="0.25">
      <c r="A233" s="5" t="s">
        <v>25</v>
      </c>
      <c r="B233" s="5" t="s">
        <v>90</v>
      </c>
      <c r="C233" s="5" t="s">
        <v>103</v>
      </c>
      <c r="D233" s="5" t="s">
        <v>106</v>
      </c>
      <c r="E233" s="5" t="str">
        <f>'CUOTA LTP'!C136</f>
        <v>QUINTERO S.A. PESQ.</v>
      </c>
      <c r="F233" s="5" t="s">
        <v>93</v>
      </c>
      <c r="G233" s="5" t="s">
        <v>96</v>
      </c>
      <c r="H233" s="3">
        <f>'CUOTA LTP'!K136</f>
        <v>503.65699999999998</v>
      </c>
      <c r="I233" s="3">
        <f>'CUOTA LTP'!L136</f>
        <v>0</v>
      </c>
      <c r="J233" s="3">
        <f>'CUOTA LTP'!M136</f>
        <v>503.65699999999998</v>
      </c>
      <c r="K233" s="3">
        <f>'CUOTA LTP'!N136</f>
        <v>344.81200000000001</v>
      </c>
      <c r="L233" s="3">
        <f>'CUOTA LTP'!O136</f>
        <v>158.84499999999997</v>
      </c>
      <c r="M233" s="63">
        <f>'CUOTA LTP'!P136</f>
        <v>0.68461671335849605</v>
      </c>
      <c r="N233" s="14" t="s">
        <v>97</v>
      </c>
      <c r="O233" s="14">
        <f>'RESUMEN '!$B$3</f>
        <v>44200</v>
      </c>
      <c r="P233" s="5">
        <v>2020</v>
      </c>
      <c r="Q233" s="5"/>
    </row>
    <row r="234" spans="1:17" x14ac:dyDescent="0.25">
      <c r="A234" s="5" t="s">
        <v>25</v>
      </c>
      <c r="B234" s="5" t="s">
        <v>90</v>
      </c>
      <c r="C234" s="5" t="s">
        <v>103</v>
      </c>
      <c r="D234" s="5" t="s">
        <v>106</v>
      </c>
      <c r="E234" s="5" t="str">
        <f>'CUOTA LTP'!C138</f>
        <v>BAYCIC BAYCIC MARIA</v>
      </c>
      <c r="F234" s="5" t="s">
        <v>93</v>
      </c>
      <c r="G234" s="5" t="s">
        <v>94</v>
      </c>
      <c r="H234" s="3">
        <f>'CUOTA LTP'!E138</f>
        <v>4.4200000000000003E-2</v>
      </c>
      <c r="I234" s="3">
        <f>'CUOTA LTP'!F138</f>
        <v>0</v>
      </c>
      <c r="J234" s="3">
        <f>'CUOTA LTP'!G138</f>
        <v>4.4200000000000003E-2</v>
      </c>
      <c r="K234" s="3">
        <f>'CUOTA LTP'!H138</f>
        <v>0</v>
      </c>
      <c r="L234" s="3">
        <f>'CUOTA LTP'!I138</f>
        <v>4.4200000000000003E-2</v>
      </c>
      <c r="M234" s="63">
        <f>'CUOTA LTP'!J138</f>
        <v>0</v>
      </c>
      <c r="N234" s="14" t="s">
        <v>97</v>
      </c>
      <c r="O234" s="14">
        <f>'RESUMEN '!$B$3</f>
        <v>44200</v>
      </c>
      <c r="P234" s="5">
        <v>2020</v>
      </c>
      <c r="Q234" s="5"/>
    </row>
    <row r="235" spans="1:17" x14ac:dyDescent="0.25">
      <c r="A235" s="5" t="s">
        <v>25</v>
      </c>
      <c r="B235" s="5" t="s">
        <v>90</v>
      </c>
      <c r="C235" s="5" t="s">
        <v>103</v>
      </c>
      <c r="D235" s="5" t="s">
        <v>106</v>
      </c>
      <c r="E235" s="5" t="str">
        <f>'CUOTA LTP'!C138</f>
        <v>BAYCIC BAYCIC MARIA</v>
      </c>
      <c r="F235" s="5" t="s">
        <v>95</v>
      </c>
      <c r="G235" s="5" t="s">
        <v>96</v>
      </c>
      <c r="H235" s="3">
        <f>'CUOTA LTP'!E139</f>
        <v>4.8999999999999998E-3</v>
      </c>
      <c r="I235" s="3">
        <f>'CUOTA LTP'!F139</f>
        <v>0</v>
      </c>
      <c r="J235" s="3">
        <f>'CUOTA LTP'!G139</f>
        <v>4.9100000000000005E-2</v>
      </c>
      <c r="K235" s="3">
        <f>'CUOTA LTP'!H139</f>
        <v>0</v>
      </c>
      <c r="L235" s="3">
        <f>'CUOTA LTP'!I139</f>
        <v>4.9100000000000005E-2</v>
      </c>
      <c r="M235" s="63">
        <f>'CUOTA LTP'!J139</f>
        <v>0</v>
      </c>
      <c r="N235" s="14" t="s">
        <v>97</v>
      </c>
      <c r="O235" s="14">
        <f>'RESUMEN '!$B$3</f>
        <v>44200</v>
      </c>
      <c r="P235" s="5">
        <v>2020</v>
      </c>
      <c r="Q235" s="5"/>
    </row>
    <row r="236" spans="1:17" x14ac:dyDescent="0.25">
      <c r="A236" s="5" t="s">
        <v>25</v>
      </c>
      <c r="B236" s="5" t="s">
        <v>90</v>
      </c>
      <c r="C236" s="5" t="s">
        <v>103</v>
      </c>
      <c r="D236" s="5" t="s">
        <v>106</v>
      </c>
      <c r="E236" s="5" t="str">
        <f>'CUOTA LTP'!C138</f>
        <v>BAYCIC BAYCIC MARIA</v>
      </c>
      <c r="F236" s="5" t="s">
        <v>93</v>
      </c>
      <c r="G236" s="5" t="s">
        <v>96</v>
      </c>
      <c r="H236" s="3">
        <f>'CUOTA LTP'!K138</f>
        <v>4.9100000000000005E-2</v>
      </c>
      <c r="I236" s="3">
        <f>'CUOTA LTP'!L138</f>
        <v>0</v>
      </c>
      <c r="J236" s="3">
        <f>'CUOTA LTP'!M138</f>
        <v>4.9100000000000005E-2</v>
      </c>
      <c r="K236" s="3">
        <f>'CUOTA LTP'!N138</f>
        <v>0</v>
      </c>
      <c r="L236" s="3">
        <f>'CUOTA LTP'!O138</f>
        <v>4.9100000000000005E-2</v>
      </c>
      <c r="M236" s="63">
        <f>'CUOTA LTP'!P138</f>
        <v>0</v>
      </c>
      <c r="N236" s="14" t="s">
        <v>97</v>
      </c>
      <c r="O236" s="14">
        <f>'RESUMEN '!$B$3</f>
        <v>44200</v>
      </c>
      <c r="P236" s="5">
        <v>2020</v>
      </c>
      <c r="Q236" s="5"/>
    </row>
    <row r="237" spans="1:17" x14ac:dyDescent="0.25">
      <c r="A237" s="5" t="s">
        <v>25</v>
      </c>
      <c r="B237" s="5" t="s">
        <v>90</v>
      </c>
      <c r="C237" s="5" t="s">
        <v>103</v>
      </c>
      <c r="D237" s="5" t="s">
        <v>106</v>
      </c>
      <c r="E237" s="5" t="str">
        <f>'CUOTA LTP'!C140</f>
        <v>BRACPESCA S.A.</v>
      </c>
      <c r="F237" s="5" t="s">
        <v>93</v>
      </c>
      <c r="G237" s="5" t="s">
        <v>94</v>
      </c>
      <c r="H237" s="3">
        <f>'CUOTA LTP'!E140</f>
        <v>237.8802</v>
      </c>
      <c r="I237" s="3">
        <f>'CUOTA LTP'!F140</f>
        <v>-28.396999999999998</v>
      </c>
      <c r="J237" s="3">
        <f>'CUOTA LTP'!G140</f>
        <v>209.48320000000001</v>
      </c>
      <c r="K237" s="3">
        <f>'CUOTA LTP'!H140</f>
        <v>165.696</v>
      </c>
      <c r="L237" s="3">
        <f>'CUOTA LTP'!I140</f>
        <v>43.787200000000013</v>
      </c>
      <c r="M237" s="63">
        <f>'CUOTA LTP'!J140</f>
        <v>0.79097512354212651</v>
      </c>
      <c r="N237" s="14" t="s">
        <v>97</v>
      </c>
      <c r="O237" s="14">
        <f>'RESUMEN '!$B$3</f>
        <v>44200</v>
      </c>
      <c r="P237" s="5">
        <v>2020</v>
      </c>
      <c r="Q237" s="5"/>
    </row>
    <row r="238" spans="1:17" x14ac:dyDescent="0.25">
      <c r="A238" s="5" t="s">
        <v>25</v>
      </c>
      <c r="B238" s="5" t="s">
        <v>90</v>
      </c>
      <c r="C238" s="5" t="s">
        <v>103</v>
      </c>
      <c r="D238" s="5" t="s">
        <v>106</v>
      </c>
      <c r="E238" s="5" t="str">
        <f>'CUOTA LTP'!C140</f>
        <v>BRACPESCA S.A.</v>
      </c>
      <c r="F238" s="5" t="s">
        <v>95</v>
      </c>
      <c r="G238" s="5" t="s">
        <v>96</v>
      </c>
      <c r="H238" s="3">
        <f>'CUOTA LTP'!E141</f>
        <v>26.3414</v>
      </c>
      <c r="I238" s="3">
        <f>'CUOTA LTP'!F141</f>
        <v>0</v>
      </c>
      <c r="J238" s="3">
        <f>'CUOTA LTP'!G141</f>
        <v>70.128600000000006</v>
      </c>
      <c r="K238" s="3">
        <f>'CUOTA LTP'!H141</f>
        <v>69.054000000000002</v>
      </c>
      <c r="L238" s="3">
        <f>'CUOTA LTP'!I141</f>
        <v>1.0746000000000038</v>
      </c>
      <c r="M238" s="63">
        <f>'CUOTA LTP'!J141</f>
        <v>0.9846767224784182</v>
      </c>
      <c r="N238" s="14" t="s">
        <v>97</v>
      </c>
      <c r="O238" s="14">
        <f>'RESUMEN '!$B$3</f>
        <v>44200</v>
      </c>
      <c r="P238" s="5">
        <v>2020</v>
      </c>
      <c r="Q238" s="5"/>
    </row>
    <row r="239" spans="1:17" x14ac:dyDescent="0.25">
      <c r="A239" s="5" t="s">
        <v>25</v>
      </c>
      <c r="B239" s="5" t="s">
        <v>90</v>
      </c>
      <c r="C239" s="5" t="s">
        <v>103</v>
      </c>
      <c r="D239" s="5" t="s">
        <v>106</v>
      </c>
      <c r="E239" s="5" t="str">
        <f>'CUOTA LTP'!C140</f>
        <v>BRACPESCA S.A.</v>
      </c>
      <c r="F239" s="5" t="s">
        <v>93</v>
      </c>
      <c r="G239" s="5" t="s">
        <v>96</v>
      </c>
      <c r="H239" s="3">
        <f>'CUOTA LTP'!K140</f>
        <v>264.22160000000002</v>
      </c>
      <c r="I239" s="3">
        <f>'CUOTA LTP'!L140</f>
        <v>-28.396999999999998</v>
      </c>
      <c r="J239" s="3">
        <f>'CUOTA LTP'!M140</f>
        <v>235.82460000000003</v>
      </c>
      <c r="K239" s="3">
        <f>'CUOTA LTP'!N140</f>
        <v>234.75</v>
      </c>
      <c r="L239" s="3">
        <f>'CUOTA LTP'!O140</f>
        <v>1.0746000000000322</v>
      </c>
      <c r="M239" s="63">
        <f>'CUOTA LTP'!P140</f>
        <v>0.99544322348050185</v>
      </c>
      <c r="N239" s="14" t="s">
        <v>97</v>
      </c>
      <c r="O239" s="14">
        <f>'RESUMEN '!$B$3</f>
        <v>44200</v>
      </c>
      <c r="P239" s="5">
        <v>2020</v>
      </c>
      <c r="Q239" s="5"/>
    </row>
    <row r="240" spans="1:17" x14ac:dyDescent="0.25">
      <c r="A240" s="5" t="s">
        <v>25</v>
      </c>
      <c r="B240" s="5" t="s">
        <v>90</v>
      </c>
      <c r="C240" s="5" t="s">
        <v>103</v>
      </c>
      <c r="D240" s="5" t="s">
        <v>106</v>
      </c>
      <c r="E240" s="5" t="str">
        <f>'CUOTA LTP'!C142</f>
        <v>CAMANCHACA PESCA SUR S.A.</v>
      </c>
      <c r="F240" s="5" t="s">
        <v>93</v>
      </c>
      <c r="G240" s="5" t="s">
        <v>94</v>
      </c>
      <c r="H240" s="3">
        <f>'CUOTA LTP'!E142</f>
        <v>7.7380000000000004</v>
      </c>
      <c r="I240" s="3">
        <f>'CUOTA LTP'!F142</f>
        <v>-2.02014</v>
      </c>
      <c r="J240" s="3">
        <f>'CUOTA LTP'!G142</f>
        <v>5.7178599999999999</v>
      </c>
      <c r="K240" s="3">
        <f>'CUOTA LTP'!H142</f>
        <v>0.74199999999999999</v>
      </c>
      <c r="L240" s="3">
        <f>'CUOTA LTP'!I142</f>
        <v>4.9758599999999999</v>
      </c>
      <c r="M240" s="63">
        <f>'CUOTA LTP'!J142</f>
        <v>0.12976882959708702</v>
      </c>
      <c r="N240" s="14" t="s">
        <v>97</v>
      </c>
      <c r="O240" s="14">
        <f>'RESUMEN '!$B$3</f>
        <v>44200</v>
      </c>
      <c r="P240" s="5">
        <v>2020</v>
      </c>
      <c r="Q240" s="5"/>
    </row>
    <row r="241" spans="1:17" x14ac:dyDescent="0.25">
      <c r="A241" s="5" t="s">
        <v>25</v>
      </c>
      <c r="B241" s="5" t="s">
        <v>90</v>
      </c>
      <c r="C241" s="5" t="s">
        <v>103</v>
      </c>
      <c r="D241" s="5" t="s">
        <v>106</v>
      </c>
      <c r="E241" s="5" t="str">
        <f>'CUOTA LTP'!C142</f>
        <v>CAMANCHACA PESCA SUR S.A.</v>
      </c>
      <c r="F241" s="5" t="s">
        <v>95</v>
      </c>
      <c r="G241" s="5" t="s">
        <v>96</v>
      </c>
      <c r="H241" s="3">
        <f>'CUOTA LTP'!E143</f>
        <v>0.8569</v>
      </c>
      <c r="I241" s="3">
        <f>'CUOTA LTP'!F143</f>
        <v>0</v>
      </c>
      <c r="J241" s="3">
        <f>'CUOTA LTP'!G143</f>
        <v>5.8327600000000004</v>
      </c>
      <c r="K241" s="3">
        <f>'CUOTA LTP'!H143</f>
        <v>7.4999999999999997E-2</v>
      </c>
      <c r="L241" s="3">
        <f>'CUOTA LTP'!I143</f>
        <v>5.7577600000000002</v>
      </c>
      <c r="M241" s="63">
        <f>'CUOTA LTP'!J143</f>
        <v>1.2858406654825502E-2</v>
      </c>
      <c r="N241" s="14" t="s">
        <v>97</v>
      </c>
      <c r="O241" s="14">
        <f>'RESUMEN '!$B$3</f>
        <v>44200</v>
      </c>
      <c r="P241" s="5">
        <v>2020</v>
      </c>
      <c r="Q241" s="5"/>
    </row>
    <row r="242" spans="1:17" x14ac:dyDescent="0.25">
      <c r="A242" s="5" t="s">
        <v>25</v>
      </c>
      <c r="B242" s="5" t="s">
        <v>90</v>
      </c>
      <c r="C242" s="5" t="s">
        <v>103</v>
      </c>
      <c r="D242" s="5" t="s">
        <v>106</v>
      </c>
      <c r="E242" s="5" t="str">
        <f>'CUOTA LTP'!C142</f>
        <v>CAMANCHACA PESCA SUR S.A.</v>
      </c>
      <c r="F242" s="5" t="s">
        <v>93</v>
      </c>
      <c r="G242" s="5" t="s">
        <v>96</v>
      </c>
      <c r="H242" s="3">
        <f>'CUOTA LTP'!K142</f>
        <v>8.5949000000000009</v>
      </c>
      <c r="I242" s="3">
        <f>'CUOTA LTP'!L142</f>
        <v>-2.02014</v>
      </c>
      <c r="J242" s="3">
        <f>'CUOTA LTP'!M142</f>
        <v>6.5747600000000013</v>
      </c>
      <c r="K242" s="3">
        <f>'CUOTA LTP'!N142</f>
        <v>0.81699999999999995</v>
      </c>
      <c r="L242" s="3">
        <f>'CUOTA LTP'!O142</f>
        <v>5.7577600000000011</v>
      </c>
      <c r="M242" s="63">
        <f>'CUOTA LTP'!P142</f>
        <v>0.12426309097214192</v>
      </c>
      <c r="N242" s="14" t="s">
        <v>97</v>
      </c>
      <c r="O242" s="14">
        <f>'RESUMEN '!$B$3</f>
        <v>44200</v>
      </c>
      <c r="P242" s="5">
        <v>2020</v>
      </c>
      <c r="Q242" s="5"/>
    </row>
    <row r="243" spans="1:17" x14ac:dyDescent="0.25">
      <c r="A243" s="5" t="s">
        <v>25</v>
      </c>
      <c r="B243" s="5" t="s">
        <v>90</v>
      </c>
      <c r="C243" s="5" t="s">
        <v>103</v>
      </c>
      <c r="D243" s="5" t="s">
        <v>106</v>
      </c>
      <c r="E243" s="5" t="str">
        <f>'CUOTA LTP'!C144</f>
        <v>ANTONIO CRUZ CORDOVA NAKOUZI E.I.R.L.</v>
      </c>
      <c r="F243" s="5" t="s">
        <v>93</v>
      </c>
      <c r="G243" s="5" t="s">
        <v>94</v>
      </c>
      <c r="H243" s="3">
        <f>'CUOTA LTP'!E144</f>
        <v>6.9081000000000001</v>
      </c>
      <c r="I243" s="3">
        <f>'CUOTA LTP'!F144</f>
        <v>0</v>
      </c>
      <c r="J243" s="3">
        <f>'CUOTA LTP'!G144</f>
        <v>6.9081000000000001</v>
      </c>
      <c r="K243" s="3">
        <f>'CUOTA LTP'!H144</f>
        <v>0</v>
      </c>
      <c r="L243" s="3">
        <f>'CUOTA LTP'!I144</f>
        <v>6.9081000000000001</v>
      </c>
      <c r="M243" s="63">
        <f>'CUOTA LTP'!J144</f>
        <v>0</v>
      </c>
      <c r="N243" s="14" t="s">
        <v>97</v>
      </c>
      <c r="O243" s="14">
        <f>'RESUMEN '!$B$3</f>
        <v>44200</v>
      </c>
      <c r="P243" s="5">
        <v>2020</v>
      </c>
      <c r="Q243" s="5"/>
    </row>
    <row r="244" spans="1:17" x14ac:dyDescent="0.25">
      <c r="A244" s="5" t="s">
        <v>25</v>
      </c>
      <c r="B244" s="5" t="s">
        <v>90</v>
      </c>
      <c r="C244" s="5" t="s">
        <v>103</v>
      </c>
      <c r="D244" s="5" t="s">
        <v>106</v>
      </c>
      <c r="E244" s="5" t="str">
        <f>'CUOTA LTP'!C144</f>
        <v>ANTONIO CRUZ CORDOVA NAKOUZI E.I.R.L.</v>
      </c>
      <c r="F244" s="5" t="s">
        <v>95</v>
      </c>
      <c r="G244" s="5" t="s">
        <v>96</v>
      </c>
      <c r="H244" s="3">
        <f>'CUOTA LTP'!E145</f>
        <v>0.76500000000000001</v>
      </c>
      <c r="I244" s="3">
        <f>'CUOTA LTP'!F145</f>
        <v>0</v>
      </c>
      <c r="J244" s="3">
        <f>'CUOTA LTP'!G145</f>
        <v>7.6730999999999998</v>
      </c>
      <c r="K244" s="3">
        <f>'CUOTA LTP'!H145</f>
        <v>0</v>
      </c>
      <c r="L244" s="3">
        <f>'CUOTA LTP'!I145</f>
        <v>7.6730999999999998</v>
      </c>
      <c r="M244" s="63">
        <f>'CUOTA LTP'!J145</f>
        <v>0</v>
      </c>
      <c r="N244" s="14" t="s">
        <v>97</v>
      </c>
      <c r="O244" s="14">
        <f>'RESUMEN '!$B$3</f>
        <v>44200</v>
      </c>
      <c r="P244" s="5">
        <v>2020</v>
      </c>
      <c r="Q244" s="5"/>
    </row>
    <row r="245" spans="1:17" x14ac:dyDescent="0.25">
      <c r="A245" s="5" t="s">
        <v>25</v>
      </c>
      <c r="B245" s="5" t="s">
        <v>90</v>
      </c>
      <c r="C245" s="5" t="s">
        <v>103</v>
      </c>
      <c r="D245" s="5" t="s">
        <v>106</v>
      </c>
      <c r="E245" s="5" t="str">
        <f>'CUOTA LTP'!C144</f>
        <v>ANTONIO CRUZ CORDOVA NAKOUZI E.I.R.L.</v>
      </c>
      <c r="F245" s="5" t="s">
        <v>93</v>
      </c>
      <c r="G245" s="5" t="s">
        <v>96</v>
      </c>
      <c r="H245" s="3">
        <f>'CUOTA LTP'!K144</f>
        <v>7.6730999999999998</v>
      </c>
      <c r="I245" s="3">
        <f>'CUOTA LTP'!L144</f>
        <v>0</v>
      </c>
      <c r="J245" s="3">
        <f>'CUOTA LTP'!M144</f>
        <v>7.6730999999999998</v>
      </c>
      <c r="K245" s="3">
        <f>'CUOTA LTP'!N144</f>
        <v>0</v>
      </c>
      <c r="L245" s="3">
        <f>'CUOTA LTP'!O144</f>
        <v>7.6730999999999998</v>
      </c>
      <c r="M245" s="63">
        <f>'CUOTA LTP'!P144</f>
        <v>0</v>
      </c>
      <c r="N245" s="14" t="s">
        <v>97</v>
      </c>
      <c r="O245" s="14">
        <f>'RESUMEN '!$B$3</f>
        <v>44200</v>
      </c>
      <c r="P245" s="5">
        <v>2020</v>
      </c>
      <c r="Q245" s="5"/>
    </row>
    <row r="246" spans="1:17" x14ac:dyDescent="0.25">
      <c r="A246" s="5" t="s">
        <v>25</v>
      </c>
      <c r="B246" s="5" t="s">
        <v>90</v>
      </c>
      <c r="C246" s="5" t="s">
        <v>103</v>
      </c>
      <c r="D246" s="5" t="s">
        <v>106</v>
      </c>
      <c r="E246" s="5" t="str">
        <f>'CUOTA LTP'!C146</f>
        <v>GRIMAR S.A. PESQ.</v>
      </c>
      <c r="F246" s="5" t="s">
        <v>93</v>
      </c>
      <c r="G246" s="5" t="s">
        <v>94</v>
      </c>
      <c r="H246" s="3">
        <f>'CUOTA LTP'!E146</f>
        <v>4.1790000000000003</v>
      </c>
      <c r="I246" s="3">
        <f>'CUOTA LTP'!F146</f>
        <v>0</v>
      </c>
      <c r="J246" s="3">
        <f>'CUOTA LTP'!G146</f>
        <v>4.1790000000000003</v>
      </c>
      <c r="K246" s="3">
        <f>'CUOTA LTP'!H146</f>
        <v>0</v>
      </c>
      <c r="L246" s="3">
        <f>'CUOTA LTP'!I146</f>
        <v>4.1790000000000003</v>
      </c>
      <c r="M246" s="63">
        <f>'CUOTA LTP'!J146</f>
        <v>0</v>
      </c>
      <c r="N246" s="14" t="s">
        <v>97</v>
      </c>
      <c r="O246" s="14">
        <f>'RESUMEN '!$B$3</f>
        <v>44200</v>
      </c>
      <c r="P246" s="5">
        <v>2020</v>
      </c>
      <c r="Q246" s="5"/>
    </row>
    <row r="247" spans="1:17" x14ac:dyDescent="0.25">
      <c r="A247" s="5" t="s">
        <v>25</v>
      </c>
      <c r="B247" s="5" t="s">
        <v>90</v>
      </c>
      <c r="C247" s="5" t="s">
        <v>103</v>
      </c>
      <c r="D247" s="5" t="s">
        <v>106</v>
      </c>
      <c r="E247" s="5" t="str">
        <f>'CUOTA LTP'!C146</f>
        <v>GRIMAR S.A. PESQ.</v>
      </c>
      <c r="F247" s="5" t="s">
        <v>95</v>
      </c>
      <c r="G247" s="5" t="s">
        <v>96</v>
      </c>
      <c r="H247" s="3">
        <f>'CUOTA LTP'!E147</f>
        <v>0.46279999999999999</v>
      </c>
      <c r="I247" s="3">
        <f>'CUOTA LTP'!F147</f>
        <v>0</v>
      </c>
      <c r="J247" s="3">
        <f>'CUOTA LTP'!G147</f>
        <v>4.6417999999999999</v>
      </c>
      <c r="K247" s="3">
        <f>'CUOTA LTP'!H147</f>
        <v>0</v>
      </c>
      <c r="L247" s="3">
        <f>'CUOTA LTP'!I147</f>
        <v>4.6417999999999999</v>
      </c>
      <c r="M247" s="63">
        <f>'CUOTA LTP'!J147</f>
        <v>0</v>
      </c>
      <c r="N247" s="14" t="s">
        <v>97</v>
      </c>
      <c r="O247" s="14">
        <f>'RESUMEN '!$B$3</f>
        <v>44200</v>
      </c>
      <c r="P247" s="5">
        <v>2020</v>
      </c>
      <c r="Q247" s="5"/>
    </row>
    <row r="248" spans="1:17" x14ac:dyDescent="0.25">
      <c r="A248" s="5" t="s">
        <v>25</v>
      </c>
      <c r="B248" s="5" t="s">
        <v>90</v>
      </c>
      <c r="C248" s="5" t="s">
        <v>103</v>
      </c>
      <c r="D248" s="5" t="s">
        <v>106</v>
      </c>
      <c r="E248" s="5" t="str">
        <f>'CUOTA LTP'!C146</f>
        <v>GRIMAR S.A. PESQ.</v>
      </c>
      <c r="F248" s="5" t="s">
        <v>93</v>
      </c>
      <c r="G248" s="5" t="s">
        <v>96</v>
      </c>
      <c r="H248" s="3">
        <f>'CUOTA LTP'!K146</f>
        <v>4.6417999999999999</v>
      </c>
      <c r="I248" s="3">
        <f>'CUOTA LTP'!L146</f>
        <v>0</v>
      </c>
      <c r="J248" s="3">
        <f>'CUOTA LTP'!M146</f>
        <v>4.6417999999999999</v>
      </c>
      <c r="K248" s="3">
        <f>'CUOTA LTP'!N146</f>
        <v>0</v>
      </c>
      <c r="L248" s="3">
        <f>'CUOTA LTP'!O146</f>
        <v>4.6417999999999999</v>
      </c>
      <c r="M248" s="63">
        <f>'CUOTA LTP'!P146</f>
        <v>0</v>
      </c>
      <c r="N248" s="14" t="s">
        <v>97</v>
      </c>
      <c r="O248" s="14">
        <f>'RESUMEN '!$B$3</f>
        <v>44200</v>
      </c>
      <c r="P248" s="5">
        <v>2020</v>
      </c>
      <c r="Q248" s="5"/>
    </row>
    <row r="249" spans="1:17" x14ac:dyDescent="0.25">
      <c r="A249" s="5" t="s">
        <v>25</v>
      </c>
      <c r="B249" s="5" t="s">
        <v>90</v>
      </c>
      <c r="C249" s="5" t="s">
        <v>103</v>
      </c>
      <c r="D249" s="5" t="s">
        <v>106</v>
      </c>
      <c r="E249" s="5" t="str">
        <f>'CUOTA LTP'!C148</f>
        <v>ISLADAMAS S.A. PESQ.</v>
      </c>
      <c r="F249" s="5" t="s">
        <v>93</v>
      </c>
      <c r="G249" s="5" t="s">
        <v>94</v>
      </c>
      <c r="H249" s="3">
        <f>'CUOTA LTP'!E148</f>
        <v>440.52600000000001</v>
      </c>
      <c r="I249" s="3">
        <f>'CUOTA LTP'!F148</f>
        <v>0</v>
      </c>
      <c r="J249" s="3">
        <f>'CUOTA LTP'!G148</f>
        <v>440.52600000000001</v>
      </c>
      <c r="K249" s="3">
        <f>'CUOTA LTP'!H148</f>
        <v>381.38299999999998</v>
      </c>
      <c r="L249" s="3">
        <f>'CUOTA LTP'!I148</f>
        <v>59.143000000000029</v>
      </c>
      <c r="M249" s="63">
        <f>'CUOTA LTP'!J148</f>
        <v>0.86574458715263114</v>
      </c>
      <c r="N249" s="14" t="s">
        <v>97</v>
      </c>
      <c r="O249" s="14">
        <f>'RESUMEN '!$B$3</f>
        <v>44200</v>
      </c>
      <c r="P249" s="5">
        <v>2020</v>
      </c>
      <c r="Q249" s="5"/>
    </row>
    <row r="250" spans="1:17" x14ac:dyDescent="0.25">
      <c r="A250" s="5" t="s">
        <v>25</v>
      </c>
      <c r="B250" s="5" t="s">
        <v>90</v>
      </c>
      <c r="C250" s="5" t="s">
        <v>103</v>
      </c>
      <c r="D250" s="5" t="s">
        <v>106</v>
      </c>
      <c r="E250" s="5" t="str">
        <f>'CUOTA LTP'!C148</f>
        <v>ISLADAMAS S.A. PESQ.</v>
      </c>
      <c r="F250" s="5" t="s">
        <v>95</v>
      </c>
      <c r="G250" s="5" t="s">
        <v>96</v>
      </c>
      <c r="H250" s="3">
        <f>'CUOTA LTP'!E149</f>
        <v>48.781100000000002</v>
      </c>
      <c r="I250" s="3">
        <f>'CUOTA LTP'!F149</f>
        <v>0</v>
      </c>
      <c r="J250" s="3">
        <f>'CUOTA LTP'!G149</f>
        <v>107.92410000000004</v>
      </c>
      <c r="K250" s="3">
        <f>'CUOTA LTP'!H149</f>
        <v>104.25700000000001</v>
      </c>
      <c r="L250" s="3">
        <f>'CUOTA LTP'!I149</f>
        <v>3.6671000000000333</v>
      </c>
      <c r="M250" s="63">
        <f>'CUOTA LTP'!J149</f>
        <v>0.96602149102934343</v>
      </c>
      <c r="N250" s="14" t="s">
        <v>97</v>
      </c>
      <c r="O250" s="14">
        <f>'RESUMEN '!$B$3</f>
        <v>44200</v>
      </c>
      <c r="P250" s="5">
        <v>2020</v>
      </c>
      <c r="Q250" s="5"/>
    </row>
    <row r="251" spans="1:17" x14ac:dyDescent="0.25">
      <c r="A251" s="5" t="s">
        <v>25</v>
      </c>
      <c r="B251" s="5" t="s">
        <v>90</v>
      </c>
      <c r="C251" s="5" t="s">
        <v>103</v>
      </c>
      <c r="D251" s="5" t="s">
        <v>106</v>
      </c>
      <c r="E251" s="5" t="str">
        <f>'CUOTA LTP'!C148</f>
        <v>ISLADAMAS S.A. PESQ.</v>
      </c>
      <c r="F251" s="5" t="s">
        <v>93</v>
      </c>
      <c r="G251" s="5" t="s">
        <v>96</v>
      </c>
      <c r="H251" s="3">
        <f>'CUOTA LTP'!K148</f>
        <v>489.30709999999999</v>
      </c>
      <c r="I251" s="3">
        <f>'CUOTA LTP'!L148</f>
        <v>0</v>
      </c>
      <c r="J251" s="3">
        <f>'CUOTA LTP'!M148</f>
        <v>489.30709999999999</v>
      </c>
      <c r="K251" s="3">
        <f>'CUOTA LTP'!N148</f>
        <v>485.64</v>
      </c>
      <c r="L251" s="3">
        <f>'CUOTA LTP'!O148</f>
        <v>3.6671000000000049</v>
      </c>
      <c r="M251" s="63">
        <f>'CUOTA LTP'!P148</f>
        <v>0.99250552464903941</v>
      </c>
      <c r="N251" s="14" t="s">
        <v>97</v>
      </c>
      <c r="O251" s="14">
        <f>'RESUMEN '!$B$3</f>
        <v>44200</v>
      </c>
      <c r="P251" s="5">
        <v>2020</v>
      </c>
      <c r="Q251" s="5"/>
    </row>
    <row r="252" spans="1:17" x14ac:dyDescent="0.25">
      <c r="A252" s="5" t="s">
        <v>25</v>
      </c>
      <c r="B252" s="5" t="s">
        <v>90</v>
      </c>
      <c r="C252" s="5" t="s">
        <v>103</v>
      </c>
      <c r="D252" s="5" t="s">
        <v>106</v>
      </c>
      <c r="E252" s="5" t="str">
        <f>'CUOTA LTP'!C150</f>
        <v>LANDES S.A. PESQ.</v>
      </c>
      <c r="F252" s="5" t="s">
        <v>93</v>
      </c>
      <c r="G252" s="5" t="s">
        <v>94</v>
      </c>
      <c r="H252" s="3">
        <f>'CUOTA LTP'!E150</f>
        <v>2.2812000000000001</v>
      </c>
      <c r="I252" s="3">
        <f>'CUOTA LTP'!F150</f>
        <v>0</v>
      </c>
      <c r="J252" s="3">
        <f>'CUOTA LTP'!G150</f>
        <v>2.2812000000000001</v>
      </c>
      <c r="K252" s="3">
        <f>'CUOTA LTP'!H150</f>
        <v>0</v>
      </c>
      <c r="L252" s="3">
        <f>'CUOTA LTP'!I150</f>
        <v>2.2812000000000001</v>
      </c>
      <c r="M252" s="63">
        <f>'CUOTA LTP'!J150</f>
        <v>0</v>
      </c>
      <c r="N252" s="14" t="s">
        <v>97</v>
      </c>
      <c r="O252" s="14">
        <f>'RESUMEN '!$B$3</f>
        <v>44200</v>
      </c>
      <c r="P252" s="5">
        <v>2020</v>
      </c>
      <c r="Q252" s="5"/>
    </row>
    <row r="253" spans="1:17" x14ac:dyDescent="0.25">
      <c r="A253" s="5" t="s">
        <v>25</v>
      </c>
      <c r="B253" s="5" t="s">
        <v>90</v>
      </c>
      <c r="C253" s="5" t="s">
        <v>103</v>
      </c>
      <c r="D253" s="5" t="s">
        <v>106</v>
      </c>
      <c r="E253" s="5" t="str">
        <f>'CUOTA LTP'!C150</f>
        <v>LANDES S.A. PESQ.</v>
      </c>
      <c r="F253" s="5" t="s">
        <v>95</v>
      </c>
      <c r="G253" s="5" t="s">
        <v>96</v>
      </c>
      <c r="H253" s="3">
        <f>'CUOTA LTP'!E151</f>
        <v>0.25259999999999999</v>
      </c>
      <c r="I253" s="3">
        <f>'CUOTA LTP'!F151</f>
        <v>0</v>
      </c>
      <c r="J253" s="3">
        <f>'CUOTA LTP'!G151</f>
        <v>2.5338000000000003</v>
      </c>
      <c r="K253" s="3">
        <f>'CUOTA LTP'!H151</f>
        <v>3.0000000000000001E-3</v>
      </c>
      <c r="L253" s="3">
        <f>'CUOTA LTP'!I151</f>
        <v>2.5308000000000002</v>
      </c>
      <c r="M253" s="63">
        <f>'CUOTA LTP'!J151</f>
        <v>1.1839924224484961E-3</v>
      </c>
      <c r="N253" s="14" t="s">
        <v>97</v>
      </c>
      <c r="O253" s="14">
        <f>'RESUMEN '!$B$3</f>
        <v>44200</v>
      </c>
      <c r="P253" s="5">
        <v>2020</v>
      </c>
      <c r="Q253" s="5"/>
    </row>
    <row r="254" spans="1:17" x14ac:dyDescent="0.25">
      <c r="A254" s="5" t="s">
        <v>25</v>
      </c>
      <c r="B254" s="5" t="s">
        <v>90</v>
      </c>
      <c r="C254" s="5" t="s">
        <v>103</v>
      </c>
      <c r="D254" s="5" t="s">
        <v>106</v>
      </c>
      <c r="E254" s="5" t="str">
        <f>'CUOTA LTP'!C150</f>
        <v>LANDES S.A. PESQ.</v>
      </c>
      <c r="F254" s="5" t="s">
        <v>93</v>
      </c>
      <c r="G254" s="5" t="s">
        <v>96</v>
      </c>
      <c r="H254" s="3">
        <f>'CUOTA LTP'!K150</f>
        <v>2.5338000000000003</v>
      </c>
      <c r="I254" s="3">
        <f>'CUOTA LTP'!L150</f>
        <v>0</v>
      </c>
      <c r="J254" s="3">
        <f>'CUOTA LTP'!M150</f>
        <v>2.5338000000000003</v>
      </c>
      <c r="K254" s="3">
        <f>'CUOTA LTP'!N150</f>
        <v>3.0000000000000001E-3</v>
      </c>
      <c r="L254" s="3">
        <f>'CUOTA LTP'!O150</f>
        <v>2.5308000000000002</v>
      </c>
      <c r="M254" s="63">
        <f>'CUOTA LTP'!P150</f>
        <v>1.1839924224484961E-3</v>
      </c>
      <c r="N254" s="14" t="s">
        <v>97</v>
      </c>
      <c r="O254" s="14">
        <f>'RESUMEN '!$B$3</f>
        <v>44200</v>
      </c>
      <c r="P254" s="5">
        <v>2020</v>
      </c>
      <c r="Q254" s="5"/>
    </row>
    <row r="255" spans="1:17" x14ac:dyDescent="0.25">
      <c r="A255" s="5" t="s">
        <v>25</v>
      </c>
      <c r="B255" s="5" t="s">
        <v>90</v>
      </c>
      <c r="C255" s="5" t="s">
        <v>103</v>
      </c>
      <c r="D255" s="5" t="s">
        <v>106</v>
      </c>
      <c r="E255" s="5" t="str">
        <f>'CUOTA LTP'!C152</f>
        <v>ZUÑIGA ROMERO GONZALO</v>
      </c>
      <c r="F255" s="5" t="s">
        <v>93</v>
      </c>
      <c r="G255" s="5" t="s">
        <v>94</v>
      </c>
      <c r="H255" s="3">
        <f>'CUOTA LTP'!E152</f>
        <v>47.819000000000003</v>
      </c>
      <c r="I255" s="3">
        <f>'CUOTA LTP'!F152</f>
        <v>0</v>
      </c>
      <c r="J255" s="3">
        <f>'CUOTA LTP'!G152</f>
        <v>47.819000000000003</v>
      </c>
      <c r="K255" s="3">
        <f>'CUOTA LTP'!H152</f>
        <v>0</v>
      </c>
      <c r="L255" s="3">
        <f>'CUOTA LTP'!I152</f>
        <v>47.819000000000003</v>
      </c>
      <c r="M255" s="63">
        <f>'CUOTA LTP'!J152</f>
        <v>0</v>
      </c>
      <c r="N255" s="14" t="s">
        <v>97</v>
      </c>
      <c r="O255" s="14">
        <f>'RESUMEN '!$B$3</f>
        <v>44200</v>
      </c>
      <c r="P255" s="5">
        <v>2020</v>
      </c>
      <c r="Q255" s="5"/>
    </row>
    <row r="256" spans="1:17" x14ac:dyDescent="0.25">
      <c r="A256" s="5" t="s">
        <v>25</v>
      </c>
      <c r="B256" s="5" t="s">
        <v>90</v>
      </c>
      <c r="C256" s="5" t="s">
        <v>103</v>
      </c>
      <c r="D256" s="5" t="s">
        <v>106</v>
      </c>
      <c r="E256" s="5" t="str">
        <f>'CUOTA LTP'!C152</f>
        <v>ZUÑIGA ROMERO GONZALO</v>
      </c>
      <c r="F256" s="5" t="s">
        <v>95</v>
      </c>
      <c r="G256" s="5" t="s">
        <v>96</v>
      </c>
      <c r="H256" s="3">
        <f>'CUOTA LTP'!E153</f>
        <v>5.2952000000000004</v>
      </c>
      <c r="I256" s="3">
        <f>'CUOTA LTP'!F153</f>
        <v>0</v>
      </c>
      <c r="J256" s="3">
        <f>'CUOTA LTP'!G153</f>
        <v>53.114200000000004</v>
      </c>
      <c r="K256" s="3">
        <f>'CUOTA LTP'!H153</f>
        <v>0</v>
      </c>
      <c r="L256" s="3">
        <f>'CUOTA LTP'!I153</f>
        <v>53.114200000000004</v>
      </c>
      <c r="M256" s="63">
        <f>'CUOTA LTP'!J153</f>
        <v>0</v>
      </c>
      <c r="N256" s="14" t="s">
        <v>97</v>
      </c>
      <c r="O256" s="14">
        <f>'RESUMEN '!$B$3</f>
        <v>44200</v>
      </c>
      <c r="P256" s="5">
        <v>2020</v>
      </c>
      <c r="Q256" s="5"/>
    </row>
    <row r="257" spans="1:17" x14ac:dyDescent="0.25">
      <c r="A257" s="5" t="s">
        <v>25</v>
      </c>
      <c r="B257" s="5" t="s">
        <v>90</v>
      </c>
      <c r="C257" s="5" t="s">
        <v>103</v>
      </c>
      <c r="D257" s="5" t="s">
        <v>106</v>
      </c>
      <c r="E257" s="5" t="str">
        <f>'CUOTA LTP'!C152</f>
        <v>ZUÑIGA ROMERO GONZALO</v>
      </c>
      <c r="F257" s="5" t="s">
        <v>93</v>
      </c>
      <c r="G257" s="5" t="s">
        <v>96</v>
      </c>
      <c r="H257" s="3">
        <f>'CUOTA LTP'!K152</f>
        <v>53.114200000000004</v>
      </c>
      <c r="I257" s="3">
        <f>'CUOTA LTP'!L152</f>
        <v>0</v>
      </c>
      <c r="J257" s="3">
        <f>'CUOTA LTP'!M152</f>
        <v>53.114200000000004</v>
      </c>
      <c r="K257" s="3">
        <f>'CUOTA LTP'!N152</f>
        <v>0</v>
      </c>
      <c r="L257" s="3">
        <f>'CUOTA LTP'!O152</f>
        <v>53.114200000000004</v>
      </c>
      <c r="M257" s="63">
        <f>'CUOTA LTP'!P152</f>
        <v>0</v>
      </c>
      <c r="N257" s="14" t="s">
        <v>97</v>
      </c>
      <c r="O257" s="14">
        <f>'RESUMEN '!$B$3</f>
        <v>44200</v>
      </c>
      <c r="P257" s="5">
        <v>2020</v>
      </c>
      <c r="Q257" s="5"/>
    </row>
    <row r="258" spans="1:17" x14ac:dyDescent="0.25">
      <c r="A258" s="5" t="s">
        <v>25</v>
      </c>
      <c r="B258" s="5" t="s">
        <v>90</v>
      </c>
      <c r="C258" s="5" t="s">
        <v>103</v>
      </c>
      <c r="D258" s="5" t="s">
        <v>106</v>
      </c>
      <c r="E258" s="5" t="str">
        <f>'CUOTA LTP'!C154</f>
        <v>MOROZIN YURECIC MARIO</v>
      </c>
      <c r="F258" s="5" t="s">
        <v>93</v>
      </c>
      <c r="G258" s="5" t="s">
        <v>94</v>
      </c>
      <c r="H258" s="3">
        <f>'CUOTA LTP'!E154</f>
        <v>4.4200000000000003E-2</v>
      </c>
      <c r="I258" s="3">
        <f>'CUOTA LTP'!F154</f>
        <v>0</v>
      </c>
      <c r="J258" s="3">
        <f>'CUOTA LTP'!G154</f>
        <v>4.4200000000000003E-2</v>
      </c>
      <c r="K258" s="3">
        <f>'CUOTA LTP'!H154</f>
        <v>0</v>
      </c>
      <c r="L258" s="3">
        <f>'CUOTA LTP'!I154</f>
        <v>4.4200000000000003E-2</v>
      </c>
      <c r="M258" s="63">
        <f>'CUOTA LTP'!J154</f>
        <v>0</v>
      </c>
      <c r="N258" s="14" t="s">
        <v>97</v>
      </c>
      <c r="O258" s="14">
        <f>'RESUMEN '!$B$3</f>
        <v>44200</v>
      </c>
      <c r="P258" s="5">
        <v>2020</v>
      </c>
      <c r="Q258" s="5"/>
    </row>
    <row r="259" spans="1:17" x14ac:dyDescent="0.25">
      <c r="A259" s="5" t="s">
        <v>25</v>
      </c>
      <c r="B259" s="5" t="s">
        <v>90</v>
      </c>
      <c r="C259" s="5" t="s">
        <v>103</v>
      </c>
      <c r="D259" s="5" t="s">
        <v>106</v>
      </c>
      <c r="E259" s="5" t="str">
        <f>'CUOTA LTP'!C154</f>
        <v>MOROZIN YURECIC MARIO</v>
      </c>
      <c r="F259" s="5" t="s">
        <v>95</v>
      </c>
      <c r="G259" s="5" t="s">
        <v>96</v>
      </c>
      <c r="H259" s="3">
        <f>'CUOTA LTP'!E155</f>
        <v>4.8999999999999998E-3</v>
      </c>
      <c r="I259" s="3">
        <f>'CUOTA LTP'!F155</f>
        <v>0</v>
      </c>
      <c r="J259" s="3">
        <f>'CUOTA LTP'!G155</f>
        <v>4.9100000000000005E-2</v>
      </c>
      <c r="K259" s="3">
        <f>'CUOTA LTP'!H155</f>
        <v>0</v>
      </c>
      <c r="L259" s="3">
        <f>'CUOTA LTP'!I155</f>
        <v>4.9100000000000005E-2</v>
      </c>
      <c r="M259" s="63">
        <f>'CUOTA LTP'!J155</f>
        <v>0</v>
      </c>
      <c r="N259" s="14" t="s">
        <v>97</v>
      </c>
      <c r="O259" s="14">
        <f>'RESUMEN '!$B$3</f>
        <v>44200</v>
      </c>
      <c r="P259" s="5">
        <v>2020</v>
      </c>
      <c r="Q259" s="5"/>
    </row>
    <row r="260" spans="1:17" x14ac:dyDescent="0.25">
      <c r="A260" s="5" t="s">
        <v>25</v>
      </c>
      <c r="B260" s="5" t="s">
        <v>90</v>
      </c>
      <c r="C260" s="5" t="s">
        <v>103</v>
      </c>
      <c r="D260" s="5" t="s">
        <v>106</v>
      </c>
      <c r="E260" s="5" t="str">
        <f>'CUOTA LTP'!C154</f>
        <v>MOROZIN YURECIC MARIO</v>
      </c>
      <c r="F260" s="5" t="s">
        <v>93</v>
      </c>
      <c r="G260" s="5" t="s">
        <v>96</v>
      </c>
      <c r="H260" s="3">
        <f>'CUOTA LTP'!K154</f>
        <v>4.9100000000000005E-2</v>
      </c>
      <c r="I260" s="3">
        <f>'CUOTA LTP'!L154</f>
        <v>0</v>
      </c>
      <c r="J260" s="3">
        <f>'CUOTA LTP'!M154</f>
        <v>4.9100000000000005E-2</v>
      </c>
      <c r="K260" s="3">
        <f>'CUOTA LTP'!N154</f>
        <v>0</v>
      </c>
      <c r="L260" s="3">
        <f>'CUOTA LTP'!O154</f>
        <v>4.9100000000000005E-2</v>
      </c>
      <c r="M260" s="63">
        <f>'CUOTA LTP'!P154</f>
        <v>0</v>
      </c>
      <c r="N260" s="14" t="s">
        <v>97</v>
      </c>
      <c r="O260" s="14">
        <f>'RESUMEN '!$B$3</f>
        <v>44200</v>
      </c>
      <c r="P260" s="5">
        <v>2020</v>
      </c>
      <c r="Q260" s="5"/>
    </row>
    <row r="261" spans="1:17" x14ac:dyDescent="0.25">
      <c r="A261" s="5" t="s">
        <v>25</v>
      </c>
      <c r="B261" s="5" t="s">
        <v>90</v>
      </c>
      <c r="C261" s="5" t="s">
        <v>103</v>
      </c>
      <c r="D261" s="5" t="s">
        <v>106</v>
      </c>
      <c r="E261" s="5" t="str">
        <f>'CUOTA LTP'!C156</f>
        <v>QUINTERO LTDA. SOC. PESQ.</v>
      </c>
      <c r="F261" s="5" t="s">
        <v>93</v>
      </c>
      <c r="G261" s="5" t="s">
        <v>94</v>
      </c>
      <c r="H261" s="3">
        <f>'CUOTA LTP'!E156</f>
        <v>2.9399999999999999E-2</v>
      </c>
      <c r="I261" s="3">
        <f>'CUOTA LTP'!F156</f>
        <v>0</v>
      </c>
      <c r="J261" s="3">
        <f>'CUOTA LTP'!G156</f>
        <v>2.9399999999999999E-2</v>
      </c>
      <c r="K261" s="3">
        <f>'CUOTA LTP'!H156</f>
        <v>0</v>
      </c>
      <c r="L261" s="3">
        <f>'CUOTA LTP'!I156</f>
        <v>2.9399999999999999E-2</v>
      </c>
      <c r="M261" s="63">
        <f>'CUOTA LTP'!J156</f>
        <v>0</v>
      </c>
      <c r="N261" s="14" t="s">
        <v>97</v>
      </c>
      <c r="O261" s="14">
        <f>'RESUMEN '!$B$3</f>
        <v>44200</v>
      </c>
      <c r="P261" s="5">
        <v>2020</v>
      </c>
      <c r="Q261" s="5"/>
    </row>
    <row r="262" spans="1:17" x14ac:dyDescent="0.25">
      <c r="A262" s="5" t="s">
        <v>25</v>
      </c>
      <c r="B262" s="5" t="s">
        <v>90</v>
      </c>
      <c r="C262" s="5" t="s">
        <v>103</v>
      </c>
      <c r="D262" s="5" t="s">
        <v>106</v>
      </c>
      <c r="E262" s="5" t="str">
        <f>'CUOTA LTP'!C156</f>
        <v>QUINTERO LTDA. SOC. PESQ.</v>
      </c>
      <c r="F262" s="5" t="s">
        <v>95</v>
      </c>
      <c r="G262" s="5" t="s">
        <v>96</v>
      </c>
      <c r="H262" s="3">
        <f>'CUOTA LTP'!E157</f>
        <v>3.3E-3</v>
      </c>
      <c r="I262" s="3">
        <f>'CUOTA LTP'!F157</f>
        <v>0</v>
      </c>
      <c r="J262" s="3">
        <f>'CUOTA LTP'!G157</f>
        <v>3.27E-2</v>
      </c>
      <c r="K262" s="3">
        <f>'CUOTA LTP'!H157</f>
        <v>0</v>
      </c>
      <c r="L262" s="3">
        <f>'CUOTA LTP'!I157</f>
        <v>3.27E-2</v>
      </c>
      <c r="M262" s="63">
        <f>'CUOTA LTP'!J157</f>
        <v>0</v>
      </c>
      <c r="N262" s="14" t="s">
        <v>97</v>
      </c>
      <c r="O262" s="14">
        <f>'RESUMEN '!$B$3</f>
        <v>44200</v>
      </c>
      <c r="P262" s="5">
        <v>2020</v>
      </c>
      <c r="Q262" s="5"/>
    </row>
    <row r="263" spans="1:17" x14ac:dyDescent="0.25">
      <c r="A263" s="5" t="s">
        <v>25</v>
      </c>
      <c r="B263" s="5" t="s">
        <v>90</v>
      </c>
      <c r="C263" s="5" t="s">
        <v>103</v>
      </c>
      <c r="D263" s="5" t="s">
        <v>106</v>
      </c>
      <c r="E263" s="5" t="str">
        <f>'CUOTA LTP'!C156</f>
        <v>QUINTERO LTDA. SOC. PESQ.</v>
      </c>
      <c r="F263" s="5" t="s">
        <v>93</v>
      </c>
      <c r="G263" s="5" t="s">
        <v>96</v>
      </c>
      <c r="H263" s="3">
        <f>'CUOTA LTP'!K156</f>
        <v>3.27E-2</v>
      </c>
      <c r="I263" s="3">
        <f>'CUOTA LTP'!L156</f>
        <v>0</v>
      </c>
      <c r="J263" s="3">
        <f>'CUOTA LTP'!M156</f>
        <v>3.27E-2</v>
      </c>
      <c r="K263" s="3">
        <f>'CUOTA LTP'!N156</f>
        <v>0</v>
      </c>
      <c r="L263" s="3">
        <f>'CUOTA LTP'!O156</f>
        <v>3.27E-2</v>
      </c>
      <c r="M263" s="63">
        <f>'CUOTA LTP'!P156</f>
        <v>0</v>
      </c>
      <c r="N263" s="14" t="s">
        <v>97</v>
      </c>
      <c r="O263" s="14">
        <f>'RESUMEN '!$B$3</f>
        <v>44200</v>
      </c>
      <c r="P263" s="5">
        <v>2020</v>
      </c>
      <c r="Q263" s="5"/>
    </row>
    <row r="264" spans="1:17" x14ac:dyDescent="0.25">
      <c r="A264" s="5" t="s">
        <v>25</v>
      </c>
      <c r="B264" s="5" t="s">
        <v>90</v>
      </c>
      <c r="C264" s="5" t="s">
        <v>103</v>
      </c>
      <c r="D264" s="5" t="s">
        <v>106</v>
      </c>
      <c r="E264" s="5" t="str">
        <f>'CUOTA LTP'!C158</f>
        <v>PACIFICBLU SPA.</v>
      </c>
      <c r="F264" s="5" t="s">
        <v>93</v>
      </c>
      <c r="G264" s="5" t="s">
        <v>94</v>
      </c>
      <c r="H264" s="3">
        <f>'CUOTA LTP'!E158</f>
        <v>26.764600000000002</v>
      </c>
      <c r="I264" s="3">
        <f>'CUOTA LTP'!F158</f>
        <v>28.396999999999998</v>
      </c>
      <c r="J264" s="3">
        <f>'CUOTA LTP'!G158</f>
        <v>55.1616</v>
      </c>
      <c r="K264" s="3">
        <f>'CUOTA LTP'!H158</f>
        <v>5.6000000000000001E-2</v>
      </c>
      <c r="L264" s="3">
        <f>'CUOTA LTP'!I158</f>
        <v>55.105600000000003</v>
      </c>
      <c r="M264" s="63">
        <f>'CUOTA LTP'!J158</f>
        <v>1.0151989789998839E-3</v>
      </c>
      <c r="N264" s="14" t="s">
        <v>97</v>
      </c>
      <c r="O264" s="14">
        <f>'RESUMEN '!$B$3</f>
        <v>44200</v>
      </c>
      <c r="P264" s="5">
        <v>2020</v>
      </c>
      <c r="Q264" s="5"/>
    </row>
    <row r="265" spans="1:17" x14ac:dyDescent="0.25">
      <c r="A265" s="5" t="s">
        <v>25</v>
      </c>
      <c r="B265" s="5" t="s">
        <v>90</v>
      </c>
      <c r="C265" s="5" t="s">
        <v>103</v>
      </c>
      <c r="D265" s="5" t="s">
        <v>106</v>
      </c>
      <c r="E265" s="5" t="str">
        <f>'CUOTA LTP'!C158</f>
        <v>PACIFICBLU SPA.</v>
      </c>
      <c r="F265" s="5" t="s">
        <v>95</v>
      </c>
      <c r="G265" s="5" t="s">
        <v>96</v>
      </c>
      <c r="H265" s="3">
        <f>'CUOTA LTP'!E159</f>
        <v>2.9636999999999998</v>
      </c>
      <c r="I265" s="3">
        <f>'CUOTA LTP'!F159</f>
        <v>0</v>
      </c>
      <c r="J265" s="3">
        <f>'CUOTA LTP'!G159</f>
        <v>58.069300000000005</v>
      </c>
      <c r="K265" s="3">
        <f>'CUOTA LTP'!H159</f>
        <v>0</v>
      </c>
      <c r="L265" s="3">
        <f>'CUOTA LTP'!I159</f>
        <v>58.069300000000005</v>
      </c>
      <c r="M265" s="63">
        <f>'CUOTA LTP'!J159</f>
        <v>0</v>
      </c>
      <c r="N265" s="14" t="s">
        <v>97</v>
      </c>
      <c r="O265" s="14">
        <f>'RESUMEN '!$B$3</f>
        <v>44200</v>
      </c>
      <c r="P265" s="5">
        <v>2020</v>
      </c>
      <c r="Q265" s="5"/>
    </row>
    <row r="266" spans="1:17" x14ac:dyDescent="0.25">
      <c r="A266" s="5" t="s">
        <v>25</v>
      </c>
      <c r="B266" s="5" t="s">
        <v>90</v>
      </c>
      <c r="C266" s="5" t="s">
        <v>103</v>
      </c>
      <c r="D266" s="5" t="s">
        <v>106</v>
      </c>
      <c r="E266" s="5" t="str">
        <f>'CUOTA LTP'!C158</f>
        <v>PACIFICBLU SPA.</v>
      </c>
      <c r="F266" s="5" t="s">
        <v>93</v>
      </c>
      <c r="G266" s="5" t="s">
        <v>96</v>
      </c>
      <c r="H266" s="3">
        <f>'CUOTA LTP'!K158</f>
        <v>29.728300000000001</v>
      </c>
      <c r="I266" s="3">
        <f>'CUOTA LTP'!L158</f>
        <v>28.396999999999998</v>
      </c>
      <c r="J266" s="3">
        <f>'CUOTA LTP'!M158</f>
        <v>58.125299999999996</v>
      </c>
      <c r="K266" s="3">
        <f>'CUOTA LTP'!N158</f>
        <v>5.6000000000000001E-2</v>
      </c>
      <c r="L266" s="3">
        <f>'CUOTA LTP'!O158</f>
        <v>58.069299999999998</v>
      </c>
      <c r="M266" s="63">
        <f>'CUOTA LTP'!P158</f>
        <v>9.6343588764273048E-4</v>
      </c>
      <c r="N266" s="14" t="s">
        <v>97</v>
      </c>
      <c r="O266" s="14">
        <f>'RESUMEN '!$B$3</f>
        <v>44200</v>
      </c>
      <c r="P266" s="5">
        <v>2020</v>
      </c>
      <c r="Q266" s="5"/>
    </row>
    <row r="267" spans="1:17" x14ac:dyDescent="0.25">
      <c r="A267" s="5" t="s">
        <v>25</v>
      </c>
      <c r="B267" s="5" t="s">
        <v>90</v>
      </c>
      <c r="C267" s="5" t="s">
        <v>103</v>
      </c>
      <c r="D267" s="5" t="s">
        <v>106</v>
      </c>
      <c r="E267" s="5" t="str">
        <f>'CUOTA LTP'!C160</f>
        <v>DA VENEZIA RETAMALES ANTONIO</v>
      </c>
      <c r="F267" s="5" t="s">
        <v>93</v>
      </c>
      <c r="G267" s="5" t="s">
        <v>94</v>
      </c>
      <c r="H267" s="3">
        <f>'CUOTA LTP'!E160</f>
        <v>1.47E-2</v>
      </c>
      <c r="I267" s="3">
        <f>'CUOTA LTP'!F160</f>
        <v>0</v>
      </c>
      <c r="J267" s="3">
        <f>'CUOTA LTP'!G160</f>
        <v>1.47E-2</v>
      </c>
      <c r="K267" s="3">
        <f>'CUOTA LTP'!H160</f>
        <v>0</v>
      </c>
      <c r="L267" s="3">
        <f>'CUOTA LTP'!I160</f>
        <v>1.47E-2</v>
      </c>
      <c r="M267" s="63">
        <f>'CUOTA LTP'!J160</f>
        <v>0</v>
      </c>
      <c r="N267" s="14" t="s">
        <v>97</v>
      </c>
      <c r="O267" s="14">
        <f>'RESUMEN '!$B$3</f>
        <v>44200</v>
      </c>
      <c r="P267" s="5">
        <v>2020</v>
      </c>
      <c r="Q267" s="5"/>
    </row>
    <row r="268" spans="1:17" x14ac:dyDescent="0.25">
      <c r="A268" s="5" t="s">
        <v>25</v>
      </c>
      <c r="B268" s="5" t="s">
        <v>90</v>
      </c>
      <c r="C268" s="5" t="s">
        <v>103</v>
      </c>
      <c r="D268" s="5" t="s">
        <v>106</v>
      </c>
      <c r="E268" s="5" t="str">
        <f>'CUOTA LTP'!C160</f>
        <v>DA VENEZIA RETAMALES ANTONIO</v>
      </c>
      <c r="F268" s="5" t="s">
        <v>95</v>
      </c>
      <c r="G268" s="5" t="s">
        <v>96</v>
      </c>
      <c r="H268" s="3">
        <f>'CUOTA LTP'!E161</f>
        <v>1.6000000000000001E-3</v>
      </c>
      <c r="I268" s="3">
        <f>'CUOTA LTP'!F161</f>
        <v>0</v>
      </c>
      <c r="J268" s="3">
        <f>'CUOTA LTP'!G161</f>
        <v>1.6299999999999999E-2</v>
      </c>
      <c r="K268" s="3">
        <f>'CUOTA LTP'!H161</f>
        <v>0</v>
      </c>
      <c r="L268" s="3">
        <f>'CUOTA LTP'!I161</f>
        <v>1.6299999999999999E-2</v>
      </c>
      <c r="M268" s="63">
        <f>'CUOTA LTP'!J161</f>
        <v>0</v>
      </c>
      <c r="N268" s="14" t="s">
        <v>97</v>
      </c>
      <c r="O268" s="14">
        <f>'RESUMEN '!$B$3</f>
        <v>44200</v>
      </c>
      <c r="P268" s="5">
        <v>2020</v>
      </c>
      <c r="Q268" s="5"/>
    </row>
    <row r="269" spans="1:17" x14ac:dyDescent="0.25">
      <c r="A269" s="5" t="s">
        <v>25</v>
      </c>
      <c r="B269" s="5" t="s">
        <v>90</v>
      </c>
      <c r="C269" s="5" t="s">
        <v>103</v>
      </c>
      <c r="D269" s="5" t="s">
        <v>106</v>
      </c>
      <c r="E269" s="5" t="str">
        <f>'CUOTA LTP'!C160</f>
        <v>DA VENEZIA RETAMALES ANTONIO</v>
      </c>
      <c r="F269" s="5" t="s">
        <v>93</v>
      </c>
      <c r="G269" s="5" t="s">
        <v>96</v>
      </c>
      <c r="H269" s="3">
        <f>'CUOTA LTP'!K160</f>
        <v>1.6299999999999999E-2</v>
      </c>
      <c r="I269" s="3">
        <f>'CUOTA LTP'!L160</f>
        <v>0</v>
      </c>
      <c r="J269" s="3">
        <f>'CUOTA LTP'!M160</f>
        <v>1.6299999999999999E-2</v>
      </c>
      <c r="K269" s="3">
        <f>'CUOTA LTP'!N160</f>
        <v>0</v>
      </c>
      <c r="L269" s="3">
        <f>'CUOTA LTP'!O160</f>
        <v>1.6299999999999999E-2</v>
      </c>
      <c r="M269" s="63">
        <f>'CUOTA LTP'!P160</f>
        <v>0</v>
      </c>
      <c r="N269" s="14" t="s">
        <v>97</v>
      </c>
      <c r="O269" s="14">
        <f>'RESUMEN '!$B$3</f>
        <v>44200</v>
      </c>
      <c r="P269" s="5">
        <v>2020</v>
      </c>
      <c r="Q269" s="5"/>
    </row>
    <row r="270" spans="1:17" x14ac:dyDescent="0.25">
      <c r="A270" s="5" t="s">
        <v>25</v>
      </c>
      <c r="B270" s="5" t="s">
        <v>90</v>
      </c>
      <c r="C270" s="5" t="s">
        <v>103</v>
      </c>
      <c r="D270" s="5" t="s">
        <v>106</v>
      </c>
      <c r="E270" s="5" t="str">
        <f>'CUOTA LTP'!C162</f>
        <v>ENFERMAR LTDA. SOC. PESQ.</v>
      </c>
      <c r="F270" s="5" t="s">
        <v>93</v>
      </c>
      <c r="G270" s="5" t="s">
        <v>94</v>
      </c>
      <c r="H270" s="3">
        <f>'CUOTA LTP'!E162</f>
        <v>0.39739999999999998</v>
      </c>
      <c r="I270" s="3">
        <f>'CUOTA LTP'!F162</f>
        <v>0</v>
      </c>
      <c r="J270" s="3">
        <f>'CUOTA LTP'!G162</f>
        <v>0.39739999999999998</v>
      </c>
      <c r="K270" s="3">
        <f>'CUOTA LTP'!H162</f>
        <v>0</v>
      </c>
      <c r="L270" s="3">
        <f>'CUOTA LTP'!I162</f>
        <v>0.39739999999999998</v>
      </c>
      <c r="M270" s="63">
        <f>'CUOTA LTP'!J162</f>
        <v>0</v>
      </c>
      <c r="N270" s="14" t="s">
        <v>97</v>
      </c>
      <c r="O270" s="14">
        <f>'RESUMEN '!$B$3</f>
        <v>44200</v>
      </c>
      <c r="P270" s="5">
        <v>2020</v>
      </c>
      <c r="Q270" s="5"/>
    </row>
    <row r="271" spans="1:17" x14ac:dyDescent="0.25">
      <c r="A271" s="5" t="s">
        <v>25</v>
      </c>
      <c r="B271" s="5" t="s">
        <v>90</v>
      </c>
      <c r="C271" s="5" t="s">
        <v>103</v>
      </c>
      <c r="D271" s="5" t="s">
        <v>106</v>
      </c>
      <c r="E271" s="5" t="str">
        <f>'CUOTA LTP'!C162</f>
        <v>ENFERMAR LTDA. SOC. PESQ.</v>
      </c>
      <c r="F271" s="5" t="s">
        <v>95</v>
      </c>
      <c r="G271" s="5" t="s">
        <v>96</v>
      </c>
      <c r="H271" s="3">
        <f>'CUOTA LTP'!E163</f>
        <v>4.3999999999999997E-2</v>
      </c>
      <c r="I271" s="3">
        <f>'CUOTA LTP'!F163</f>
        <v>0</v>
      </c>
      <c r="J271" s="3">
        <f>'CUOTA LTP'!G163</f>
        <v>0.44139999999999996</v>
      </c>
      <c r="K271" s="3">
        <f>'CUOTA LTP'!H163</f>
        <v>0</v>
      </c>
      <c r="L271" s="3">
        <f>'CUOTA LTP'!I163</f>
        <v>0.44139999999999996</v>
      </c>
      <c r="M271" s="63">
        <f>'CUOTA LTP'!J163</f>
        <v>0</v>
      </c>
      <c r="N271" s="14" t="s">
        <v>97</v>
      </c>
      <c r="O271" s="14">
        <f>'RESUMEN '!$B$3</f>
        <v>44200</v>
      </c>
      <c r="P271" s="5">
        <v>2020</v>
      </c>
      <c r="Q271" s="5"/>
    </row>
    <row r="272" spans="1:17" x14ac:dyDescent="0.25">
      <c r="A272" s="5" t="s">
        <v>25</v>
      </c>
      <c r="B272" s="5" t="s">
        <v>90</v>
      </c>
      <c r="C272" s="5" t="s">
        <v>103</v>
      </c>
      <c r="D272" s="5" t="s">
        <v>106</v>
      </c>
      <c r="E272" s="5" t="str">
        <f>'CUOTA LTP'!C162</f>
        <v>ENFERMAR LTDA. SOC. PESQ.</v>
      </c>
      <c r="F272" s="5" t="s">
        <v>93</v>
      </c>
      <c r="G272" s="5" t="s">
        <v>96</v>
      </c>
      <c r="H272" s="3">
        <f>'CUOTA LTP'!K162</f>
        <v>0.44139999999999996</v>
      </c>
      <c r="I272" s="3">
        <f>'CUOTA LTP'!L162</f>
        <v>0</v>
      </c>
      <c r="J272" s="3">
        <f>'CUOTA LTP'!M162</f>
        <v>0.44139999999999996</v>
      </c>
      <c r="K272" s="3">
        <f>'CUOTA LTP'!N162</f>
        <v>0</v>
      </c>
      <c r="L272" s="3">
        <f>'CUOTA LTP'!O162</f>
        <v>0.44139999999999996</v>
      </c>
      <c r="M272" s="63">
        <f>'CUOTA LTP'!P162</f>
        <v>0</v>
      </c>
      <c r="N272" s="14" t="s">
        <v>97</v>
      </c>
      <c r="O272" s="14">
        <f>'RESUMEN '!$B$3</f>
        <v>44200</v>
      </c>
      <c r="P272" s="5">
        <v>2020</v>
      </c>
      <c r="Q272" s="5"/>
    </row>
    <row r="273" spans="1:17" x14ac:dyDescent="0.25">
      <c r="A273" s="5" t="s">
        <v>25</v>
      </c>
      <c r="B273" s="5" t="s">
        <v>90</v>
      </c>
      <c r="C273" s="5" t="s">
        <v>103</v>
      </c>
      <c r="D273" s="5" t="s">
        <v>106</v>
      </c>
      <c r="E273" s="5" t="str">
        <f>'CUOTA LTP'!C164</f>
        <v>RUBIO Y MAUAD LTDA.</v>
      </c>
      <c r="F273" s="5" t="s">
        <v>93</v>
      </c>
      <c r="G273" s="5" t="s">
        <v>94</v>
      </c>
      <c r="H273" s="3">
        <f>'CUOTA LTP'!E164</f>
        <v>1.8842000000000001</v>
      </c>
      <c r="I273" s="3">
        <f>'CUOTA LTP'!F164</f>
        <v>0</v>
      </c>
      <c r="J273" s="3">
        <f>'CUOTA LTP'!G164</f>
        <v>1.8842000000000001</v>
      </c>
      <c r="K273" s="3">
        <f>'CUOTA LTP'!H164</f>
        <v>0</v>
      </c>
      <c r="L273" s="3">
        <f>'CUOTA LTP'!I164</f>
        <v>1.8842000000000001</v>
      </c>
      <c r="M273" s="63">
        <f>'CUOTA LTP'!J164</f>
        <v>0</v>
      </c>
      <c r="N273" s="14" t="s">
        <v>97</v>
      </c>
      <c r="O273" s="14">
        <f>'RESUMEN '!$B$3</f>
        <v>44200</v>
      </c>
      <c r="P273" s="5">
        <v>2020</v>
      </c>
      <c r="Q273" s="5"/>
    </row>
    <row r="274" spans="1:17" x14ac:dyDescent="0.25">
      <c r="A274" s="5" t="s">
        <v>25</v>
      </c>
      <c r="B274" s="5" t="s">
        <v>90</v>
      </c>
      <c r="C274" s="5" t="s">
        <v>103</v>
      </c>
      <c r="D274" s="5" t="s">
        <v>106</v>
      </c>
      <c r="E274" s="5" t="str">
        <f>'CUOTA LTP'!C164</f>
        <v>RUBIO Y MAUAD LTDA.</v>
      </c>
      <c r="F274" s="5" t="s">
        <v>95</v>
      </c>
      <c r="G274" s="5" t="s">
        <v>96</v>
      </c>
      <c r="H274" s="3">
        <f>'CUOTA LTP'!E165</f>
        <v>0.20860000000000001</v>
      </c>
      <c r="I274" s="3">
        <f>'CUOTA LTP'!F165</f>
        <v>0</v>
      </c>
      <c r="J274" s="3">
        <f>'CUOTA LTP'!G165</f>
        <v>2.0928</v>
      </c>
      <c r="K274" s="3">
        <f>'CUOTA LTP'!H165</f>
        <v>0</v>
      </c>
      <c r="L274" s="3">
        <f>'CUOTA LTP'!I165</f>
        <v>2.0928</v>
      </c>
      <c r="M274" s="63">
        <f>'CUOTA LTP'!J165</f>
        <v>0</v>
      </c>
      <c r="N274" s="14" t="s">
        <v>97</v>
      </c>
      <c r="O274" s="14">
        <f>'RESUMEN '!$B$3</f>
        <v>44200</v>
      </c>
      <c r="P274" s="5">
        <v>2020</v>
      </c>
      <c r="Q274" s="5"/>
    </row>
    <row r="275" spans="1:17" x14ac:dyDescent="0.25">
      <c r="A275" s="5" t="s">
        <v>25</v>
      </c>
      <c r="B275" s="5" t="s">
        <v>90</v>
      </c>
      <c r="C275" s="5" t="s">
        <v>103</v>
      </c>
      <c r="D275" s="5" t="s">
        <v>106</v>
      </c>
      <c r="E275" s="5" t="str">
        <f>'CUOTA LTP'!C164</f>
        <v>RUBIO Y MAUAD LTDA.</v>
      </c>
      <c r="F275" s="5" t="s">
        <v>93</v>
      </c>
      <c r="G275" s="5" t="s">
        <v>96</v>
      </c>
      <c r="H275" s="3">
        <f>'CUOTA LTP'!K164</f>
        <v>2.0928</v>
      </c>
      <c r="I275" s="3">
        <f>'CUOTA LTP'!L164</f>
        <v>0</v>
      </c>
      <c r="J275" s="3">
        <f>'CUOTA LTP'!M164</f>
        <v>2.0928</v>
      </c>
      <c r="K275" s="3">
        <f>'CUOTA LTP'!N164</f>
        <v>0</v>
      </c>
      <c r="L275" s="3">
        <f>'CUOTA LTP'!O164</f>
        <v>2.0928</v>
      </c>
      <c r="M275" s="63">
        <f>'CUOTA LTP'!P164</f>
        <v>0</v>
      </c>
      <c r="N275" s="14" t="s">
        <v>97</v>
      </c>
      <c r="O275" s="14">
        <f>'RESUMEN '!$B$3</f>
        <v>44200</v>
      </c>
      <c r="P275" s="5">
        <v>2020</v>
      </c>
      <c r="Q275" s="5"/>
    </row>
    <row r="276" spans="1:17" s="67" customFormat="1" x14ac:dyDescent="0.25">
      <c r="A276" s="60" t="s">
        <v>25</v>
      </c>
      <c r="B276" s="60" t="s">
        <v>90</v>
      </c>
      <c r="C276" s="60" t="s">
        <v>103</v>
      </c>
      <c r="D276" s="60" t="s">
        <v>106</v>
      </c>
      <c r="E276" s="60" t="str">
        <f>'CUOTA LTP'!C166</f>
        <v>JORGE COFRE TOLEDO</v>
      </c>
      <c r="F276" s="60" t="s">
        <v>93</v>
      </c>
      <c r="G276" s="60" t="s">
        <v>94</v>
      </c>
      <c r="H276" s="59">
        <f>'CUOTA LTP'!E166</f>
        <v>0</v>
      </c>
      <c r="I276" s="59">
        <f>'CUOTA LTP'!F166</f>
        <v>1.0805400000000001</v>
      </c>
      <c r="J276" s="59">
        <f>'CUOTA LTP'!G166</f>
        <v>1.0805400000000001</v>
      </c>
      <c r="K276" s="59">
        <f>'CUOTA LTP'!H166</f>
        <v>0</v>
      </c>
      <c r="L276" s="59">
        <f>'CUOTA LTP'!I166</f>
        <v>1.0805400000000001</v>
      </c>
      <c r="M276" s="68">
        <f>'CUOTA LTP'!J166</f>
        <v>0</v>
      </c>
      <c r="N276" s="66" t="s">
        <v>97</v>
      </c>
      <c r="O276" s="66">
        <f>'RESUMEN '!$B$3</f>
        <v>44200</v>
      </c>
      <c r="P276" s="60">
        <v>2020</v>
      </c>
      <c r="Q276" s="60"/>
    </row>
    <row r="277" spans="1:17" s="67" customFormat="1" x14ac:dyDescent="0.25">
      <c r="A277" s="60" t="s">
        <v>25</v>
      </c>
      <c r="B277" s="60" t="s">
        <v>90</v>
      </c>
      <c r="C277" s="60" t="s">
        <v>103</v>
      </c>
      <c r="D277" s="60" t="s">
        <v>106</v>
      </c>
      <c r="E277" s="60" t="str">
        <f>'CUOTA LTP'!C166</f>
        <v>JORGE COFRE TOLEDO</v>
      </c>
      <c r="F277" s="60" t="s">
        <v>95</v>
      </c>
      <c r="G277" s="60" t="s">
        <v>96</v>
      </c>
      <c r="H277" s="59">
        <f>'CUOTA LTP'!E167</f>
        <v>0</v>
      </c>
      <c r="I277" s="59">
        <f>'CUOTA LTP'!F167</f>
        <v>0</v>
      </c>
      <c r="J277" s="59">
        <f>'CUOTA LTP'!G167</f>
        <v>1.0805400000000001</v>
      </c>
      <c r="K277" s="59">
        <f>'CUOTA LTP'!H167</f>
        <v>0</v>
      </c>
      <c r="L277" s="59">
        <f>'CUOTA LTP'!I167</f>
        <v>1.0805400000000001</v>
      </c>
      <c r="M277" s="68">
        <f>'CUOTA LTP'!J167</f>
        <v>0</v>
      </c>
      <c r="N277" s="66" t="s">
        <v>97</v>
      </c>
      <c r="O277" s="66">
        <f>'RESUMEN '!$B$3</f>
        <v>44200</v>
      </c>
      <c r="P277" s="60">
        <v>2020</v>
      </c>
      <c r="Q277" s="60"/>
    </row>
    <row r="278" spans="1:17" s="67" customFormat="1" x14ac:dyDescent="0.25">
      <c r="A278" s="60" t="s">
        <v>25</v>
      </c>
      <c r="B278" s="60" t="s">
        <v>90</v>
      </c>
      <c r="C278" s="60" t="s">
        <v>103</v>
      </c>
      <c r="D278" s="60" t="s">
        <v>106</v>
      </c>
      <c r="E278" s="60" t="str">
        <f>'CUOTA LTP'!C166</f>
        <v>JORGE COFRE TOLEDO</v>
      </c>
      <c r="F278" s="60" t="s">
        <v>93</v>
      </c>
      <c r="G278" s="60" t="s">
        <v>96</v>
      </c>
      <c r="H278" s="59">
        <f>'CUOTA LTP'!K166</f>
        <v>0</v>
      </c>
      <c r="I278" s="59">
        <f>'CUOTA LTP'!L166</f>
        <v>1.0805400000000001</v>
      </c>
      <c r="J278" s="59">
        <f>'CUOTA LTP'!M166</f>
        <v>1.0805400000000001</v>
      </c>
      <c r="K278" s="59">
        <f>'CUOTA LTP'!N166</f>
        <v>0</v>
      </c>
      <c r="L278" s="59">
        <f>'CUOTA LTP'!O166</f>
        <v>1.0805400000000001</v>
      </c>
      <c r="M278" s="68">
        <f>'CUOTA LTP'!P166</f>
        <v>0</v>
      </c>
      <c r="N278" s="66" t="s">
        <v>97</v>
      </c>
      <c r="O278" s="66">
        <f>'RESUMEN '!$B$3</f>
        <v>44200</v>
      </c>
      <c r="P278" s="60">
        <v>2020</v>
      </c>
      <c r="Q278" s="60"/>
    </row>
    <row r="279" spans="1:17" x14ac:dyDescent="0.25">
      <c r="A279" s="61" t="s">
        <v>25</v>
      </c>
      <c r="B279" s="61" t="s">
        <v>90</v>
      </c>
      <c r="C279" s="61" t="s">
        <v>103</v>
      </c>
      <c r="D279" s="61" t="s">
        <v>106</v>
      </c>
      <c r="E279" s="61" t="str">
        <f>'CUOTA LTP'!C168</f>
        <v>PESQUERA CMK LIMITADA</v>
      </c>
      <c r="F279" s="61" t="s">
        <v>93</v>
      </c>
      <c r="G279" s="61" t="s">
        <v>94</v>
      </c>
      <c r="H279" s="57">
        <f>'CUOTA LTP'!E168</f>
        <v>0</v>
      </c>
      <c r="I279" s="57">
        <f>'CUOTA LTP'!F168</f>
        <v>0.93959999999999999</v>
      </c>
      <c r="J279" s="57">
        <f>'CUOTA LTP'!G168</f>
        <v>0.93959999999999999</v>
      </c>
      <c r="K279" s="57">
        <f>'CUOTA LTP'!H168</f>
        <v>0</v>
      </c>
      <c r="L279" s="57">
        <f>'CUOTA LTP'!I168</f>
        <v>0.93959999999999999</v>
      </c>
      <c r="M279" s="63">
        <f>'CUOTA LTP'!J168</f>
        <v>0</v>
      </c>
      <c r="N279" s="14" t="s">
        <v>97</v>
      </c>
      <c r="O279" s="14">
        <f>'RESUMEN '!$B$3</f>
        <v>44200</v>
      </c>
      <c r="P279" s="61">
        <v>2020</v>
      </c>
      <c r="Q279" s="61"/>
    </row>
    <row r="280" spans="1:17" x14ac:dyDescent="0.25">
      <c r="A280" s="61" t="s">
        <v>25</v>
      </c>
      <c r="B280" s="61" t="s">
        <v>90</v>
      </c>
      <c r="C280" s="61" t="s">
        <v>103</v>
      </c>
      <c r="D280" s="61" t="s">
        <v>106</v>
      </c>
      <c r="E280" s="61" t="str">
        <f>'CUOTA LTP'!C168</f>
        <v>PESQUERA CMK LIMITADA</v>
      </c>
      <c r="F280" s="61" t="s">
        <v>95</v>
      </c>
      <c r="G280" s="61" t="s">
        <v>96</v>
      </c>
      <c r="H280" s="57">
        <f>'CUOTA LTP'!E169</f>
        <v>0</v>
      </c>
      <c r="I280" s="57">
        <f>'CUOTA LTP'!F169</f>
        <v>0</v>
      </c>
      <c r="J280" s="57">
        <f>'CUOTA LTP'!G169</f>
        <v>0.93959999999999999</v>
      </c>
      <c r="K280" s="57">
        <f>'CUOTA LTP'!H169</f>
        <v>0</v>
      </c>
      <c r="L280" s="57">
        <f>'CUOTA LTP'!I169</f>
        <v>0.93959999999999999</v>
      </c>
      <c r="M280" s="63">
        <f>'CUOTA LTP'!J169</f>
        <v>0</v>
      </c>
      <c r="N280" s="14" t="s">
        <v>97</v>
      </c>
      <c r="O280" s="14">
        <f>'RESUMEN '!$B$3</f>
        <v>44200</v>
      </c>
      <c r="P280" s="61">
        <v>2020</v>
      </c>
      <c r="Q280" s="61"/>
    </row>
    <row r="281" spans="1:17" x14ac:dyDescent="0.25">
      <c r="A281" s="61" t="s">
        <v>25</v>
      </c>
      <c r="B281" s="61" t="s">
        <v>90</v>
      </c>
      <c r="C281" s="61" t="s">
        <v>103</v>
      </c>
      <c r="D281" s="61" t="s">
        <v>106</v>
      </c>
      <c r="E281" s="61" t="str">
        <f>'CUOTA LTP'!C168</f>
        <v>PESQUERA CMK LIMITADA</v>
      </c>
      <c r="F281" s="61" t="s">
        <v>93</v>
      </c>
      <c r="G281" s="61" t="s">
        <v>96</v>
      </c>
      <c r="H281" s="57">
        <f>'CUOTA LTP'!K168</f>
        <v>0</v>
      </c>
      <c r="I281" s="57">
        <f>'CUOTA LTP'!L168</f>
        <v>0.93959999999999999</v>
      </c>
      <c r="J281" s="57">
        <f>'CUOTA LTP'!M168</f>
        <v>0.93959999999999999</v>
      </c>
      <c r="K281" s="57">
        <f>'CUOTA LTP'!N168</f>
        <v>0</v>
      </c>
      <c r="L281" s="57">
        <f>'CUOTA LTP'!O168</f>
        <v>0.93959999999999999</v>
      </c>
      <c r="M281" s="63">
        <f>'CUOTA LTP'!P168</f>
        <v>0</v>
      </c>
      <c r="N281" s="14" t="s">
        <v>97</v>
      </c>
      <c r="O281" s="14">
        <f>'RESUMEN '!$B$3</f>
        <v>44200</v>
      </c>
      <c r="P281" s="61">
        <v>2020</v>
      </c>
      <c r="Q281" s="61"/>
    </row>
    <row r="282" spans="1:17" x14ac:dyDescent="0.25">
      <c r="A282" s="5" t="s">
        <v>25</v>
      </c>
      <c r="B282" s="5" t="s">
        <v>90</v>
      </c>
      <c r="C282" s="5" t="s">
        <v>104</v>
      </c>
      <c r="D282" s="5" t="s">
        <v>106</v>
      </c>
      <c r="E282" s="5" t="str">
        <f>'CUOTA LTP'!C170</f>
        <v>ANTARTIC SEAFOOD S.A.</v>
      </c>
      <c r="F282" s="18" t="s">
        <v>93</v>
      </c>
      <c r="G282" s="18" t="s">
        <v>94</v>
      </c>
      <c r="H282" s="3">
        <f>'CUOTA LTP'!E170</f>
        <v>93.561899999999994</v>
      </c>
      <c r="I282" s="3">
        <f>'CUOTA LTP'!F170</f>
        <v>0</v>
      </c>
      <c r="J282" s="3">
        <f>'CUOTA LTP'!G170</f>
        <v>93.561899999999994</v>
      </c>
      <c r="K282" s="3">
        <f>'CUOTA LTP'!H170</f>
        <v>78.611000000000004</v>
      </c>
      <c r="L282" s="3">
        <f>'CUOTA LTP'!I170</f>
        <v>14.95089999999999</v>
      </c>
      <c r="M282" s="63">
        <f>'CUOTA LTP'!J170</f>
        <v>0.84020311686701543</v>
      </c>
      <c r="N282" s="14" t="s">
        <v>97</v>
      </c>
      <c r="O282" s="14">
        <f>'RESUMEN '!$B$3</f>
        <v>44200</v>
      </c>
      <c r="P282" s="5">
        <v>2020</v>
      </c>
      <c r="Q282" s="5"/>
    </row>
    <row r="283" spans="1:17" x14ac:dyDescent="0.25">
      <c r="A283" s="5" t="s">
        <v>25</v>
      </c>
      <c r="B283" s="5" t="s">
        <v>90</v>
      </c>
      <c r="C283" s="5" t="s">
        <v>104</v>
      </c>
      <c r="D283" s="5" t="s">
        <v>106</v>
      </c>
      <c r="E283" s="5" t="str">
        <f>'CUOTA LTP'!C170</f>
        <v>ANTARTIC SEAFOOD S.A.</v>
      </c>
      <c r="F283" s="18" t="s">
        <v>95</v>
      </c>
      <c r="G283" s="18" t="s">
        <v>96</v>
      </c>
      <c r="H283" s="3">
        <f>'CUOTA LTP'!E171</f>
        <v>10.3592</v>
      </c>
      <c r="I283" s="3">
        <f>'CUOTA LTP'!F171</f>
        <v>0</v>
      </c>
      <c r="J283" s="3">
        <f>'CUOTA LTP'!G171</f>
        <v>25.310099999999991</v>
      </c>
      <c r="K283" s="3">
        <f>'CUOTA LTP'!H171</f>
        <v>0</v>
      </c>
      <c r="L283" s="3">
        <f>'CUOTA LTP'!I171</f>
        <v>25.310099999999991</v>
      </c>
      <c r="M283" s="63">
        <f>'CUOTA LTP'!J171</f>
        <v>0</v>
      </c>
      <c r="N283" s="14" t="s">
        <v>97</v>
      </c>
      <c r="O283" s="14">
        <f>'RESUMEN '!$B$3</f>
        <v>44200</v>
      </c>
      <c r="P283" s="5">
        <v>2020</v>
      </c>
      <c r="Q283" s="5"/>
    </row>
    <row r="284" spans="1:17" x14ac:dyDescent="0.25">
      <c r="A284" s="5" t="s">
        <v>25</v>
      </c>
      <c r="B284" s="5" t="s">
        <v>90</v>
      </c>
      <c r="C284" s="5" t="s">
        <v>104</v>
      </c>
      <c r="D284" s="5" t="s">
        <v>106</v>
      </c>
      <c r="E284" s="5" t="str">
        <f>'CUOTA LTP'!C170</f>
        <v>ANTARTIC SEAFOOD S.A.</v>
      </c>
      <c r="F284" s="18" t="s">
        <v>93</v>
      </c>
      <c r="G284" s="18" t="s">
        <v>96</v>
      </c>
      <c r="H284" s="3">
        <f>'CUOTA LTP'!K170</f>
        <v>103.9211</v>
      </c>
      <c r="I284" s="3">
        <f>'CUOTA LTP'!L170</f>
        <v>0</v>
      </c>
      <c r="J284" s="3">
        <f>'CUOTA LTP'!M170</f>
        <v>103.9211</v>
      </c>
      <c r="K284" s="3">
        <f>'CUOTA LTP'!N170</f>
        <v>78.611000000000004</v>
      </c>
      <c r="L284" s="3">
        <f>'CUOTA LTP'!O170</f>
        <v>25.310099999999991</v>
      </c>
      <c r="M284" s="63">
        <f>'CUOTA LTP'!P170</f>
        <v>0.75644888285439638</v>
      </c>
      <c r="N284" s="14" t="s">
        <v>97</v>
      </c>
      <c r="O284" s="14">
        <f>'RESUMEN '!$B$3</f>
        <v>44200</v>
      </c>
      <c r="P284" s="5">
        <v>2020</v>
      </c>
      <c r="Q284" s="5"/>
    </row>
    <row r="285" spans="1:17" x14ac:dyDescent="0.25">
      <c r="A285" s="5" t="s">
        <v>25</v>
      </c>
      <c r="B285" s="5" t="s">
        <v>90</v>
      </c>
      <c r="C285" s="5" t="s">
        <v>104</v>
      </c>
      <c r="D285" s="5" t="s">
        <v>106</v>
      </c>
      <c r="E285" s="5" t="str">
        <f>'CUOTA LTP'!C172</f>
        <v>QUINTERO S.A. PESQ.</v>
      </c>
      <c r="F285" s="18" t="s">
        <v>93</v>
      </c>
      <c r="G285" s="18" t="s">
        <v>94</v>
      </c>
      <c r="H285" s="3">
        <f>'CUOTA LTP'!E172</f>
        <v>175.27879999999999</v>
      </c>
      <c r="I285" s="3">
        <f>'CUOTA LTP'!F172</f>
        <v>0</v>
      </c>
      <c r="J285" s="3">
        <f>'CUOTA LTP'!G172</f>
        <v>175.27879999999999</v>
      </c>
      <c r="K285" s="3">
        <f>'CUOTA LTP'!H172</f>
        <v>0</v>
      </c>
      <c r="L285" s="3">
        <f>'CUOTA LTP'!I172</f>
        <v>175.27879999999999</v>
      </c>
      <c r="M285" s="63">
        <f>'CUOTA LTP'!J172</f>
        <v>0</v>
      </c>
      <c r="N285" s="14" t="s">
        <v>97</v>
      </c>
      <c r="O285" s="14">
        <f>'RESUMEN '!$B$3</f>
        <v>44200</v>
      </c>
      <c r="P285" s="5">
        <v>2020</v>
      </c>
      <c r="Q285" s="5"/>
    </row>
    <row r="286" spans="1:17" x14ac:dyDescent="0.25">
      <c r="A286" s="5" t="s">
        <v>25</v>
      </c>
      <c r="B286" s="5" t="s">
        <v>90</v>
      </c>
      <c r="C286" s="5" t="s">
        <v>104</v>
      </c>
      <c r="D286" s="5" t="s">
        <v>106</v>
      </c>
      <c r="E286" s="5" t="str">
        <f>'CUOTA LTP'!C172</f>
        <v>QUINTERO S.A. PESQ.</v>
      </c>
      <c r="F286" s="18" t="s">
        <v>95</v>
      </c>
      <c r="G286" s="18" t="s">
        <v>96</v>
      </c>
      <c r="H286" s="3">
        <f>'CUOTA LTP'!E173</f>
        <v>19.407</v>
      </c>
      <c r="I286" s="3">
        <f>'CUOTA LTP'!F173</f>
        <v>0</v>
      </c>
      <c r="J286" s="3">
        <f>'CUOTA LTP'!G173</f>
        <v>194.6858</v>
      </c>
      <c r="K286" s="3">
        <f>'CUOTA LTP'!H173</f>
        <v>0</v>
      </c>
      <c r="L286" s="3">
        <f>'CUOTA LTP'!I173</f>
        <v>194.6858</v>
      </c>
      <c r="M286" s="63">
        <f>'CUOTA LTP'!J173</f>
        <v>0</v>
      </c>
      <c r="N286" s="14" t="s">
        <v>97</v>
      </c>
      <c r="O286" s="14">
        <f>'RESUMEN '!$B$3</f>
        <v>44200</v>
      </c>
      <c r="P286" s="5">
        <v>2020</v>
      </c>
      <c r="Q286" s="5"/>
    </row>
    <row r="287" spans="1:17" x14ac:dyDescent="0.25">
      <c r="A287" s="5" t="s">
        <v>25</v>
      </c>
      <c r="B287" s="5" t="s">
        <v>90</v>
      </c>
      <c r="C287" s="5" t="s">
        <v>104</v>
      </c>
      <c r="D287" s="5" t="s">
        <v>106</v>
      </c>
      <c r="E287" s="5" t="str">
        <f>'CUOTA LTP'!C172</f>
        <v>QUINTERO S.A. PESQ.</v>
      </c>
      <c r="F287" s="18" t="s">
        <v>93</v>
      </c>
      <c r="G287" s="18" t="s">
        <v>96</v>
      </c>
      <c r="H287" s="3">
        <f>'CUOTA LTP'!K172</f>
        <v>194.6858</v>
      </c>
      <c r="I287" s="3">
        <f>'CUOTA LTP'!L172</f>
        <v>0</v>
      </c>
      <c r="J287" s="3">
        <f>'CUOTA LTP'!M172</f>
        <v>194.6858</v>
      </c>
      <c r="K287" s="3">
        <f>'CUOTA LTP'!N172</f>
        <v>0</v>
      </c>
      <c r="L287" s="3">
        <f>'CUOTA LTP'!O172</f>
        <v>194.6858</v>
      </c>
      <c r="M287" s="63">
        <f>'CUOTA LTP'!P172</f>
        <v>0</v>
      </c>
      <c r="N287" s="14" t="s">
        <v>97</v>
      </c>
      <c r="O287" s="14">
        <f>'RESUMEN '!$B$3</f>
        <v>44200</v>
      </c>
      <c r="P287" s="5">
        <v>2020</v>
      </c>
      <c r="Q287" s="5"/>
    </row>
    <row r="288" spans="1:17" x14ac:dyDescent="0.25">
      <c r="A288" s="5" t="s">
        <v>25</v>
      </c>
      <c r="B288" s="5" t="s">
        <v>90</v>
      </c>
      <c r="C288" s="5" t="s">
        <v>104</v>
      </c>
      <c r="D288" s="5" t="s">
        <v>106</v>
      </c>
      <c r="E288" s="5" t="str">
        <f>'CUOTA LTP'!C174</f>
        <v>BAYCIC BAYCIC MARIA</v>
      </c>
      <c r="F288" s="18" t="s">
        <v>93</v>
      </c>
      <c r="G288" s="18" t="s">
        <v>94</v>
      </c>
      <c r="H288" s="3">
        <f>'CUOTA LTP'!E174</f>
        <v>1.7100000000000001E-2</v>
      </c>
      <c r="I288" s="3">
        <f>'CUOTA LTP'!F174</f>
        <v>0</v>
      </c>
      <c r="J288" s="3">
        <f>'CUOTA LTP'!G174</f>
        <v>1.7100000000000001E-2</v>
      </c>
      <c r="K288" s="3">
        <f>'CUOTA LTP'!H174</f>
        <v>0</v>
      </c>
      <c r="L288" s="3">
        <f>'CUOTA LTP'!I174</f>
        <v>1.7100000000000001E-2</v>
      </c>
      <c r="M288" s="63">
        <f>'CUOTA LTP'!J174</f>
        <v>0</v>
      </c>
      <c r="N288" s="14" t="s">
        <v>97</v>
      </c>
      <c r="O288" s="14">
        <f>'RESUMEN '!$B$3</f>
        <v>44200</v>
      </c>
      <c r="P288" s="5">
        <v>2020</v>
      </c>
      <c r="Q288" s="5"/>
    </row>
    <row r="289" spans="1:17" x14ac:dyDescent="0.25">
      <c r="A289" s="5" t="s">
        <v>25</v>
      </c>
      <c r="B289" s="5" t="s">
        <v>90</v>
      </c>
      <c r="C289" s="5" t="s">
        <v>104</v>
      </c>
      <c r="D289" s="5" t="s">
        <v>106</v>
      </c>
      <c r="E289" s="5" t="str">
        <f>'CUOTA LTP'!C174</f>
        <v>BAYCIC BAYCIC MARIA</v>
      </c>
      <c r="F289" s="18" t="s">
        <v>95</v>
      </c>
      <c r="G289" s="18" t="s">
        <v>96</v>
      </c>
      <c r="H289" s="3">
        <f>'CUOTA LTP'!E175</f>
        <v>1.9E-3</v>
      </c>
      <c r="I289" s="3">
        <f>'CUOTA LTP'!F175</f>
        <v>0</v>
      </c>
      <c r="J289" s="3">
        <f>'CUOTA LTP'!G175</f>
        <v>1.9E-2</v>
      </c>
      <c r="K289" s="3">
        <f>'CUOTA LTP'!H175</f>
        <v>0</v>
      </c>
      <c r="L289" s="3">
        <f>'CUOTA LTP'!I175</f>
        <v>1.9E-2</v>
      </c>
      <c r="M289" s="63">
        <f>'CUOTA LTP'!J175</f>
        <v>0</v>
      </c>
      <c r="N289" s="14" t="s">
        <v>97</v>
      </c>
      <c r="O289" s="14">
        <f>'RESUMEN '!$B$3</f>
        <v>44200</v>
      </c>
      <c r="P289" s="5">
        <v>2020</v>
      </c>
      <c r="Q289" s="5"/>
    </row>
    <row r="290" spans="1:17" x14ac:dyDescent="0.25">
      <c r="A290" s="5" t="s">
        <v>25</v>
      </c>
      <c r="B290" s="5" t="s">
        <v>90</v>
      </c>
      <c r="C290" s="5" t="s">
        <v>104</v>
      </c>
      <c r="D290" s="5" t="s">
        <v>106</v>
      </c>
      <c r="E290" s="5" t="str">
        <f>'CUOTA LTP'!C174</f>
        <v>BAYCIC BAYCIC MARIA</v>
      </c>
      <c r="F290" s="18" t="s">
        <v>93</v>
      </c>
      <c r="G290" s="18" t="s">
        <v>96</v>
      </c>
      <c r="H290" s="3">
        <f>'CUOTA LTP'!K174</f>
        <v>1.9E-2</v>
      </c>
      <c r="I290" s="3">
        <f>'CUOTA LTP'!L174</f>
        <v>0</v>
      </c>
      <c r="J290" s="3">
        <f>'CUOTA LTP'!M174</f>
        <v>1.9E-2</v>
      </c>
      <c r="K290" s="3">
        <f>'CUOTA LTP'!N174</f>
        <v>0</v>
      </c>
      <c r="L290" s="3">
        <f>'CUOTA LTP'!O174</f>
        <v>1.9E-2</v>
      </c>
      <c r="M290" s="63">
        <f>'CUOTA LTP'!P174</f>
        <v>0</v>
      </c>
      <c r="N290" s="14" t="s">
        <v>97</v>
      </c>
      <c r="O290" s="14">
        <f>'RESUMEN '!$B$3</f>
        <v>44200</v>
      </c>
      <c r="P290" s="5">
        <v>2020</v>
      </c>
      <c r="Q290" s="5"/>
    </row>
    <row r="291" spans="1:17" x14ac:dyDescent="0.25">
      <c r="A291" s="5" t="s">
        <v>25</v>
      </c>
      <c r="B291" s="5" t="s">
        <v>90</v>
      </c>
      <c r="C291" s="5" t="s">
        <v>104</v>
      </c>
      <c r="D291" s="5" t="s">
        <v>106</v>
      </c>
      <c r="E291" s="5" t="str">
        <f>'CUOTA LTP'!C176</f>
        <v>BRACPESCA S.A.</v>
      </c>
      <c r="F291" s="18" t="s">
        <v>93</v>
      </c>
      <c r="G291" s="18" t="s">
        <v>94</v>
      </c>
      <c r="H291" s="3">
        <f>'CUOTA LTP'!E176</f>
        <v>91.952299999999994</v>
      </c>
      <c r="I291" s="3">
        <f>'CUOTA LTP'!F176</f>
        <v>-10.977</v>
      </c>
      <c r="J291" s="3">
        <f>'CUOTA LTP'!G176</f>
        <v>80.97529999999999</v>
      </c>
      <c r="K291" s="3">
        <f>'CUOTA LTP'!H176</f>
        <v>23.867999999999999</v>
      </c>
      <c r="L291" s="3">
        <f>'CUOTA LTP'!I176</f>
        <v>57.107299999999995</v>
      </c>
      <c r="M291" s="63">
        <f>'CUOTA LTP'!J176</f>
        <v>0.29475654921932987</v>
      </c>
      <c r="N291" s="14" t="s">
        <v>97</v>
      </c>
      <c r="O291" s="14">
        <f>'RESUMEN '!$B$3</f>
        <v>44200</v>
      </c>
      <c r="P291" s="5">
        <v>2020</v>
      </c>
      <c r="Q291" s="5"/>
    </row>
    <row r="292" spans="1:17" x14ac:dyDescent="0.25">
      <c r="A292" s="5" t="s">
        <v>25</v>
      </c>
      <c r="B292" s="5" t="s">
        <v>90</v>
      </c>
      <c r="C292" s="5" t="s">
        <v>104</v>
      </c>
      <c r="D292" s="5" t="s">
        <v>106</v>
      </c>
      <c r="E292" s="5" t="str">
        <f>'CUOTA LTP'!C176</f>
        <v>BRACPESCA S.A.</v>
      </c>
      <c r="F292" s="18" t="s">
        <v>95</v>
      </c>
      <c r="G292" s="18" t="s">
        <v>96</v>
      </c>
      <c r="H292" s="3">
        <f>'CUOTA LTP'!E177</f>
        <v>10.180999999999999</v>
      </c>
      <c r="I292" s="3">
        <f>'CUOTA LTP'!F177</f>
        <v>0</v>
      </c>
      <c r="J292" s="3">
        <f>'CUOTA LTP'!G177</f>
        <v>67.288299999999992</v>
      </c>
      <c r="K292" s="3">
        <f>'CUOTA LTP'!H177</f>
        <v>7.742</v>
      </c>
      <c r="L292" s="3">
        <f>'CUOTA LTP'!I177</f>
        <v>59.546299999999995</v>
      </c>
      <c r="M292" s="63">
        <f>'CUOTA LTP'!J177</f>
        <v>0.11505714960847578</v>
      </c>
      <c r="N292" s="14" t="s">
        <v>97</v>
      </c>
      <c r="O292" s="14">
        <f>'RESUMEN '!$B$3</f>
        <v>44200</v>
      </c>
      <c r="P292" s="5">
        <v>2020</v>
      </c>
      <c r="Q292" s="5"/>
    </row>
    <row r="293" spans="1:17" x14ac:dyDescent="0.25">
      <c r="A293" s="5" t="s">
        <v>25</v>
      </c>
      <c r="B293" s="5" t="s">
        <v>90</v>
      </c>
      <c r="C293" s="5" t="s">
        <v>104</v>
      </c>
      <c r="D293" s="5" t="s">
        <v>106</v>
      </c>
      <c r="E293" s="5" t="str">
        <f>'CUOTA LTP'!C176</f>
        <v>BRACPESCA S.A.</v>
      </c>
      <c r="F293" s="18" t="s">
        <v>93</v>
      </c>
      <c r="G293" s="18" t="s">
        <v>96</v>
      </c>
      <c r="H293" s="3">
        <f>'CUOTA LTP'!K176</f>
        <v>102.13329999999999</v>
      </c>
      <c r="I293" s="3">
        <f>'CUOTA LTP'!L176</f>
        <v>-10.977</v>
      </c>
      <c r="J293" s="3">
        <f>'CUOTA LTP'!M176</f>
        <v>91.156299999999987</v>
      </c>
      <c r="K293" s="3">
        <f>'CUOTA LTP'!N176</f>
        <v>31.61</v>
      </c>
      <c r="L293" s="3">
        <f>'CUOTA LTP'!O176</f>
        <v>59.546299999999988</v>
      </c>
      <c r="M293" s="63">
        <f>'CUOTA LTP'!P176</f>
        <v>0.34676703639792317</v>
      </c>
      <c r="N293" s="14" t="s">
        <v>97</v>
      </c>
      <c r="O293" s="14">
        <f>'RESUMEN '!$B$3</f>
        <v>44200</v>
      </c>
      <c r="P293" s="5">
        <v>2020</v>
      </c>
      <c r="Q293" s="5"/>
    </row>
    <row r="294" spans="1:17" x14ac:dyDescent="0.25">
      <c r="A294" s="5" t="s">
        <v>25</v>
      </c>
      <c r="B294" s="5" t="s">
        <v>90</v>
      </c>
      <c r="C294" s="5" t="s">
        <v>104</v>
      </c>
      <c r="D294" s="5" t="s">
        <v>106</v>
      </c>
      <c r="E294" s="5" t="str">
        <f>'CUOTA LTP'!C178</f>
        <v>CAMANCHACA PESCA SUR S.A.</v>
      </c>
      <c r="F294" s="18" t="s">
        <v>93</v>
      </c>
      <c r="G294" s="18" t="s">
        <v>94</v>
      </c>
      <c r="H294" s="3">
        <f>'CUOTA LTP'!E178</f>
        <v>2.9910999999999999</v>
      </c>
      <c r="I294" s="3">
        <f>'CUOTA LTP'!F178</f>
        <v>-0.28188000000000002</v>
      </c>
      <c r="J294" s="3">
        <f>'CUOTA LTP'!G178</f>
        <v>2.7092199999999997</v>
      </c>
      <c r="K294" s="3">
        <f>'CUOTA LTP'!H178</f>
        <v>1.363</v>
      </c>
      <c r="L294" s="3">
        <f>'CUOTA LTP'!I178</f>
        <v>1.3462199999999998</v>
      </c>
      <c r="M294" s="63">
        <f>'CUOTA LTP'!J178</f>
        <v>0.50309683229859525</v>
      </c>
      <c r="N294" s="14" t="s">
        <v>97</v>
      </c>
      <c r="O294" s="14">
        <f>'RESUMEN '!$B$3</f>
        <v>44200</v>
      </c>
      <c r="P294" s="5">
        <v>2020</v>
      </c>
      <c r="Q294" s="5"/>
    </row>
    <row r="295" spans="1:17" x14ac:dyDescent="0.25">
      <c r="A295" s="5" t="s">
        <v>25</v>
      </c>
      <c r="B295" s="5" t="s">
        <v>90</v>
      </c>
      <c r="C295" s="5" t="s">
        <v>104</v>
      </c>
      <c r="D295" s="5" t="s">
        <v>106</v>
      </c>
      <c r="E295" s="5" t="str">
        <f>'CUOTA LTP'!C178</f>
        <v>CAMANCHACA PESCA SUR S.A.</v>
      </c>
      <c r="F295" s="18" t="s">
        <v>95</v>
      </c>
      <c r="G295" s="18" t="s">
        <v>96</v>
      </c>
      <c r="H295" s="3">
        <f>'CUOTA LTP'!E179</f>
        <v>0.33119999999999999</v>
      </c>
      <c r="I295" s="3">
        <f>'CUOTA LTP'!F179</f>
        <v>0</v>
      </c>
      <c r="J295" s="3">
        <f>'CUOTA LTP'!G179</f>
        <v>1.6774199999999997</v>
      </c>
      <c r="K295" s="3">
        <f>'CUOTA LTP'!H179</f>
        <v>0.755</v>
      </c>
      <c r="L295" s="3">
        <f>'CUOTA LTP'!I179</f>
        <v>0.92241999999999968</v>
      </c>
      <c r="M295" s="63">
        <f>'CUOTA LTP'!J179</f>
        <v>0.45009598073231522</v>
      </c>
      <c r="N295" s="14" t="s">
        <v>97</v>
      </c>
      <c r="O295" s="14">
        <f>'RESUMEN '!$B$3</f>
        <v>44200</v>
      </c>
      <c r="P295" s="5">
        <v>2020</v>
      </c>
      <c r="Q295" s="5"/>
    </row>
    <row r="296" spans="1:17" x14ac:dyDescent="0.25">
      <c r="A296" s="5" t="s">
        <v>25</v>
      </c>
      <c r="B296" s="5" t="s">
        <v>90</v>
      </c>
      <c r="C296" s="5" t="s">
        <v>104</v>
      </c>
      <c r="D296" s="5" t="s">
        <v>106</v>
      </c>
      <c r="E296" s="5" t="str">
        <f>'CUOTA LTP'!C178</f>
        <v>CAMANCHACA PESCA SUR S.A.</v>
      </c>
      <c r="F296" s="18" t="s">
        <v>93</v>
      </c>
      <c r="G296" s="18" t="s">
        <v>96</v>
      </c>
      <c r="H296" s="3">
        <f>'CUOTA LTP'!K178</f>
        <v>3.3222999999999998</v>
      </c>
      <c r="I296" s="3">
        <f>'CUOTA LTP'!L178</f>
        <v>-0.28188000000000002</v>
      </c>
      <c r="J296" s="3">
        <f>'CUOTA LTP'!M178</f>
        <v>3.0404199999999997</v>
      </c>
      <c r="K296" s="3">
        <f>'CUOTA LTP'!N178</f>
        <v>2.1179999999999999</v>
      </c>
      <c r="L296" s="3">
        <f>'CUOTA LTP'!O178</f>
        <v>0.9224199999999998</v>
      </c>
      <c r="M296" s="63">
        <f>'CUOTA LTP'!P178</f>
        <v>0.6966142835529302</v>
      </c>
      <c r="N296" s="14" t="s">
        <v>97</v>
      </c>
      <c r="O296" s="14">
        <f>'RESUMEN '!$B$3</f>
        <v>44200</v>
      </c>
      <c r="P296" s="5">
        <v>2020</v>
      </c>
      <c r="Q296" s="5"/>
    </row>
    <row r="297" spans="1:17" x14ac:dyDescent="0.25">
      <c r="A297" s="5" t="s">
        <v>25</v>
      </c>
      <c r="B297" s="5" t="s">
        <v>90</v>
      </c>
      <c r="C297" s="5" t="s">
        <v>104</v>
      </c>
      <c r="D297" s="5" t="s">
        <v>106</v>
      </c>
      <c r="E297" s="5" t="str">
        <f>'CUOTA LTP'!C180</f>
        <v>ANTONIO CRUZ CORDOVA NAKOUZI E.I.R.L.</v>
      </c>
      <c r="F297" s="18" t="s">
        <v>93</v>
      </c>
      <c r="G297" s="18" t="s">
        <v>94</v>
      </c>
      <c r="H297" s="3">
        <f>'CUOTA LTP'!E180</f>
        <v>2.6703000000000001</v>
      </c>
      <c r="I297" s="3">
        <f>'CUOTA LTP'!F180</f>
        <v>0</v>
      </c>
      <c r="J297" s="3">
        <f>'CUOTA LTP'!G180</f>
        <v>2.6703000000000001</v>
      </c>
      <c r="K297" s="3">
        <f>'CUOTA LTP'!H180</f>
        <v>0</v>
      </c>
      <c r="L297" s="3">
        <f>'CUOTA LTP'!I180</f>
        <v>2.6703000000000001</v>
      </c>
      <c r="M297" s="63">
        <f>'CUOTA LTP'!J180</f>
        <v>0</v>
      </c>
      <c r="N297" s="14" t="s">
        <v>97</v>
      </c>
      <c r="O297" s="14">
        <f>'RESUMEN '!$B$3</f>
        <v>44200</v>
      </c>
      <c r="P297" s="5">
        <v>2020</v>
      </c>
      <c r="Q297" s="5"/>
    </row>
    <row r="298" spans="1:17" x14ac:dyDescent="0.25">
      <c r="A298" s="5" t="s">
        <v>25</v>
      </c>
      <c r="B298" s="5" t="s">
        <v>90</v>
      </c>
      <c r="C298" s="5" t="s">
        <v>104</v>
      </c>
      <c r="D298" s="5" t="s">
        <v>106</v>
      </c>
      <c r="E298" s="5" t="str">
        <f>'CUOTA LTP'!C180</f>
        <v>ANTONIO CRUZ CORDOVA NAKOUZI E.I.R.L.</v>
      </c>
      <c r="F298" s="18" t="s">
        <v>95</v>
      </c>
      <c r="G298" s="18" t="s">
        <v>96</v>
      </c>
      <c r="H298" s="3">
        <f>'CUOTA LTP'!E181</f>
        <v>0.29570000000000002</v>
      </c>
      <c r="I298" s="3">
        <f>'CUOTA LTP'!F181</f>
        <v>0</v>
      </c>
      <c r="J298" s="3">
        <f>'CUOTA LTP'!G181</f>
        <v>2.9660000000000002</v>
      </c>
      <c r="K298" s="3">
        <f>'CUOTA LTP'!H181</f>
        <v>0</v>
      </c>
      <c r="L298" s="3">
        <f>'CUOTA LTP'!I181</f>
        <v>2.9660000000000002</v>
      </c>
      <c r="M298" s="63">
        <f>'CUOTA LTP'!J181</f>
        <v>0</v>
      </c>
      <c r="N298" s="14" t="s">
        <v>97</v>
      </c>
      <c r="O298" s="14">
        <f>'RESUMEN '!$B$3</f>
        <v>44200</v>
      </c>
      <c r="P298" s="5">
        <v>2020</v>
      </c>
      <c r="Q298" s="5"/>
    </row>
    <row r="299" spans="1:17" x14ac:dyDescent="0.25">
      <c r="A299" s="5" t="s">
        <v>25</v>
      </c>
      <c r="B299" s="5" t="s">
        <v>90</v>
      </c>
      <c r="C299" s="5" t="s">
        <v>104</v>
      </c>
      <c r="D299" s="5" t="s">
        <v>106</v>
      </c>
      <c r="E299" s="5" t="str">
        <f>'CUOTA LTP'!C180</f>
        <v>ANTONIO CRUZ CORDOVA NAKOUZI E.I.R.L.</v>
      </c>
      <c r="F299" s="18" t="s">
        <v>93</v>
      </c>
      <c r="G299" s="18" t="s">
        <v>96</v>
      </c>
      <c r="H299" s="3">
        <f>'CUOTA LTP'!K180</f>
        <v>2.9660000000000002</v>
      </c>
      <c r="I299" s="3">
        <f>'CUOTA LTP'!L180</f>
        <v>0</v>
      </c>
      <c r="J299" s="3">
        <f>'CUOTA LTP'!M180</f>
        <v>2.9660000000000002</v>
      </c>
      <c r="K299" s="3">
        <f>'CUOTA LTP'!N180</f>
        <v>0</v>
      </c>
      <c r="L299" s="3">
        <f>'CUOTA LTP'!O180</f>
        <v>2.9660000000000002</v>
      </c>
      <c r="M299" s="63">
        <f>'CUOTA LTP'!P180</f>
        <v>0</v>
      </c>
      <c r="N299" s="14" t="s">
        <v>97</v>
      </c>
      <c r="O299" s="14">
        <f>'RESUMEN '!$B$3</f>
        <v>44200</v>
      </c>
      <c r="P299" s="5">
        <v>2020</v>
      </c>
      <c r="Q299" s="5"/>
    </row>
    <row r="300" spans="1:17" ht="14.25" customHeight="1" x14ac:dyDescent="0.25">
      <c r="A300" s="5" t="s">
        <v>25</v>
      </c>
      <c r="B300" s="5" t="s">
        <v>90</v>
      </c>
      <c r="C300" s="5" t="s">
        <v>104</v>
      </c>
      <c r="D300" s="5" t="s">
        <v>106</v>
      </c>
      <c r="E300" s="5" t="str">
        <f>'CUOTA LTP'!C182</f>
        <v>GRIMAR S.A. PESQ.</v>
      </c>
      <c r="F300" s="18" t="s">
        <v>93</v>
      </c>
      <c r="G300" s="18" t="s">
        <v>94</v>
      </c>
      <c r="H300" s="3">
        <f>'CUOTA LTP'!E182</f>
        <v>1.6153999999999999</v>
      </c>
      <c r="I300" s="3">
        <f>'CUOTA LTP'!F182</f>
        <v>0</v>
      </c>
      <c r="J300" s="3">
        <f>'CUOTA LTP'!G182</f>
        <v>1.6153999999999999</v>
      </c>
      <c r="K300" s="3">
        <f>'CUOTA LTP'!H182</f>
        <v>0</v>
      </c>
      <c r="L300" s="3">
        <f>'CUOTA LTP'!I182</f>
        <v>1.6153999999999999</v>
      </c>
      <c r="M300" s="63">
        <f>'CUOTA LTP'!J182</f>
        <v>0</v>
      </c>
      <c r="N300" s="14" t="s">
        <v>97</v>
      </c>
      <c r="O300" s="14">
        <f>'RESUMEN '!$B$3</f>
        <v>44200</v>
      </c>
      <c r="P300" s="5">
        <v>2020</v>
      </c>
      <c r="Q300" s="5"/>
    </row>
    <row r="301" spans="1:17" x14ac:dyDescent="0.25">
      <c r="A301" s="5" t="s">
        <v>25</v>
      </c>
      <c r="B301" s="5" t="s">
        <v>90</v>
      </c>
      <c r="C301" s="5" t="s">
        <v>104</v>
      </c>
      <c r="D301" s="5" t="s">
        <v>106</v>
      </c>
      <c r="E301" s="5" t="str">
        <f>'CUOTA LTP'!C182</f>
        <v>GRIMAR S.A. PESQ.</v>
      </c>
      <c r="F301" s="18" t="s">
        <v>95</v>
      </c>
      <c r="G301" s="18" t="s">
        <v>96</v>
      </c>
      <c r="H301" s="3">
        <f>'CUOTA LTP'!E183</f>
        <v>0.1789</v>
      </c>
      <c r="I301" s="3">
        <f>'CUOTA LTP'!F183</f>
        <v>0</v>
      </c>
      <c r="J301" s="3">
        <f>'CUOTA LTP'!G183</f>
        <v>1.7943</v>
      </c>
      <c r="K301" s="3">
        <f>'CUOTA LTP'!H183</f>
        <v>0</v>
      </c>
      <c r="L301" s="3">
        <f>'CUOTA LTP'!I183</f>
        <v>1.7943</v>
      </c>
      <c r="M301" s="63">
        <f>'CUOTA LTP'!J183</f>
        <v>0</v>
      </c>
      <c r="N301" s="14" t="s">
        <v>97</v>
      </c>
      <c r="O301" s="14">
        <f>'RESUMEN '!$B$3</f>
        <v>44200</v>
      </c>
      <c r="P301" s="5">
        <v>2020</v>
      </c>
      <c r="Q301" s="5"/>
    </row>
    <row r="302" spans="1:17" x14ac:dyDescent="0.25">
      <c r="A302" s="5" t="s">
        <v>25</v>
      </c>
      <c r="B302" s="5" t="s">
        <v>90</v>
      </c>
      <c r="C302" s="5" t="s">
        <v>104</v>
      </c>
      <c r="D302" s="5" t="s">
        <v>106</v>
      </c>
      <c r="E302" s="5" t="str">
        <f>'CUOTA LTP'!C182</f>
        <v>GRIMAR S.A. PESQ.</v>
      </c>
      <c r="F302" s="18" t="s">
        <v>93</v>
      </c>
      <c r="G302" s="18" t="s">
        <v>96</v>
      </c>
      <c r="H302" s="3">
        <f>'CUOTA LTP'!K182</f>
        <v>1.7943</v>
      </c>
      <c r="I302" s="3">
        <f>'CUOTA LTP'!L182</f>
        <v>0</v>
      </c>
      <c r="J302" s="3">
        <f>'CUOTA LTP'!M182</f>
        <v>1.7943</v>
      </c>
      <c r="K302" s="3">
        <f>'CUOTA LTP'!N182</f>
        <v>0</v>
      </c>
      <c r="L302" s="3">
        <f>'CUOTA LTP'!O182</f>
        <v>1.7943</v>
      </c>
      <c r="M302" s="63">
        <f>'CUOTA LTP'!P182</f>
        <v>0</v>
      </c>
      <c r="N302" s="14" t="s">
        <v>97</v>
      </c>
      <c r="O302" s="14">
        <f>'RESUMEN '!$B$3</f>
        <v>44200</v>
      </c>
      <c r="P302" s="5">
        <v>2020</v>
      </c>
      <c r="Q302" s="5"/>
    </row>
    <row r="303" spans="1:17" x14ac:dyDescent="0.25">
      <c r="A303" s="5" t="s">
        <v>25</v>
      </c>
      <c r="B303" s="5" t="s">
        <v>90</v>
      </c>
      <c r="C303" s="5" t="s">
        <v>104</v>
      </c>
      <c r="D303" s="5" t="s">
        <v>106</v>
      </c>
      <c r="E303" s="5" t="str">
        <f>'CUOTA LTP'!C184</f>
        <v>ISLADAMAS S.A. PESQ.</v>
      </c>
      <c r="F303" s="18" t="s">
        <v>93</v>
      </c>
      <c r="G303" s="18" t="s">
        <v>94</v>
      </c>
      <c r="H303" s="3">
        <f>'CUOTA LTP'!E184</f>
        <v>170.28489999999999</v>
      </c>
      <c r="I303" s="3">
        <f>'CUOTA LTP'!F184</f>
        <v>0</v>
      </c>
      <c r="J303" s="3">
        <f>'CUOTA LTP'!G184</f>
        <v>170.28489999999999</v>
      </c>
      <c r="K303" s="3">
        <f>'CUOTA LTP'!H184</f>
        <v>32.631999999999998</v>
      </c>
      <c r="L303" s="3">
        <f>'CUOTA LTP'!I184</f>
        <v>137.65289999999999</v>
      </c>
      <c r="M303" s="63">
        <f>'CUOTA LTP'!J184</f>
        <v>0.19163178884328558</v>
      </c>
      <c r="N303" s="14" t="s">
        <v>97</v>
      </c>
      <c r="O303" s="14">
        <f>'RESUMEN '!$B$3</f>
        <v>44200</v>
      </c>
      <c r="P303" s="5">
        <v>2020</v>
      </c>
      <c r="Q303" s="5"/>
    </row>
    <row r="304" spans="1:17" x14ac:dyDescent="0.25">
      <c r="A304" s="5" t="s">
        <v>25</v>
      </c>
      <c r="B304" s="5" t="s">
        <v>90</v>
      </c>
      <c r="C304" s="5" t="s">
        <v>104</v>
      </c>
      <c r="D304" s="5" t="s">
        <v>106</v>
      </c>
      <c r="E304" s="5" t="str">
        <f>'CUOTA LTP'!C184</f>
        <v>ISLADAMAS S.A. PESQ.</v>
      </c>
      <c r="F304" s="18" t="s">
        <v>95</v>
      </c>
      <c r="G304" s="18" t="s">
        <v>96</v>
      </c>
      <c r="H304" s="3">
        <f>'CUOTA LTP'!E185</f>
        <v>18.853999999999999</v>
      </c>
      <c r="I304" s="3">
        <f>'CUOTA LTP'!F185</f>
        <v>0</v>
      </c>
      <c r="J304" s="3">
        <f>'CUOTA LTP'!G185</f>
        <v>156.50689999999997</v>
      </c>
      <c r="K304" s="3">
        <f>'CUOTA LTP'!H185</f>
        <v>140.88</v>
      </c>
      <c r="L304" s="3">
        <f>'CUOTA LTP'!I185</f>
        <v>15.626899999999978</v>
      </c>
      <c r="M304" s="63">
        <f>'CUOTA LTP'!J185</f>
        <v>0.90015200607768742</v>
      </c>
      <c r="N304" s="14" t="s">
        <v>97</v>
      </c>
      <c r="O304" s="14">
        <f>'RESUMEN '!$B$3</f>
        <v>44200</v>
      </c>
      <c r="P304" s="5">
        <v>2020</v>
      </c>
      <c r="Q304" s="5"/>
    </row>
    <row r="305" spans="1:17" x14ac:dyDescent="0.25">
      <c r="A305" s="5" t="s">
        <v>25</v>
      </c>
      <c r="B305" s="5" t="s">
        <v>90</v>
      </c>
      <c r="C305" s="5" t="s">
        <v>104</v>
      </c>
      <c r="D305" s="5" t="s">
        <v>106</v>
      </c>
      <c r="E305" s="5" t="str">
        <f>'CUOTA LTP'!C184</f>
        <v>ISLADAMAS S.A. PESQ.</v>
      </c>
      <c r="F305" s="18" t="s">
        <v>93</v>
      </c>
      <c r="G305" s="18" t="s">
        <v>96</v>
      </c>
      <c r="H305" s="3">
        <f>'CUOTA LTP'!K184</f>
        <v>189.13889999999998</v>
      </c>
      <c r="I305" s="3">
        <f>'CUOTA LTP'!L184</f>
        <v>0</v>
      </c>
      <c r="J305" s="3">
        <f>'CUOTA LTP'!M184</f>
        <v>189.13889999999998</v>
      </c>
      <c r="K305" s="3">
        <f>'CUOTA LTP'!N184</f>
        <v>173.512</v>
      </c>
      <c r="L305" s="3">
        <f>'CUOTA LTP'!O184</f>
        <v>15.626899999999978</v>
      </c>
      <c r="M305" s="63">
        <f>'CUOTA LTP'!P184</f>
        <v>0.91737870950925493</v>
      </c>
      <c r="N305" s="14" t="s">
        <v>97</v>
      </c>
      <c r="O305" s="14">
        <f>'RESUMEN '!$B$3</f>
        <v>44200</v>
      </c>
      <c r="P305" s="5">
        <v>2020</v>
      </c>
      <c r="Q305" s="5"/>
    </row>
    <row r="306" spans="1:17" x14ac:dyDescent="0.25">
      <c r="A306" s="5" t="s">
        <v>25</v>
      </c>
      <c r="B306" s="5" t="s">
        <v>90</v>
      </c>
      <c r="C306" s="5" t="s">
        <v>104</v>
      </c>
      <c r="D306" s="5" t="s">
        <v>106</v>
      </c>
      <c r="E306" s="5" t="str">
        <f>'CUOTA LTP'!C186</f>
        <v>LANDES S.A. PESQ.</v>
      </c>
      <c r="F306" s="18" t="s">
        <v>93</v>
      </c>
      <c r="G306" s="18" t="s">
        <v>94</v>
      </c>
      <c r="H306" s="3">
        <f>'CUOTA LTP'!E186</f>
        <v>0.88180000000000003</v>
      </c>
      <c r="I306" s="3">
        <f>'CUOTA LTP'!F186</f>
        <v>0</v>
      </c>
      <c r="J306" s="3">
        <f>'CUOTA LTP'!G186</f>
        <v>0.88180000000000003</v>
      </c>
      <c r="K306" s="3">
        <f>'CUOTA LTP'!H186</f>
        <v>0</v>
      </c>
      <c r="L306" s="3">
        <f>'CUOTA LTP'!I186</f>
        <v>0.88180000000000003</v>
      </c>
      <c r="M306" s="63">
        <f>'CUOTA LTP'!J186</f>
        <v>0</v>
      </c>
      <c r="N306" s="14" t="s">
        <v>97</v>
      </c>
      <c r="O306" s="14">
        <f>'RESUMEN '!$B$3</f>
        <v>44200</v>
      </c>
      <c r="P306" s="5">
        <v>2020</v>
      </c>
      <c r="Q306" s="5"/>
    </row>
    <row r="307" spans="1:17" x14ac:dyDescent="0.25">
      <c r="A307" s="5" t="s">
        <v>25</v>
      </c>
      <c r="B307" s="5" t="s">
        <v>90</v>
      </c>
      <c r="C307" s="5" t="s">
        <v>104</v>
      </c>
      <c r="D307" s="5" t="s">
        <v>106</v>
      </c>
      <c r="E307" s="5" t="str">
        <f>'CUOTA LTP'!C186</f>
        <v>LANDES S.A. PESQ.</v>
      </c>
      <c r="F307" s="18" t="s">
        <v>95</v>
      </c>
      <c r="G307" s="18" t="s">
        <v>96</v>
      </c>
      <c r="H307" s="3">
        <f>'CUOTA LTP'!E187</f>
        <v>9.7600000000000006E-2</v>
      </c>
      <c r="I307" s="3">
        <f>'CUOTA LTP'!F187</f>
        <v>0</v>
      </c>
      <c r="J307" s="3">
        <f>'CUOTA LTP'!G187</f>
        <v>0.97940000000000005</v>
      </c>
      <c r="K307" s="3">
        <f>'CUOTA LTP'!H187</f>
        <v>0.04</v>
      </c>
      <c r="L307" s="3">
        <f>'CUOTA LTP'!I187</f>
        <v>0.93940000000000001</v>
      </c>
      <c r="M307" s="63">
        <f>'CUOTA LTP'!J187</f>
        <v>4.084133142740453E-2</v>
      </c>
      <c r="N307" s="14" t="s">
        <v>97</v>
      </c>
      <c r="O307" s="14">
        <f>'RESUMEN '!$B$3</f>
        <v>44200</v>
      </c>
      <c r="P307" s="5">
        <v>2020</v>
      </c>
      <c r="Q307" s="5"/>
    </row>
    <row r="308" spans="1:17" x14ac:dyDescent="0.25">
      <c r="A308" s="5" t="s">
        <v>25</v>
      </c>
      <c r="B308" s="5" t="s">
        <v>90</v>
      </c>
      <c r="C308" s="5" t="s">
        <v>104</v>
      </c>
      <c r="D308" s="5" t="s">
        <v>106</v>
      </c>
      <c r="E308" s="5" t="str">
        <f>'CUOTA LTP'!C186</f>
        <v>LANDES S.A. PESQ.</v>
      </c>
      <c r="F308" s="18" t="s">
        <v>93</v>
      </c>
      <c r="G308" s="18" t="s">
        <v>96</v>
      </c>
      <c r="H308" s="3">
        <f>'CUOTA LTP'!K186</f>
        <v>0.97940000000000005</v>
      </c>
      <c r="I308" s="3">
        <f>'CUOTA LTP'!L186</f>
        <v>0</v>
      </c>
      <c r="J308" s="3">
        <f>'CUOTA LTP'!M186</f>
        <v>0.97940000000000005</v>
      </c>
      <c r="K308" s="3">
        <f>'CUOTA LTP'!N186</f>
        <v>0.04</v>
      </c>
      <c r="L308" s="3">
        <f>'CUOTA LTP'!O186</f>
        <v>0.93940000000000001</v>
      </c>
      <c r="M308" s="63">
        <f>'CUOTA LTP'!P186</f>
        <v>4.084133142740453E-2</v>
      </c>
      <c r="N308" s="14" t="s">
        <v>97</v>
      </c>
      <c r="O308" s="14">
        <f>'RESUMEN '!$B$3</f>
        <v>44200</v>
      </c>
      <c r="P308" s="5">
        <v>2020</v>
      </c>
      <c r="Q308" s="5"/>
    </row>
    <row r="309" spans="1:17" x14ac:dyDescent="0.25">
      <c r="A309" s="5" t="s">
        <v>25</v>
      </c>
      <c r="B309" s="5" t="s">
        <v>90</v>
      </c>
      <c r="C309" s="5" t="s">
        <v>104</v>
      </c>
      <c r="D309" s="5" t="s">
        <v>106</v>
      </c>
      <c r="E309" s="5" t="str">
        <f>'CUOTA LTP'!C188</f>
        <v>ZUÑIGA ROMERO GONZALO</v>
      </c>
      <c r="F309" s="18" t="s">
        <v>93</v>
      </c>
      <c r="G309" s="18" t="s">
        <v>94</v>
      </c>
      <c r="H309" s="3">
        <f>'CUOTA LTP'!E188</f>
        <v>18.484400000000001</v>
      </c>
      <c r="I309" s="3">
        <f>'CUOTA LTP'!F188</f>
        <v>0</v>
      </c>
      <c r="J309" s="3">
        <f>'CUOTA LTP'!G188</f>
        <v>18.484400000000001</v>
      </c>
      <c r="K309" s="3">
        <f>'CUOTA LTP'!H188</f>
        <v>0</v>
      </c>
      <c r="L309" s="3">
        <f>'CUOTA LTP'!I188</f>
        <v>18.484400000000001</v>
      </c>
      <c r="M309" s="63">
        <f>'CUOTA LTP'!J188</f>
        <v>0</v>
      </c>
      <c r="N309" s="14" t="s">
        <v>97</v>
      </c>
      <c r="O309" s="14">
        <f>'RESUMEN '!$B$3</f>
        <v>44200</v>
      </c>
      <c r="P309" s="5">
        <v>2020</v>
      </c>
      <c r="Q309" s="5"/>
    </row>
    <row r="310" spans="1:17" x14ac:dyDescent="0.25">
      <c r="A310" s="5" t="s">
        <v>25</v>
      </c>
      <c r="B310" s="5" t="s">
        <v>90</v>
      </c>
      <c r="C310" s="5" t="s">
        <v>104</v>
      </c>
      <c r="D310" s="5" t="s">
        <v>106</v>
      </c>
      <c r="E310" s="5" t="str">
        <f>'CUOTA LTP'!C188</f>
        <v>ZUÑIGA ROMERO GONZALO</v>
      </c>
      <c r="F310" s="18" t="s">
        <v>95</v>
      </c>
      <c r="G310" s="18" t="s">
        <v>96</v>
      </c>
      <c r="H310" s="3">
        <f>'CUOTA LTP'!E189</f>
        <v>2.0466000000000002</v>
      </c>
      <c r="I310" s="3">
        <f>'CUOTA LTP'!F189</f>
        <v>0</v>
      </c>
      <c r="J310" s="3">
        <f>'CUOTA LTP'!G189</f>
        <v>20.531000000000002</v>
      </c>
      <c r="K310" s="3">
        <f>'CUOTA LTP'!H189</f>
        <v>0</v>
      </c>
      <c r="L310" s="3">
        <f>'CUOTA LTP'!I189</f>
        <v>20.531000000000002</v>
      </c>
      <c r="M310" s="63">
        <f>'CUOTA LTP'!J189</f>
        <v>0</v>
      </c>
      <c r="N310" s="14" t="s">
        <v>97</v>
      </c>
      <c r="O310" s="14">
        <f>'RESUMEN '!$B$3</f>
        <v>44200</v>
      </c>
      <c r="P310" s="5">
        <v>2020</v>
      </c>
      <c r="Q310" s="5"/>
    </row>
    <row r="311" spans="1:17" x14ac:dyDescent="0.25">
      <c r="A311" s="5" t="s">
        <v>25</v>
      </c>
      <c r="B311" s="5" t="s">
        <v>90</v>
      </c>
      <c r="C311" s="5" t="s">
        <v>104</v>
      </c>
      <c r="D311" s="5" t="s">
        <v>106</v>
      </c>
      <c r="E311" s="5" t="str">
        <f>'CUOTA LTP'!C188</f>
        <v>ZUÑIGA ROMERO GONZALO</v>
      </c>
      <c r="F311" s="18" t="s">
        <v>93</v>
      </c>
      <c r="G311" s="18" t="s">
        <v>96</v>
      </c>
      <c r="H311" s="3">
        <f>'CUOTA LTP'!K188</f>
        <v>20.531000000000002</v>
      </c>
      <c r="I311" s="3">
        <f>'CUOTA LTP'!L188</f>
        <v>0</v>
      </c>
      <c r="J311" s="3">
        <f>'CUOTA LTP'!M188</f>
        <v>20.531000000000002</v>
      </c>
      <c r="K311" s="3">
        <f>'CUOTA LTP'!N188</f>
        <v>0</v>
      </c>
      <c r="L311" s="3">
        <f>'CUOTA LTP'!O188</f>
        <v>20.531000000000002</v>
      </c>
      <c r="M311" s="63">
        <f>'CUOTA LTP'!P188</f>
        <v>0</v>
      </c>
      <c r="N311" s="14" t="s">
        <v>97</v>
      </c>
      <c r="O311" s="14">
        <f>'RESUMEN '!$B$3</f>
        <v>44200</v>
      </c>
      <c r="P311" s="5">
        <v>2020</v>
      </c>
      <c r="Q311" s="5"/>
    </row>
    <row r="312" spans="1:17" x14ac:dyDescent="0.25">
      <c r="A312" s="5" t="s">
        <v>25</v>
      </c>
      <c r="B312" s="5" t="s">
        <v>90</v>
      </c>
      <c r="C312" s="5" t="s">
        <v>104</v>
      </c>
      <c r="D312" s="5" t="s">
        <v>106</v>
      </c>
      <c r="E312" s="5" t="str">
        <f>'CUOTA LTP'!C190</f>
        <v>MOROZIN YURECIC MARIO</v>
      </c>
      <c r="F312" s="18" t="s">
        <v>93</v>
      </c>
      <c r="G312" s="18" t="s">
        <v>94</v>
      </c>
      <c r="H312" s="3">
        <f>'CUOTA LTP'!E190</f>
        <v>1.7100000000000001E-2</v>
      </c>
      <c r="I312" s="3">
        <f>'CUOTA LTP'!F190</f>
        <v>0</v>
      </c>
      <c r="J312" s="3">
        <f>'CUOTA LTP'!G190</f>
        <v>1.7100000000000001E-2</v>
      </c>
      <c r="K312" s="3">
        <f>'CUOTA LTP'!H190</f>
        <v>0</v>
      </c>
      <c r="L312" s="3">
        <f>'CUOTA LTP'!I190</f>
        <v>1.7100000000000001E-2</v>
      </c>
      <c r="M312" s="63">
        <f>'CUOTA LTP'!J190</f>
        <v>0</v>
      </c>
      <c r="N312" s="14" t="s">
        <v>97</v>
      </c>
      <c r="O312" s="14">
        <f>'RESUMEN '!$B$3</f>
        <v>44200</v>
      </c>
      <c r="P312" s="5">
        <v>2020</v>
      </c>
      <c r="Q312" s="5"/>
    </row>
    <row r="313" spans="1:17" x14ac:dyDescent="0.25">
      <c r="A313" s="5" t="s">
        <v>25</v>
      </c>
      <c r="B313" s="5" t="s">
        <v>90</v>
      </c>
      <c r="C313" s="5" t="s">
        <v>104</v>
      </c>
      <c r="D313" s="5" t="s">
        <v>106</v>
      </c>
      <c r="E313" s="5" t="str">
        <f>'CUOTA LTP'!C190</f>
        <v>MOROZIN YURECIC MARIO</v>
      </c>
      <c r="F313" s="18" t="s">
        <v>95</v>
      </c>
      <c r="G313" s="18" t="s">
        <v>96</v>
      </c>
      <c r="H313" s="3">
        <f>'CUOTA LTP'!E191</f>
        <v>1.9E-3</v>
      </c>
      <c r="I313" s="3">
        <f>'CUOTA LTP'!F191</f>
        <v>0</v>
      </c>
      <c r="J313" s="3">
        <f>'CUOTA LTP'!G191</f>
        <v>1.9E-2</v>
      </c>
      <c r="K313" s="3">
        <f>'CUOTA LTP'!H191</f>
        <v>0</v>
      </c>
      <c r="L313" s="3">
        <f>'CUOTA LTP'!I191</f>
        <v>1.9E-2</v>
      </c>
      <c r="M313" s="63">
        <f>'CUOTA LTP'!J191</f>
        <v>0</v>
      </c>
      <c r="N313" s="14" t="s">
        <v>97</v>
      </c>
      <c r="O313" s="14">
        <f>'RESUMEN '!$B$3</f>
        <v>44200</v>
      </c>
      <c r="P313" s="5">
        <v>2020</v>
      </c>
      <c r="Q313" s="5"/>
    </row>
    <row r="314" spans="1:17" x14ac:dyDescent="0.25">
      <c r="A314" s="5" t="s">
        <v>25</v>
      </c>
      <c r="B314" s="5" t="s">
        <v>90</v>
      </c>
      <c r="C314" s="5" t="s">
        <v>104</v>
      </c>
      <c r="D314" s="5" t="s">
        <v>106</v>
      </c>
      <c r="E314" s="5" t="str">
        <f>'CUOTA LTP'!C190</f>
        <v>MOROZIN YURECIC MARIO</v>
      </c>
      <c r="F314" s="18" t="s">
        <v>93</v>
      </c>
      <c r="G314" s="18" t="s">
        <v>96</v>
      </c>
      <c r="H314" s="3">
        <f>'CUOTA LTP'!K190</f>
        <v>1.9E-2</v>
      </c>
      <c r="I314" s="3">
        <f>'CUOTA LTP'!L190</f>
        <v>0</v>
      </c>
      <c r="J314" s="3">
        <f>'CUOTA LTP'!M190</f>
        <v>1.9E-2</v>
      </c>
      <c r="K314" s="3">
        <f>'CUOTA LTP'!N190</f>
        <v>0</v>
      </c>
      <c r="L314" s="3">
        <f>'CUOTA LTP'!O190</f>
        <v>1.9E-2</v>
      </c>
      <c r="M314" s="63">
        <f>'CUOTA LTP'!P190</f>
        <v>0</v>
      </c>
      <c r="N314" s="14" t="s">
        <v>97</v>
      </c>
      <c r="O314" s="14">
        <f>'RESUMEN '!$B$3</f>
        <v>44200</v>
      </c>
      <c r="P314" s="5">
        <v>2020</v>
      </c>
      <c r="Q314" s="5"/>
    </row>
    <row r="315" spans="1:17" x14ac:dyDescent="0.25">
      <c r="A315" s="5" t="s">
        <v>25</v>
      </c>
      <c r="B315" s="5" t="s">
        <v>90</v>
      </c>
      <c r="C315" s="5" t="s">
        <v>104</v>
      </c>
      <c r="D315" s="5" t="s">
        <v>106</v>
      </c>
      <c r="E315" s="5" t="str">
        <f>'CUOTA LTP'!C192</f>
        <v>QUINTERO LTDA. SOC. PESQ.</v>
      </c>
      <c r="F315" s="18" t="s">
        <v>93</v>
      </c>
      <c r="G315" s="18" t="s">
        <v>94</v>
      </c>
      <c r="H315" s="3">
        <f>'CUOTA LTP'!E192</f>
        <v>1.14E-2</v>
      </c>
      <c r="I315" s="3">
        <f>'CUOTA LTP'!F192</f>
        <v>0</v>
      </c>
      <c r="J315" s="3">
        <f>'CUOTA LTP'!G192</f>
        <v>1.14E-2</v>
      </c>
      <c r="K315" s="3">
        <f>'CUOTA LTP'!H192</f>
        <v>0</v>
      </c>
      <c r="L315" s="3">
        <f>'CUOTA LTP'!I192</f>
        <v>1.14E-2</v>
      </c>
      <c r="M315" s="63">
        <f>'CUOTA LTP'!J192</f>
        <v>0</v>
      </c>
      <c r="N315" s="14" t="s">
        <v>97</v>
      </c>
      <c r="O315" s="14">
        <f>'RESUMEN '!$B$3</f>
        <v>44200</v>
      </c>
      <c r="P315" s="5">
        <v>2020</v>
      </c>
      <c r="Q315" s="5"/>
    </row>
    <row r="316" spans="1:17" x14ac:dyDescent="0.25">
      <c r="A316" s="5" t="s">
        <v>25</v>
      </c>
      <c r="B316" s="5" t="s">
        <v>90</v>
      </c>
      <c r="C316" s="5" t="s">
        <v>104</v>
      </c>
      <c r="D316" s="5" t="s">
        <v>106</v>
      </c>
      <c r="E316" s="5" t="str">
        <f>'CUOTA LTP'!C192</f>
        <v>QUINTERO LTDA. SOC. PESQ.</v>
      </c>
      <c r="F316" s="18" t="s">
        <v>95</v>
      </c>
      <c r="G316" s="18" t="s">
        <v>96</v>
      </c>
      <c r="H316" s="3">
        <f>'CUOTA LTP'!E193</f>
        <v>1.2999999999999999E-3</v>
      </c>
      <c r="I316" s="3">
        <f>'CUOTA LTP'!F193</f>
        <v>0</v>
      </c>
      <c r="J316" s="3">
        <f>'CUOTA LTP'!G193</f>
        <v>1.2699999999999999E-2</v>
      </c>
      <c r="K316" s="3">
        <f>'CUOTA LTP'!H193</f>
        <v>0</v>
      </c>
      <c r="L316" s="3">
        <f>'CUOTA LTP'!I193</f>
        <v>1.2699999999999999E-2</v>
      </c>
      <c r="M316" s="63">
        <f>'CUOTA LTP'!J193</f>
        <v>0</v>
      </c>
      <c r="N316" s="14" t="s">
        <v>97</v>
      </c>
      <c r="O316" s="14">
        <f>'RESUMEN '!$B$3</f>
        <v>44200</v>
      </c>
      <c r="P316" s="5">
        <v>2020</v>
      </c>
      <c r="Q316" s="5"/>
    </row>
    <row r="317" spans="1:17" x14ac:dyDescent="0.25">
      <c r="A317" s="5" t="s">
        <v>25</v>
      </c>
      <c r="B317" s="5" t="s">
        <v>90</v>
      </c>
      <c r="C317" s="5" t="s">
        <v>104</v>
      </c>
      <c r="D317" s="5" t="s">
        <v>106</v>
      </c>
      <c r="E317" s="5" t="str">
        <f>'CUOTA LTP'!C192</f>
        <v>QUINTERO LTDA. SOC. PESQ.</v>
      </c>
      <c r="F317" s="18" t="s">
        <v>93</v>
      </c>
      <c r="G317" s="18" t="s">
        <v>96</v>
      </c>
      <c r="H317" s="3">
        <f>'CUOTA LTP'!K192</f>
        <v>1.2699999999999999E-2</v>
      </c>
      <c r="I317" s="3">
        <f>'CUOTA LTP'!L192</f>
        <v>0</v>
      </c>
      <c r="J317" s="3">
        <f>'CUOTA LTP'!M192</f>
        <v>1.2699999999999999E-2</v>
      </c>
      <c r="K317" s="3">
        <f>'CUOTA LTP'!N192</f>
        <v>0</v>
      </c>
      <c r="L317" s="3">
        <f>'CUOTA LTP'!O192</f>
        <v>1.2699999999999999E-2</v>
      </c>
      <c r="M317" s="63">
        <f>'CUOTA LTP'!P192</f>
        <v>0</v>
      </c>
      <c r="N317" s="14" t="s">
        <v>97</v>
      </c>
      <c r="O317" s="14">
        <f>'RESUMEN '!$B$3</f>
        <v>44200</v>
      </c>
      <c r="P317" s="5">
        <v>2020</v>
      </c>
      <c r="Q317" s="5"/>
    </row>
    <row r="318" spans="1:17" x14ac:dyDescent="0.25">
      <c r="A318" s="5" t="s">
        <v>25</v>
      </c>
      <c r="B318" s="5" t="s">
        <v>90</v>
      </c>
      <c r="C318" s="5" t="s">
        <v>104</v>
      </c>
      <c r="D318" s="5" t="s">
        <v>106</v>
      </c>
      <c r="E318" s="5" t="str">
        <f>'CUOTA LTP'!C194</f>
        <v>PACIFICBLU SPA.</v>
      </c>
      <c r="F318" s="18" t="s">
        <v>93</v>
      </c>
      <c r="G318" s="18" t="s">
        <v>94</v>
      </c>
      <c r="H318" s="3">
        <f>'CUOTA LTP'!E194</f>
        <v>10.345800000000001</v>
      </c>
      <c r="I318" s="3">
        <f>'CUOTA LTP'!F194</f>
        <v>10.977</v>
      </c>
      <c r="J318" s="3">
        <f>'CUOTA LTP'!G194</f>
        <v>21.322800000000001</v>
      </c>
      <c r="K318" s="3">
        <f>'CUOTA LTP'!H194</f>
        <v>1.452</v>
      </c>
      <c r="L318" s="3">
        <f>'CUOTA LTP'!I194</f>
        <v>19.870800000000003</v>
      </c>
      <c r="M318" s="63">
        <f>'CUOTA LTP'!J194</f>
        <v>6.8096122460464856E-2</v>
      </c>
      <c r="N318" s="14" t="s">
        <v>97</v>
      </c>
      <c r="O318" s="14">
        <f>'RESUMEN '!$B$3</f>
        <v>44200</v>
      </c>
      <c r="P318" s="5">
        <v>2020</v>
      </c>
      <c r="Q318" s="5"/>
    </row>
    <row r="319" spans="1:17" x14ac:dyDescent="0.25">
      <c r="A319" s="5" t="s">
        <v>25</v>
      </c>
      <c r="B319" s="5" t="s">
        <v>90</v>
      </c>
      <c r="C319" s="5" t="s">
        <v>104</v>
      </c>
      <c r="D319" s="5" t="s">
        <v>106</v>
      </c>
      <c r="E319" s="5" t="str">
        <f>'CUOTA LTP'!C194</f>
        <v>PACIFICBLU SPA.</v>
      </c>
      <c r="F319" s="18" t="s">
        <v>95</v>
      </c>
      <c r="G319" s="18" t="s">
        <v>96</v>
      </c>
      <c r="H319" s="3">
        <f>'CUOTA LTP'!E195</f>
        <v>1.1455</v>
      </c>
      <c r="I319" s="3">
        <f>'CUOTA LTP'!F195</f>
        <v>0</v>
      </c>
      <c r="J319" s="3">
        <f>'CUOTA LTP'!G195</f>
        <v>21.016300000000001</v>
      </c>
      <c r="K319" s="3">
        <f>'CUOTA LTP'!H195</f>
        <v>3.4089999999999998</v>
      </c>
      <c r="L319" s="3">
        <f>'CUOTA LTP'!I195</f>
        <v>17.607300000000002</v>
      </c>
      <c r="M319" s="63">
        <f>'CUOTA LTP'!J195</f>
        <v>0.16220742947141026</v>
      </c>
      <c r="N319" s="14" t="s">
        <v>97</v>
      </c>
      <c r="O319" s="14">
        <f>'RESUMEN '!$B$3</f>
        <v>44200</v>
      </c>
      <c r="P319" s="5">
        <v>2020</v>
      </c>
      <c r="Q319" s="5"/>
    </row>
    <row r="320" spans="1:17" x14ac:dyDescent="0.25">
      <c r="A320" s="5" t="s">
        <v>25</v>
      </c>
      <c r="B320" s="5" t="s">
        <v>90</v>
      </c>
      <c r="C320" s="5" t="s">
        <v>104</v>
      </c>
      <c r="D320" s="5" t="s">
        <v>106</v>
      </c>
      <c r="E320" s="5" t="str">
        <f>'CUOTA LTP'!C194</f>
        <v>PACIFICBLU SPA.</v>
      </c>
      <c r="F320" s="18" t="s">
        <v>93</v>
      </c>
      <c r="G320" s="18" t="s">
        <v>96</v>
      </c>
      <c r="H320" s="3">
        <f>'CUOTA LTP'!K194</f>
        <v>11.491300000000001</v>
      </c>
      <c r="I320" s="3">
        <f>'CUOTA LTP'!L194</f>
        <v>10.977</v>
      </c>
      <c r="J320" s="3">
        <f>'CUOTA LTP'!M194</f>
        <v>22.468299999999999</v>
      </c>
      <c r="K320" s="3">
        <f>'CUOTA LTP'!N194</f>
        <v>4.8609999999999998</v>
      </c>
      <c r="L320" s="3">
        <f>'CUOTA LTP'!O194</f>
        <v>17.607299999999999</v>
      </c>
      <c r="M320" s="63">
        <f>'CUOTA LTP'!P194</f>
        <v>0.21634925650805803</v>
      </c>
      <c r="N320" s="14" t="s">
        <v>97</v>
      </c>
      <c r="O320" s="14">
        <f>'RESUMEN '!$B$3</f>
        <v>44200</v>
      </c>
      <c r="P320" s="5">
        <v>2020</v>
      </c>
      <c r="Q320" s="5"/>
    </row>
    <row r="321" spans="1:17" x14ac:dyDescent="0.25">
      <c r="A321" s="5" t="s">
        <v>25</v>
      </c>
      <c r="B321" s="5" t="s">
        <v>90</v>
      </c>
      <c r="C321" s="5" t="s">
        <v>104</v>
      </c>
      <c r="D321" s="5" t="s">
        <v>106</v>
      </c>
      <c r="E321" s="5" t="str">
        <f>'CUOTA LTP'!C196</f>
        <v>DA VENEZIA RETAMALES ANTONIO</v>
      </c>
      <c r="F321" s="18" t="s">
        <v>93</v>
      </c>
      <c r="G321" s="18" t="s">
        <v>94</v>
      </c>
      <c r="H321" s="3">
        <f>'CUOTA LTP'!E196</f>
        <v>5.7000000000000002E-3</v>
      </c>
      <c r="I321" s="3">
        <f>'CUOTA LTP'!F196</f>
        <v>0</v>
      </c>
      <c r="J321" s="3">
        <f>'CUOTA LTP'!G196</f>
        <v>5.7000000000000002E-3</v>
      </c>
      <c r="K321" s="3">
        <f>'CUOTA LTP'!H196</f>
        <v>0</v>
      </c>
      <c r="L321" s="3">
        <f>'CUOTA LTP'!I196</f>
        <v>5.7000000000000002E-3</v>
      </c>
      <c r="M321" s="63">
        <f>'CUOTA LTP'!J196</f>
        <v>0</v>
      </c>
      <c r="N321" s="14" t="s">
        <v>97</v>
      </c>
      <c r="O321" s="14">
        <f>'RESUMEN '!$B$3</f>
        <v>44200</v>
      </c>
      <c r="P321" s="5">
        <v>2020</v>
      </c>
      <c r="Q321" s="5"/>
    </row>
    <row r="322" spans="1:17" x14ac:dyDescent="0.25">
      <c r="A322" s="5" t="s">
        <v>25</v>
      </c>
      <c r="B322" s="5" t="s">
        <v>90</v>
      </c>
      <c r="C322" s="5" t="s">
        <v>104</v>
      </c>
      <c r="D322" s="5" t="s">
        <v>106</v>
      </c>
      <c r="E322" s="5" t="str">
        <f>'CUOTA LTP'!C196</f>
        <v>DA VENEZIA RETAMALES ANTONIO</v>
      </c>
      <c r="F322" s="18" t="s">
        <v>95</v>
      </c>
      <c r="G322" s="18" t="s">
        <v>96</v>
      </c>
      <c r="H322" s="3">
        <f>'CUOTA LTP'!E197</f>
        <v>5.9999999999999995E-4</v>
      </c>
      <c r="I322" s="3">
        <f>'CUOTA LTP'!F197</f>
        <v>0</v>
      </c>
      <c r="J322" s="3">
        <f>'CUOTA LTP'!G197</f>
        <v>6.3E-3</v>
      </c>
      <c r="K322" s="3">
        <f>'CUOTA LTP'!H197</f>
        <v>0</v>
      </c>
      <c r="L322" s="3">
        <f>'CUOTA LTP'!I197</f>
        <v>6.3E-3</v>
      </c>
      <c r="M322" s="63">
        <f>'CUOTA LTP'!J197</f>
        <v>0</v>
      </c>
      <c r="N322" s="14" t="s">
        <v>97</v>
      </c>
      <c r="O322" s="14">
        <f>'RESUMEN '!$B$3</f>
        <v>44200</v>
      </c>
      <c r="P322" s="5">
        <v>2020</v>
      </c>
      <c r="Q322" s="5"/>
    </row>
    <row r="323" spans="1:17" x14ac:dyDescent="0.25">
      <c r="A323" s="5" t="s">
        <v>25</v>
      </c>
      <c r="B323" s="5" t="s">
        <v>90</v>
      </c>
      <c r="C323" s="5" t="s">
        <v>104</v>
      </c>
      <c r="D323" s="5" t="s">
        <v>106</v>
      </c>
      <c r="E323" s="5" t="str">
        <f>'CUOTA LTP'!C196</f>
        <v>DA VENEZIA RETAMALES ANTONIO</v>
      </c>
      <c r="F323" s="18" t="s">
        <v>93</v>
      </c>
      <c r="G323" s="18" t="s">
        <v>96</v>
      </c>
      <c r="H323" s="3">
        <f>'CUOTA LTP'!K196</f>
        <v>6.3E-3</v>
      </c>
      <c r="I323" s="3">
        <f>'CUOTA LTP'!L196</f>
        <v>0</v>
      </c>
      <c r="J323" s="3">
        <f>'CUOTA LTP'!M196</f>
        <v>6.3E-3</v>
      </c>
      <c r="K323" s="3">
        <f>'CUOTA LTP'!N196</f>
        <v>0</v>
      </c>
      <c r="L323" s="3">
        <f>'CUOTA LTP'!O196</f>
        <v>6.3E-3</v>
      </c>
      <c r="M323" s="63">
        <f>'CUOTA LTP'!P196</f>
        <v>0</v>
      </c>
      <c r="N323" s="14" t="s">
        <v>97</v>
      </c>
      <c r="O323" s="14">
        <f>'RESUMEN '!$B$3</f>
        <v>44200</v>
      </c>
      <c r="P323" s="5">
        <v>2020</v>
      </c>
      <c r="Q323" s="5"/>
    </row>
    <row r="324" spans="1:17" x14ac:dyDescent="0.25">
      <c r="A324" s="5" t="s">
        <v>25</v>
      </c>
      <c r="B324" s="5" t="s">
        <v>90</v>
      </c>
      <c r="C324" s="5" t="s">
        <v>104</v>
      </c>
      <c r="D324" s="5" t="s">
        <v>106</v>
      </c>
      <c r="E324" s="5" t="str">
        <f>'CUOTA LTP'!C198</f>
        <v>ENFERMAR LTDA. SOC. PESQ.</v>
      </c>
      <c r="F324" s="18" t="s">
        <v>93</v>
      </c>
      <c r="G324" s="18" t="s">
        <v>94</v>
      </c>
      <c r="H324" s="3">
        <f>'CUOTA LTP'!E198</f>
        <v>0.15359999999999999</v>
      </c>
      <c r="I324" s="3">
        <f>'CUOTA LTP'!F198</f>
        <v>0</v>
      </c>
      <c r="J324" s="3">
        <f>'CUOTA LTP'!G198</f>
        <v>0.15359999999999999</v>
      </c>
      <c r="K324" s="3">
        <f>'CUOTA LTP'!H198</f>
        <v>0</v>
      </c>
      <c r="L324" s="3">
        <f>'CUOTA LTP'!I198</f>
        <v>0.15359999999999999</v>
      </c>
      <c r="M324" s="63">
        <f>'CUOTA LTP'!J198</f>
        <v>0</v>
      </c>
      <c r="N324" s="14" t="s">
        <v>97</v>
      </c>
      <c r="O324" s="14">
        <f>'RESUMEN '!$B$3</f>
        <v>44200</v>
      </c>
      <c r="P324" s="5">
        <v>2020</v>
      </c>
      <c r="Q324" s="5"/>
    </row>
    <row r="325" spans="1:17" x14ac:dyDescent="0.25">
      <c r="A325" s="5" t="s">
        <v>25</v>
      </c>
      <c r="B325" s="5" t="s">
        <v>90</v>
      </c>
      <c r="C325" s="5" t="s">
        <v>104</v>
      </c>
      <c r="D325" s="5" t="s">
        <v>106</v>
      </c>
      <c r="E325" s="5" t="str">
        <f>'CUOTA LTP'!C198</f>
        <v>ENFERMAR LTDA. SOC. PESQ.</v>
      </c>
      <c r="F325" s="18" t="s">
        <v>95</v>
      </c>
      <c r="G325" s="18" t="s">
        <v>96</v>
      </c>
      <c r="H325" s="3">
        <f>'CUOTA LTP'!E199</f>
        <v>1.7000000000000001E-2</v>
      </c>
      <c r="I325" s="3">
        <f>'CUOTA LTP'!F199</f>
        <v>0</v>
      </c>
      <c r="J325" s="3">
        <f>'CUOTA LTP'!G199</f>
        <v>0.17059999999999997</v>
      </c>
      <c r="K325" s="3">
        <f>'CUOTA LTP'!H199</f>
        <v>0</v>
      </c>
      <c r="L325" s="3">
        <f>'CUOTA LTP'!I199</f>
        <v>0.17059999999999997</v>
      </c>
      <c r="M325" s="63">
        <f>'CUOTA LTP'!J199</f>
        <v>0</v>
      </c>
      <c r="N325" s="14" t="s">
        <v>97</v>
      </c>
      <c r="O325" s="14">
        <f>'RESUMEN '!$B$3</f>
        <v>44200</v>
      </c>
      <c r="P325" s="5">
        <v>2020</v>
      </c>
      <c r="Q325" s="5"/>
    </row>
    <row r="326" spans="1:17" x14ac:dyDescent="0.25">
      <c r="A326" s="5" t="s">
        <v>25</v>
      </c>
      <c r="B326" s="5" t="s">
        <v>90</v>
      </c>
      <c r="C326" s="5" t="s">
        <v>104</v>
      </c>
      <c r="D326" s="5" t="s">
        <v>106</v>
      </c>
      <c r="E326" s="5" t="str">
        <f>'CUOTA LTP'!C198</f>
        <v>ENFERMAR LTDA. SOC. PESQ.</v>
      </c>
      <c r="F326" s="18" t="s">
        <v>93</v>
      </c>
      <c r="G326" s="18" t="s">
        <v>96</v>
      </c>
      <c r="H326" s="3">
        <f>'CUOTA LTP'!K198</f>
        <v>0.17059999999999997</v>
      </c>
      <c r="I326" s="3">
        <f>'CUOTA LTP'!L198</f>
        <v>0</v>
      </c>
      <c r="J326" s="3">
        <f>'CUOTA LTP'!M198</f>
        <v>0.17059999999999997</v>
      </c>
      <c r="K326" s="3">
        <f>'CUOTA LTP'!N198</f>
        <v>0</v>
      </c>
      <c r="L326" s="3">
        <f>'CUOTA LTP'!O198</f>
        <v>0.17059999999999997</v>
      </c>
      <c r="M326" s="63">
        <f>'CUOTA LTP'!P198</f>
        <v>0</v>
      </c>
      <c r="N326" s="14" t="s">
        <v>97</v>
      </c>
      <c r="O326" s="14">
        <f>'RESUMEN '!$B$3</f>
        <v>44200</v>
      </c>
      <c r="P326" s="5">
        <v>2020</v>
      </c>
      <c r="Q326" s="5"/>
    </row>
    <row r="327" spans="1:17" x14ac:dyDescent="0.25">
      <c r="A327" s="5" t="s">
        <v>25</v>
      </c>
      <c r="B327" s="5" t="s">
        <v>90</v>
      </c>
      <c r="C327" s="5" t="s">
        <v>104</v>
      </c>
      <c r="D327" s="5" t="s">
        <v>106</v>
      </c>
      <c r="E327" s="5" t="str">
        <f>'CUOTA LTP'!C200</f>
        <v>RUBIO Y MAUAD LTDA.</v>
      </c>
      <c r="F327" s="18" t="s">
        <v>93</v>
      </c>
      <c r="G327" s="18" t="s">
        <v>94</v>
      </c>
      <c r="H327" s="3">
        <f>'CUOTA LTP'!E200</f>
        <v>0.72829999999999995</v>
      </c>
      <c r="I327" s="3">
        <f>'CUOTA LTP'!F200</f>
        <v>0</v>
      </c>
      <c r="J327" s="3">
        <f>'CUOTA LTP'!G200</f>
        <v>0.72829999999999995</v>
      </c>
      <c r="K327" s="3">
        <f>'CUOTA LTP'!H200</f>
        <v>0</v>
      </c>
      <c r="L327" s="3">
        <f>'CUOTA LTP'!I200</f>
        <v>0.72829999999999995</v>
      </c>
      <c r="M327" s="63">
        <f>'CUOTA LTP'!J200</f>
        <v>0</v>
      </c>
      <c r="N327" s="14" t="s">
        <v>97</v>
      </c>
      <c r="O327" s="14">
        <f>'RESUMEN '!$B$3</f>
        <v>44200</v>
      </c>
      <c r="P327" s="5">
        <v>2020</v>
      </c>
      <c r="Q327" s="5"/>
    </row>
    <row r="328" spans="1:17" x14ac:dyDescent="0.25">
      <c r="A328" s="5" t="s">
        <v>25</v>
      </c>
      <c r="B328" s="5" t="s">
        <v>90</v>
      </c>
      <c r="C328" s="5" t="s">
        <v>104</v>
      </c>
      <c r="D328" s="5" t="s">
        <v>106</v>
      </c>
      <c r="E328" s="5" t="str">
        <f>'CUOTA LTP'!C200</f>
        <v>RUBIO Y MAUAD LTDA.</v>
      </c>
      <c r="F328" s="18" t="s">
        <v>95</v>
      </c>
      <c r="G328" s="18" t="s">
        <v>96</v>
      </c>
      <c r="H328" s="3">
        <f>'CUOTA LTP'!E201</f>
        <v>8.0600000000000005E-2</v>
      </c>
      <c r="I328" s="3">
        <f>'CUOTA LTP'!F201</f>
        <v>0</v>
      </c>
      <c r="J328" s="3">
        <f>'CUOTA LTP'!G201</f>
        <v>0.80889999999999995</v>
      </c>
      <c r="K328" s="3">
        <f>'CUOTA LTP'!H201</f>
        <v>0</v>
      </c>
      <c r="L328" s="3">
        <f>'CUOTA LTP'!I201</f>
        <v>0.80889999999999995</v>
      </c>
      <c r="M328" s="63">
        <f>'CUOTA LTP'!J201</f>
        <v>0</v>
      </c>
      <c r="N328" s="14" t="s">
        <v>97</v>
      </c>
      <c r="O328" s="14">
        <f>'RESUMEN '!$B$3</f>
        <v>44200</v>
      </c>
      <c r="P328" s="5">
        <v>2020</v>
      </c>
      <c r="Q328" s="5"/>
    </row>
    <row r="329" spans="1:17" x14ac:dyDescent="0.25">
      <c r="A329" s="5" t="s">
        <v>25</v>
      </c>
      <c r="B329" s="5" t="s">
        <v>90</v>
      </c>
      <c r="C329" s="5" t="s">
        <v>104</v>
      </c>
      <c r="D329" s="5" t="s">
        <v>106</v>
      </c>
      <c r="E329" s="5" t="str">
        <f>'CUOTA LTP'!C200</f>
        <v>RUBIO Y MAUAD LTDA.</v>
      </c>
      <c r="F329" s="18" t="s">
        <v>93</v>
      </c>
      <c r="G329" s="18" t="s">
        <v>96</v>
      </c>
      <c r="H329" s="3">
        <f>'CUOTA LTP'!K200</f>
        <v>0.80889999999999995</v>
      </c>
      <c r="I329" s="3">
        <f>'CUOTA LTP'!L200</f>
        <v>0</v>
      </c>
      <c r="J329" s="3">
        <f>'CUOTA LTP'!M200</f>
        <v>0.80889999999999995</v>
      </c>
      <c r="K329" s="3">
        <f>'CUOTA LTP'!N200</f>
        <v>0</v>
      </c>
      <c r="L329" s="3">
        <f>'CUOTA LTP'!O200</f>
        <v>0.80889999999999995</v>
      </c>
      <c r="M329" s="63">
        <f>'CUOTA LTP'!P200</f>
        <v>0</v>
      </c>
      <c r="N329" s="14" t="s">
        <v>97</v>
      </c>
      <c r="O329" s="14">
        <f>'RESUMEN '!$B$3</f>
        <v>44200</v>
      </c>
      <c r="P329" s="5">
        <v>2020</v>
      </c>
      <c r="Q329" s="5"/>
    </row>
    <row r="330" spans="1:17" x14ac:dyDescent="0.25">
      <c r="A330" s="61" t="s">
        <v>25</v>
      </c>
      <c r="B330" s="61" t="s">
        <v>90</v>
      </c>
      <c r="C330" s="61" t="s">
        <v>104</v>
      </c>
      <c r="D330" s="61" t="s">
        <v>106</v>
      </c>
      <c r="E330" s="61" t="str">
        <f>'CUOTA LTP'!C202</f>
        <v>JORGE COFRE TOLEDO</v>
      </c>
      <c r="F330" s="61" t="s">
        <v>93</v>
      </c>
      <c r="G330" s="61" t="s">
        <v>94</v>
      </c>
      <c r="H330" s="57">
        <f>'CUOTA LTP'!E202</f>
        <v>0</v>
      </c>
      <c r="I330" s="57">
        <f>'CUOTA LTP'!F202</f>
        <v>0.18792</v>
      </c>
      <c r="J330" s="57">
        <f>'CUOTA LTP'!G202</f>
        <v>0.18792</v>
      </c>
      <c r="K330" s="57">
        <f>'CUOTA LTP'!H202</f>
        <v>0</v>
      </c>
      <c r="L330" s="57">
        <f>'CUOTA LTP'!I202</f>
        <v>0.18792</v>
      </c>
      <c r="M330" s="63">
        <f>'CUOTA LTP'!J202</f>
        <v>0</v>
      </c>
      <c r="N330" s="14" t="s">
        <v>97</v>
      </c>
      <c r="O330" s="14">
        <f>'RESUMEN '!$B$3</f>
        <v>44200</v>
      </c>
      <c r="P330" s="61">
        <v>2020</v>
      </c>
      <c r="Q330" s="61"/>
    </row>
    <row r="331" spans="1:17" x14ac:dyDescent="0.25">
      <c r="A331" s="61" t="s">
        <v>25</v>
      </c>
      <c r="B331" s="61" t="s">
        <v>90</v>
      </c>
      <c r="C331" s="61" t="s">
        <v>104</v>
      </c>
      <c r="D331" s="61" t="s">
        <v>106</v>
      </c>
      <c r="E331" s="61" t="str">
        <f>'CUOTA LTP'!C202</f>
        <v>JORGE COFRE TOLEDO</v>
      </c>
      <c r="F331" s="61" t="s">
        <v>95</v>
      </c>
      <c r="G331" s="61" t="s">
        <v>96</v>
      </c>
      <c r="H331" s="57">
        <f>'CUOTA LTP'!E203</f>
        <v>0</v>
      </c>
      <c r="I331" s="57">
        <f>'CUOTA LTP'!F203</f>
        <v>0</v>
      </c>
      <c r="J331" s="57">
        <f>'CUOTA LTP'!G203</f>
        <v>0.18792</v>
      </c>
      <c r="K331" s="57">
        <f>'CUOTA LTP'!H203</f>
        <v>0</v>
      </c>
      <c r="L331" s="57">
        <f>'CUOTA LTP'!I203</f>
        <v>0.18792</v>
      </c>
      <c r="M331" s="63">
        <f>'CUOTA LTP'!J203</f>
        <v>0</v>
      </c>
      <c r="N331" s="14" t="s">
        <v>97</v>
      </c>
      <c r="O331" s="14">
        <f>'RESUMEN '!$B$3</f>
        <v>44200</v>
      </c>
      <c r="P331" s="61">
        <v>2020</v>
      </c>
      <c r="Q331" s="61"/>
    </row>
    <row r="332" spans="1:17" x14ac:dyDescent="0.25">
      <c r="A332" s="61" t="s">
        <v>25</v>
      </c>
      <c r="B332" s="61" t="s">
        <v>90</v>
      </c>
      <c r="C332" s="61" t="s">
        <v>104</v>
      </c>
      <c r="D332" s="61" t="s">
        <v>106</v>
      </c>
      <c r="E332" s="61" t="str">
        <f>'CUOTA LTP'!C202</f>
        <v>JORGE COFRE TOLEDO</v>
      </c>
      <c r="F332" s="61" t="s">
        <v>93</v>
      </c>
      <c r="G332" s="61" t="s">
        <v>96</v>
      </c>
      <c r="H332" s="57">
        <f>'CUOTA LTP'!K202</f>
        <v>0</v>
      </c>
      <c r="I332" s="57">
        <f>'CUOTA LTP'!L202</f>
        <v>0.18792</v>
      </c>
      <c r="J332" s="57">
        <f>'CUOTA LTP'!M202</f>
        <v>0.18792</v>
      </c>
      <c r="K332" s="57">
        <f>'CUOTA LTP'!N202</f>
        <v>0</v>
      </c>
      <c r="L332" s="57">
        <f>'CUOTA LTP'!O202</f>
        <v>0.18792</v>
      </c>
      <c r="M332" s="63">
        <f>'CUOTA LTP'!P202</f>
        <v>0</v>
      </c>
      <c r="N332" s="14" t="s">
        <v>97</v>
      </c>
      <c r="O332" s="14">
        <f>'RESUMEN '!$B$3</f>
        <v>44200</v>
      </c>
      <c r="P332" s="61">
        <v>2020</v>
      </c>
      <c r="Q332" s="61"/>
    </row>
    <row r="333" spans="1:17" x14ac:dyDescent="0.25">
      <c r="A333" s="61" t="s">
        <v>25</v>
      </c>
      <c r="B333" s="61" t="s">
        <v>90</v>
      </c>
      <c r="C333" s="61" t="s">
        <v>104</v>
      </c>
      <c r="D333" s="61" t="s">
        <v>106</v>
      </c>
      <c r="E333" s="61" t="str">
        <f>'CUOTA LTP'!C204</f>
        <v>PESQUERA CMK LIMITADA</v>
      </c>
      <c r="F333" s="61" t="s">
        <v>93</v>
      </c>
      <c r="G333" s="61" t="s">
        <v>94</v>
      </c>
      <c r="H333" s="57">
        <f>'CUOTA LTP'!E204</f>
        <v>0</v>
      </c>
      <c r="I333" s="57">
        <f>'CUOTA LTP'!F204</f>
        <v>9.3960000000000002E-2</v>
      </c>
      <c r="J333" s="57">
        <f>'CUOTA LTP'!G204</f>
        <v>9.3960000000000002E-2</v>
      </c>
      <c r="K333" s="57">
        <f>'CUOTA LTP'!H204</f>
        <v>0</v>
      </c>
      <c r="L333" s="57">
        <f>'CUOTA LTP'!I204</f>
        <v>9.3960000000000002E-2</v>
      </c>
      <c r="M333" s="63">
        <f>'CUOTA LTP'!J204</f>
        <v>0</v>
      </c>
      <c r="N333" s="14" t="s">
        <v>97</v>
      </c>
      <c r="O333" s="14">
        <f>'RESUMEN '!$B$3</f>
        <v>44200</v>
      </c>
      <c r="P333" s="61">
        <v>2020</v>
      </c>
      <c r="Q333" s="61"/>
    </row>
    <row r="334" spans="1:17" x14ac:dyDescent="0.25">
      <c r="A334" s="61" t="s">
        <v>25</v>
      </c>
      <c r="B334" s="61" t="s">
        <v>90</v>
      </c>
      <c r="C334" s="61" t="s">
        <v>104</v>
      </c>
      <c r="D334" s="61" t="s">
        <v>106</v>
      </c>
      <c r="E334" s="61" t="str">
        <f>'CUOTA LTP'!C204</f>
        <v>PESQUERA CMK LIMITADA</v>
      </c>
      <c r="F334" s="61" t="s">
        <v>95</v>
      </c>
      <c r="G334" s="61" t="s">
        <v>96</v>
      </c>
      <c r="H334" s="57">
        <f>'CUOTA LTP'!E205</f>
        <v>0</v>
      </c>
      <c r="I334" s="57">
        <f>'CUOTA LTP'!F205</f>
        <v>0</v>
      </c>
      <c r="J334" s="57">
        <f>'CUOTA LTP'!G205</f>
        <v>9.3960000000000002E-2</v>
      </c>
      <c r="K334" s="57">
        <f>'CUOTA LTP'!H205</f>
        <v>0</v>
      </c>
      <c r="L334" s="57">
        <f>'CUOTA LTP'!I205</f>
        <v>9.3960000000000002E-2</v>
      </c>
      <c r="M334" s="63">
        <f>'CUOTA LTP'!J205</f>
        <v>0</v>
      </c>
      <c r="N334" s="14" t="s">
        <v>97</v>
      </c>
      <c r="O334" s="14">
        <f>'RESUMEN '!$B$3</f>
        <v>44200</v>
      </c>
      <c r="P334" s="61">
        <v>2020</v>
      </c>
      <c r="Q334" s="61"/>
    </row>
    <row r="335" spans="1:17" x14ac:dyDescent="0.25">
      <c r="A335" s="61" t="s">
        <v>25</v>
      </c>
      <c r="B335" s="61" t="s">
        <v>90</v>
      </c>
      <c r="C335" s="61" t="s">
        <v>104</v>
      </c>
      <c r="D335" s="61" t="s">
        <v>106</v>
      </c>
      <c r="E335" s="61" t="str">
        <f>'CUOTA LTP'!C204</f>
        <v>PESQUERA CMK LIMITADA</v>
      </c>
      <c r="F335" s="61" t="s">
        <v>93</v>
      </c>
      <c r="G335" s="61" t="s">
        <v>96</v>
      </c>
      <c r="H335" s="57">
        <f>'CUOTA LTP'!K204</f>
        <v>0</v>
      </c>
      <c r="I335" s="57">
        <f>'CUOTA LTP'!L204</f>
        <v>9.3960000000000002E-2</v>
      </c>
      <c r="J335" s="57">
        <f>'CUOTA LTP'!M204</f>
        <v>9.3960000000000002E-2</v>
      </c>
      <c r="K335" s="57">
        <f>'CUOTA LTP'!N204</f>
        <v>0</v>
      </c>
      <c r="L335" s="57">
        <f>'CUOTA LTP'!O204</f>
        <v>9.3960000000000002E-2</v>
      </c>
      <c r="M335" s="63">
        <f>'CUOTA LTP'!P204</f>
        <v>0</v>
      </c>
      <c r="N335" s="14" t="s">
        <v>97</v>
      </c>
      <c r="O335" s="14">
        <f>'RESUMEN '!$B$3</f>
        <v>44200</v>
      </c>
      <c r="P335" s="61">
        <v>2020</v>
      </c>
      <c r="Q335" s="61"/>
    </row>
    <row r="336" spans="1:17" x14ac:dyDescent="0.25">
      <c r="A336" s="28" t="s">
        <v>25</v>
      </c>
      <c r="B336" s="28" t="s">
        <v>90</v>
      </c>
      <c r="C336" s="28" t="s">
        <v>110</v>
      </c>
      <c r="D336" s="28" t="s">
        <v>111</v>
      </c>
      <c r="E336" s="28" t="s">
        <v>112</v>
      </c>
      <c r="F336" s="28" t="s">
        <v>93</v>
      </c>
      <c r="G336" s="28" t="s">
        <v>96</v>
      </c>
      <c r="H336" s="29">
        <f>'CUOTA LTP'!E206</f>
        <v>4697.9985999999963</v>
      </c>
      <c r="I336" s="29">
        <f>'CUOTA LTP'!F206</f>
        <v>16.152999999999995</v>
      </c>
      <c r="J336" s="29">
        <f>'CUOTA LTP'!G206</f>
        <v>4714.1515999999965</v>
      </c>
      <c r="K336" s="29">
        <f>'CUOTA LTP'!H206</f>
        <v>2926.7710000000002</v>
      </c>
      <c r="L336" s="29">
        <f>'CUOTA LTP'!I206</f>
        <v>1787.3805999999963</v>
      </c>
      <c r="M336" s="64">
        <f>'CUOTA LTP'!J206</f>
        <v>0.62084787430255794</v>
      </c>
      <c r="N336" s="30" t="s">
        <v>97</v>
      </c>
      <c r="O336" s="30">
        <f>'RESUMEN '!$B$3</f>
        <v>44200</v>
      </c>
      <c r="P336" s="28">
        <v>2020</v>
      </c>
      <c r="Q33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</vt:lpstr>
      <vt:lpstr>CUOTA ARTESANAL</vt:lpstr>
      <vt:lpstr>CESIONES INDIVIDUALES</vt:lpstr>
      <vt:lpstr>PESCA INVESTIGACION</vt:lpstr>
      <vt:lpstr>CUOTA LTP</vt:lpstr>
      <vt:lpstr>PAG.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CEA TELLO, MARIO ANDRES</cp:lastModifiedBy>
  <dcterms:created xsi:type="dcterms:W3CDTF">2020-01-22T15:25:15Z</dcterms:created>
  <dcterms:modified xsi:type="dcterms:W3CDTF">2021-01-26T15:51:59Z</dcterms:modified>
</cp:coreProperties>
</file>