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15" windowHeight="12330" tabRatio="782" activeTab="4"/>
  </bookViews>
  <sheets>
    <sheet name="Resumen" sheetId="1" r:id="rId1"/>
    <sheet name="Artesanal Anchoveta XV-IV" sheetId="2" r:id="rId2"/>
    <sheet name="Artesanal S.española XV-IV" sheetId="7" r:id="rId3"/>
    <sheet name="Industrial" sheetId="3" r:id="rId4"/>
    <sheet name="Cesiones individuales" sheetId="5" r:id="rId5"/>
    <sheet name="P. Investigación" sheetId="4" r:id="rId6"/>
    <sheet name="Publicacion web" sheetId="6" r:id="rId7"/>
  </sheets>
  <definedNames>
    <definedName name="_xlnm._FilterDatabase" localSheetId="4" hidden="1">'Cesiones individuales'!$B$4:$V$225</definedName>
  </definedNames>
  <calcPr calcId="125725"/>
</workbook>
</file>

<file path=xl/calcChain.xml><?xml version="1.0" encoding="utf-8"?>
<calcChain xmlns="http://schemas.openxmlformats.org/spreadsheetml/2006/main">
  <c r="S5" i="5"/>
  <c r="K227"/>
  <c r="J227"/>
  <c r="F20" i="3"/>
  <c r="K226" i="5"/>
  <c r="J226"/>
  <c r="F18" i="3"/>
  <c r="H86" i="5"/>
  <c r="F24" i="3"/>
  <c r="K219" i="5"/>
  <c r="J219"/>
  <c r="K209"/>
  <c r="J209"/>
  <c r="K208"/>
  <c r="O5" i="4"/>
  <c r="G33"/>
  <c r="G26"/>
  <c r="T5" i="5"/>
  <c r="F23" i="3" l="1"/>
  <c r="F48"/>
  <c r="S6" i="5"/>
  <c r="O156"/>
  <c r="N156"/>
  <c r="F19" i="3"/>
  <c r="F53" l="1"/>
  <c r="F56" s="1"/>
  <c r="F35"/>
  <c r="F26"/>
  <c r="F39" s="1"/>
  <c r="G30" i="1"/>
  <c r="E28" i="3"/>
  <c r="E56"/>
  <c r="E46"/>
  <c r="E21"/>
  <c r="E39"/>
  <c r="H23" i="1"/>
  <c r="G42" i="4"/>
  <c r="G19"/>
  <c r="G9"/>
  <c r="I40"/>
  <c r="H40"/>
  <c r="I38"/>
  <c r="H38"/>
  <c r="I31"/>
  <c r="H32"/>
  <c r="H31"/>
  <c r="I32"/>
  <c r="I15"/>
  <c r="I17"/>
  <c r="H17"/>
  <c r="H15"/>
  <c r="H14"/>
  <c r="I25"/>
  <c r="I24"/>
  <c r="I14"/>
  <c r="I7"/>
  <c r="I8"/>
  <c r="I6"/>
  <c r="G24" i="1"/>
  <c r="G23"/>
  <c r="G22"/>
  <c r="F20"/>
  <c r="G20"/>
  <c r="H20"/>
  <c r="F19"/>
  <c r="G19"/>
  <c r="H19"/>
  <c r="E20"/>
  <c r="E19"/>
  <c r="F14"/>
  <c r="G14"/>
  <c r="H14"/>
  <c r="F13"/>
  <c r="G13"/>
  <c r="H13"/>
  <c r="E14"/>
  <c r="E13"/>
  <c r="R11" i="7"/>
  <c r="Q11"/>
  <c r="N11"/>
  <c r="O11"/>
  <c r="P11"/>
  <c r="M11"/>
  <c r="M12"/>
  <c r="O12" s="1"/>
  <c r="N12"/>
  <c r="P12"/>
  <c r="H17" i="1" s="1"/>
  <c r="M14" i="7"/>
  <c r="N14"/>
  <c r="O14" s="1"/>
  <c r="P14"/>
  <c r="K14"/>
  <c r="K11"/>
  <c r="J14"/>
  <c r="J11"/>
  <c r="H14"/>
  <c r="H11"/>
  <c r="F15"/>
  <c r="R15" i="2"/>
  <c r="Q15"/>
  <c r="N15"/>
  <c r="O15"/>
  <c r="P15"/>
  <c r="M15"/>
  <c r="R11"/>
  <c r="Q11"/>
  <c r="N11"/>
  <c r="O11"/>
  <c r="P11"/>
  <c r="M11"/>
  <c r="K15"/>
  <c r="J15"/>
  <c r="K11"/>
  <c r="J11"/>
  <c r="H15"/>
  <c r="H11"/>
  <c r="N56" i="3"/>
  <c r="P46"/>
  <c r="T6" i="5"/>
  <c r="H30" i="1" s="1"/>
  <c r="H29"/>
  <c r="F46" i="3"/>
  <c r="F21"/>
  <c r="J208" i="5"/>
  <c r="K202"/>
  <c r="J202"/>
  <c r="K158"/>
  <c r="J158"/>
  <c r="J155"/>
  <c r="K155"/>
  <c r="K154"/>
  <c r="J154"/>
  <c r="F22" i="3"/>
  <c r="K153" i="5"/>
  <c r="J153"/>
  <c r="O146"/>
  <c r="N146"/>
  <c r="F37" i="3"/>
  <c r="K145" i="5"/>
  <c r="J145"/>
  <c r="K144"/>
  <c r="J144"/>
  <c r="K143"/>
  <c r="J143"/>
  <c r="O141"/>
  <c r="N141"/>
  <c r="K113"/>
  <c r="J113"/>
  <c r="O34"/>
  <c r="N34"/>
  <c r="O66"/>
  <c r="N66"/>
  <c r="F38" i="3"/>
  <c r="K111" i="5"/>
  <c r="J111"/>
  <c r="K98"/>
  <c r="J98"/>
  <c r="F18" i="1"/>
  <c r="G18"/>
  <c r="E18"/>
  <c r="F17"/>
  <c r="F16"/>
  <c r="G16"/>
  <c r="E16"/>
  <c r="F15"/>
  <c r="G15"/>
  <c r="H15"/>
  <c r="E15"/>
  <c r="E75" i="6"/>
  <c r="I76"/>
  <c r="J76"/>
  <c r="H76"/>
  <c r="I75"/>
  <c r="J75"/>
  <c r="K75"/>
  <c r="L75"/>
  <c r="N75"/>
  <c r="H75"/>
  <c r="I74"/>
  <c r="I73"/>
  <c r="J73"/>
  <c r="K73"/>
  <c r="N73"/>
  <c r="E73"/>
  <c r="H73"/>
  <c r="I72"/>
  <c r="J72"/>
  <c r="H72"/>
  <c r="I70"/>
  <c r="J70"/>
  <c r="K70"/>
  <c r="L70"/>
  <c r="M70"/>
  <c r="N70"/>
  <c r="I71"/>
  <c r="J71"/>
  <c r="K71"/>
  <c r="N71"/>
  <c r="H71"/>
  <c r="H70"/>
  <c r="E71"/>
  <c r="E70"/>
  <c r="E68"/>
  <c r="E67"/>
  <c r="I69"/>
  <c r="J69"/>
  <c r="K69"/>
  <c r="L69"/>
  <c r="M69"/>
  <c r="H69"/>
  <c r="H68"/>
  <c r="I68"/>
  <c r="J68"/>
  <c r="K68"/>
  <c r="L68"/>
  <c r="M68"/>
  <c r="N68"/>
  <c r="I67"/>
  <c r="J67"/>
  <c r="K67"/>
  <c r="L67"/>
  <c r="M67"/>
  <c r="N67"/>
  <c r="H67"/>
  <c r="P13" i="7"/>
  <c r="H18" i="1" s="1"/>
  <c r="O13" i="7"/>
  <c r="N13"/>
  <c r="M13"/>
  <c r="J13"/>
  <c r="H13"/>
  <c r="K13" s="1"/>
  <c r="M75" i="6" s="1"/>
  <c r="K12" i="7"/>
  <c r="M73" i="6" s="1"/>
  <c r="J12" i="7"/>
  <c r="L73" i="6" s="1"/>
  <c r="H12" i="7"/>
  <c r="P9"/>
  <c r="H16" i="1" s="1"/>
  <c r="N9" i="7"/>
  <c r="M9"/>
  <c r="O9" s="1"/>
  <c r="H9"/>
  <c r="J9" s="1"/>
  <c r="H10" s="1"/>
  <c r="P7"/>
  <c r="N7"/>
  <c r="M7"/>
  <c r="O7" s="1"/>
  <c r="H7"/>
  <c r="J7" s="1"/>
  <c r="H8" s="1"/>
  <c r="B4"/>
  <c r="K97" i="5"/>
  <c r="J97"/>
  <c r="J86"/>
  <c r="K76"/>
  <c r="J76"/>
  <c r="K76" i="6" l="1"/>
  <c r="Q13" i="7"/>
  <c r="L76" i="6" s="1"/>
  <c r="I13" i="1"/>
  <c r="I19"/>
  <c r="I15"/>
  <c r="J18"/>
  <c r="J14"/>
  <c r="J13"/>
  <c r="I14"/>
  <c r="J19"/>
  <c r="J20"/>
  <c r="I23"/>
  <c r="I20"/>
  <c r="I16"/>
  <c r="J23"/>
  <c r="H21"/>
  <c r="V6" i="5"/>
  <c r="J30" i="1" s="1"/>
  <c r="T7" i="5"/>
  <c r="U6"/>
  <c r="I30" i="1" s="1"/>
  <c r="F30"/>
  <c r="K74" i="6"/>
  <c r="K72"/>
  <c r="J74"/>
  <c r="R12" i="7"/>
  <c r="M74" i="6" s="1"/>
  <c r="Q12" i="7"/>
  <c r="L74" i="6" s="1"/>
  <c r="G17" i="1"/>
  <c r="I17" s="1"/>
  <c r="H74" i="6"/>
  <c r="E17" i="1"/>
  <c r="Q14" i="7"/>
  <c r="R14"/>
  <c r="I18" i="1"/>
  <c r="J16"/>
  <c r="J15"/>
  <c r="R13" i="7"/>
  <c r="M76" i="6" s="1"/>
  <c r="J8" i="7"/>
  <c r="K8"/>
  <c r="J10"/>
  <c r="L71" i="6" s="1"/>
  <c r="K10" i="7"/>
  <c r="M71" i="6" s="1"/>
  <c r="Q7" i="7"/>
  <c r="R7"/>
  <c r="Q9"/>
  <c r="L72" i="6" s="1"/>
  <c r="R9" i="7"/>
  <c r="M72" i="6" s="1"/>
  <c r="K7" i="7"/>
  <c r="K9"/>
  <c r="K69" i="5"/>
  <c r="J69"/>
  <c r="H67"/>
  <c r="F52" i="3"/>
  <c r="I51" i="6" s="1"/>
  <c r="K64" i="5"/>
  <c r="J64"/>
  <c r="I22" i="6"/>
  <c r="K50" i="5"/>
  <c r="J50"/>
  <c r="O36"/>
  <c r="N36"/>
  <c r="K36"/>
  <c r="J36"/>
  <c r="K34"/>
  <c r="J34"/>
  <c r="K32"/>
  <c r="J32"/>
  <c r="K5"/>
  <c r="J5"/>
  <c r="B7" i="3"/>
  <c r="B4" i="2"/>
  <c r="H21" i="3"/>
  <c r="K55"/>
  <c r="M55" s="1"/>
  <c r="K11"/>
  <c r="K21" s="1"/>
  <c r="K19"/>
  <c r="G21" i="1"/>
  <c r="F12"/>
  <c r="I66" i="6" s="1"/>
  <c r="H12" i="1"/>
  <c r="E12"/>
  <c r="H66" i="6" s="1"/>
  <c r="I65"/>
  <c r="K65"/>
  <c r="N65"/>
  <c r="H65"/>
  <c r="I64"/>
  <c r="K64"/>
  <c r="N64"/>
  <c r="H64"/>
  <c r="H62"/>
  <c r="I62"/>
  <c r="K62"/>
  <c r="N62"/>
  <c r="I59"/>
  <c r="K59"/>
  <c r="N59"/>
  <c r="I60"/>
  <c r="K60"/>
  <c r="N60"/>
  <c r="H60"/>
  <c r="H59"/>
  <c r="I57"/>
  <c r="K57"/>
  <c r="N57"/>
  <c r="H57"/>
  <c r="N56"/>
  <c r="I56"/>
  <c r="J56"/>
  <c r="K56"/>
  <c r="H56"/>
  <c r="I46"/>
  <c r="J46"/>
  <c r="K46"/>
  <c r="I47"/>
  <c r="K47"/>
  <c r="I48"/>
  <c r="K48"/>
  <c r="I49"/>
  <c r="K49"/>
  <c r="I50"/>
  <c r="J50"/>
  <c r="K50"/>
  <c r="K51"/>
  <c r="I52"/>
  <c r="K52"/>
  <c r="I53"/>
  <c r="K53"/>
  <c r="I54"/>
  <c r="K54"/>
  <c r="H47"/>
  <c r="H48"/>
  <c r="H49"/>
  <c r="H50"/>
  <c r="H51"/>
  <c r="H52"/>
  <c r="H53"/>
  <c r="H54"/>
  <c r="H46"/>
  <c r="I44"/>
  <c r="I42"/>
  <c r="J42"/>
  <c r="K42"/>
  <c r="I43"/>
  <c r="K43"/>
  <c r="H43"/>
  <c r="H42"/>
  <c r="K41"/>
  <c r="I39"/>
  <c r="K39"/>
  <c r="I40"/>
  <c r="K40"/>
  <c r="H40"/>
  <c r="H39"/>
  <c r="I38"/>
  <c r="H38"/>
  <c r="I36"/>
  <c r="K36"/>
  <c r="I37"/>
  <c r="K37"/>
  <c r="H37"/>
  <c r="H36"/>
  <c r="I18"/>
  <c r="K18"/>
  <c r="I19"/>
  <c r="K19"/>
  <c r="I20"/>
  <c r="K20"/>
  <c r="I21"/>
  <c r="K21"/>
  <c r="K22"/>
  <c r="I23"/>
  <c r="K23"/>
  <c r="I24"/>
  <c r="K24"/>
  <c r="I25"/>
  <c r="K25"/>
  <c r="I26"/>
  <c r="K26"/>
  <c r="I27"/>
  <c r="K27"/>
  <c r="I28"/>
  <c r="K28"/>
  <c r="I29"/>
  <c r="K29"/>
  <c r="I30"/>
  <c r="K30"/>
  <c r="I31"/>
  <c r="K31"/>
  <c r="I32"/>
  <c r="J32"/>
  <c r="K32"/>
  <c r="I33"/>
  <c r="K33"/>
  <c r="I34"/>
  <c r="K34"/>
  <c r="H19"/>
  <c r="H20"/>
  <c r="H21"/>
  <c r="H22"/>
  <c r="H23"/>
  <c r="H24"/>
  <c r="H25"/>
  <c r="H26"/>
  <c r="H27"/>
  <c r="H28"/>
  <c r="H29"/>
  <c r="H30"/>
  <c r="H31"/>
  <c r="H32"/>
  <c r="H33"/>
  <c r="H34"/>
  <c r="H18"/>
  <c r="H16"/>
  <c r="I14"/>
  <c r="K14"/>
  <c r="I15"/>
  <c r="K15"/>
  <c r="H15"/>
  <c r="H14"/>
  <c r="I11"/>
  <c r="K11"/>
  <c r="I12"/>
  <c r="K12"/>
  <c r="H12"/>
  <c r="H11"/>
  <c r="I8"/>
  <c r="K8"/>
  <c r="I9"/>
  <c r="K9"/>
  <c r="H9"/>
  <c r="H8"/>
  <c r="I7"/>
  <c r="I5"/>
  <c r="J5"/>
  <c r="K5"/>
  <c r="I6"/>
  <c r="K6"/>
  <c r="H6"/>
  <c r="H5"/>
  <c r="K4"/>
  <c r="H4"/>
  <c r="I2"/>
  <c r="K2"/>
  <c r="I3"/>
  <c r="K3"/>
  <c r="H3"/>
  <c r="H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2"/>
  <c r="E65"/>
  <c r="E64"/>
  <c r="E62"/>
  <c r="E60"/>
  <c r="E59"/>
  <c r="E57"/>
  <c r="E56"/>
  <c r="E47"/>
  <c r="E48"/>
  <c r="E49"/>
  <c r="E50"/>
  <c r="E51"/>
  <c r="E52"/>
  <c r="E53"/>
  <c r="E54"/>
  <c r="E46"/>
  <c r="E44"/>
  <c r="E43"/>
  <c r="E42"/>
  <c r="E41"/>
  <c r="E40"/>
  <c r="E39"/>
  <c r="E38"/>
  <c r="E37"/>
  <c r="E36"/>
  <c r="E30"/>
  <c r="E31"/>
  <c r="E32"/>
  <c r="E33"/>
  <c r="E34"/>
  <c r="E19"/>
  <c r="E20"/>
  <c r="E21"/>
  <c r="E22"/>
  <c r="E23"/>
  <c r="E24"/>
  <c r="E25"/>
  <c r="E26"/>
  <c r="E27"/>
  <c r="E28"/>
  <c r="E29"/>
  <c r="E18"/>
  <c r="E16"/>
  <c r="E15"/>
  <c r="E14"/>
  <c r="E13"/>
  <c r="E12"/>
  <c r="E11"/>
  <c r="E10"/>
  <c r="E9"/>
  <c r="E8"/>
  <c r="E7"/>
  <c r="E6"/>
  <c r="E5"/>
  <c r="E4"/>
  <c r="E3"/>
  <c r="E2"/>
  <c r="N49" i="3"/>
  <c r="N48"/>
  <c r="N47"/>
  <c r="N50"/>
  <c r="N51"/>
  <c r="N52"/>
  <c r="N53"/>
  <c r="N54"/>
  <c r="N55"/>
  <c r="L49"/>
  <c r="L50"/>
  <c r="L51"/>
  <c r="L52"/>
  <c r="L53"/>
  <c r="L54"/>
  <c r="L55"/>
  <c r="L48"/>
  <c r="L56" s="1"/>
  <c r="L47"/>
  <c r="K48"/>
  <c r="K49"/>
  <c r="M49" s="1"/>
  <c r="K50"/>
  <c r="M50" s="1"/>
  <c r="P50" s="1"/>
  <c r="K51"/>
  <c r="M51" s="1"/>
  <c r="K52"/>
  <c r="K53"/>
  <c r="M53" s="1"/>
  <c r="P53" s="1"/>
  <c r="K54"/>
  <c r="M54" s="1"/>
  <c r="O54" s="1"/>
  <c r="K47"/>
  <c r="N44"/>
  <c r="N46" s="1"/>
  <c r="N42"/>
  <c r="N40"/>
  <c r="K38" i="6" s="1"/>
  <c r="L40" i="3"/>
  <c r="L46" s="1"/>
  <c r="N22"/>
  <c r="M29"/>
  <c r="M13"/>
  <c r="J7" i="6" s="1"/>
  <c r="L44" i="3"/>
  <c r="L42"/>
  <c r="I41" i="6" s="1"/>
  <c r="K44" i="3"/>
  <c r="K46" s="1"/>
  <c r="K42"/>
  <c r="H41" i="6" s="1"/>
  <c r="K40" i="3"/>
  <c r="M40" s="1"/>
  <c r="K24"/>
  <c r="L24"/>
  <c r="N24"/>
  <c r="N39" s="1"/>
  <c r="K25"/>
  <c r="L25"/>
  <c r="M25" s="1"/>
  <c r="N25"/>
  <c r="K26"/>
  <c r="N26"/>
  <c r="K27"/>
  <c r="M27" s="1"/>
  <c r="L27"/>
  <c r="N27"/>
  <c r="K28"/>
  <c r="L28"/>
  <c r="N28"/>
  <c r="K29"/>
  <c r="L29"/>
  <c r="N29"/>
  <c r="K30"/>
  <c r="M30" s="1"/>
  <c r="O30" s="1"/>
  <c r="L30"/>
  <c r="N30"/>
  <c r="K31"/>
  <c r="L31"/>
  <c r="N31"/>
  <c r="K32"/>
  <c r="L32"/>
  <c r="N32"/>
  <c r="K33"/>
  <c r="M33" s="1"/>
  <c r="L33"/>
  <c r="N33"/>
  <c r="K34"/>
  <c r="M34" s="1"/>
  <c r="O34" s="1"/>
  <c r="L34"/>
  <c r="N34"/>
  <c r="K35"/>
  <c r="M35" s="1"/>
  <c r="L35"/>
  <c r="N35"/>
  <c r="K36"/>
  <c r="L36"/>
  <c r="N36"/>
  <c r="K37"/>
  <c r="L37"/>
  <c r="N37"/>
  <c r="K38"/>
  <c r="L38"/>
  <c r="M38" s="1"/>
  <c r="P38" s="1"/>
  <c r="N38"/>
  <c r="L23"/>
  <c r="M23" s="1"/>
  <c r="O23" s="1"/>
  <c r="N23"/>
  <c r="L22"/>
  <c r="K23"/>
  <c r="K22"/>
  <c r="N19"/>
  <c r="K16" i="6" s="1"/>
  <c r="N17" i="3"/>
  <c r="K13" i="6" s="1"/>
  <c r="N15" i="3"/>
  <c r="N13"/>
  <c r="N11"/>
  <c r="L19"/>
  <c r="M19" s="1"/>
  <c r="J16" i="6" s="1"/>
  <c r="L17" i="3"/>
  <c r="I13" i="6" s="1"/>
  <c r="L15" i="3"/>
  <c r="L13"/>
  <c r="L11"/>
  <c r="I4" i="6" s="1"/>
  <c r="K17" i="3"/>
  <c r="K15"/>
  <c r="H10" i="6" s="1"/>
  <c r="K13" i="3"/>
  <c r="H7" i="6" s="1"/>
  <c r="G48" i="3"/>
  <c r="J47" i="6" s="1"/>
  <c r="G49" i="3"/>
  <c r="I49" s="1"/>
  <c r="L48" i="6" s="1"/>
  <c r="G50" i="3"/>
  <c r="J49" i="6" s="1"/>
  <c r="G51" i="3"/>
  <c r="I51" s="1"/>
  <c r="L50" i="6" s="1"/>
  <c r="G52" i="3"/>
  <c r="J51" i="6" s="1"/>
  <c r="G53" i="3"/>
  <c r="I53" s="1"/>
  <c r="L52" i="6" s="1"/>
  <c r="G54" i="3"/>
  <c r="J53" i="6" s="1"/>
  <c r="G55" i="3"/>
  <c r="J55" s="1"/>
  <c r="M54" i="6" s="1"/>
  <c r="J48" i="3"/>
  <c r="M47" i="6" s="1"/>
  <c r="J49" i="3"/>
  <c r="M48" i="6" s="1"/>
  <c r="J50" i="3"/>
  <c r="M49" i="6" s="1"/>
  <c r="J51" i="3"/>
  <c r="M50" i="6" s="1"/>
  <c r="J53" i="3"/>
  <c r="M52" i="6" s="1"/>
  <c r="J47" i="3"/>
  <c r="M46" i="6" s="1"/>
  <c r="G47" i="3"/>
  <c r="I47" s="1"/>
  <c r="L46" i="6" s="1"/>
  <c r="J40" i="3"/>
  <c r="M36" i="6" s="1"/>
  <c r="G44" i="3"/>
  <c r="J44" s="1"/>
  <c r="M42" i="6" s="1"/>
  <c r="I40" i="3"/>
  <c r="G41" s="1"/>
  <c r="G42"/>
  <c r="J39" i="6" s="1"/>
  <c r="G40" i="3"/>
  <c r="J36" i="6" s="1"/>
  <c r="G23" i="3"/>
  <c r="I23" s="1"/>
  <c r="L19" i="6" s="1"/>
  <c r="G24" i="3"/>
  <c r="I24" s="1"/>
  <c r="L20" i="6" s="1"/>
  <c r="G25" i="3"/>
  <c r="J25" s="1"/>
  <c r="M21" i="6" s="1"/>
  <c r="G27" i="3"/>
  <c r="I27" s="1"/>
  <c r="L23" i="6" s="1"/>
  <c r="G28" i="3"/>
  <c r="I28" s="1"/>
  <c r="L24" i="6" s="1"/>
  <c r="G29" i="3"/>
  <c r="J29" s="1"/>
  <c r="M25" i="6" s="1"/>
  <c r="G30" i="3"/>
  <c r="I30" s="1"/>
  <c r="L26" i="6" s="1"/>
  <c r="G31" i="3"/>
  <c r="I31" s="1"/>
  <c r="L27" i="6" s="1"/>
  <c r="G32" i="3"/>
  <c r="I32" s="1"/>
  <c r="L28" i="6" s="1"/>
  <c r="G33" i="3"/>
  <c r="M29" i="6" s="1"/>
  <c r="G34" i="3"/>
  <c r="I34" s="1"/>
  <c r="L30" i="6" s="1"/>
  <c r="G35" i="3"/>
  <c r="I35" s="1"/>
  <c r="L31" i="6" s="1"/>
  <c r="G36" i="3"/>
  <c r="I36" s="1"/>
  <c r="L32" i="6" s="1"/>
  <c r="G37" i="3"/>
  <c r="J37" s="1"/>
  <c r="M33" i="6" s="1"/>
  <c r="G38" i="3"/>
  <c r="I38" s="1"/>
  <c r="L34" i="6" s="1"/>
  <c r="G22" i="3"/>
  <c r="I22" s="1"/>
  <c r="L18" i="6" s="1"/>
  <c r="G19" i="3"/>
  <c r="J19" s="1"/>
  <c r="M14" i="6" s="1"/>
  <c r="G17" i="3"/>
  <c r="J17" s="1"/>
  <c r="M11" i="6" s="1"/>
  <c r="G15" i="3"/>
  <c r="I15" s="1"/>
  <c r="G16" s="1"/>
  <c r="J9" i="6" s="1"/>
  <c r="G13" i="3"/>
  <c r="I13" s="1"/>
  <c r="G14" s="1"/>
  <c r="J6" i="6" s="1"/>
  <c r="G11" i="3"/>
  <c r="J11" s="1"/>
  <c r="M2" i="6" s="1"/>
  <c r="P12" i="2"/>
  <c r="K63" i="6" s="1"/>
  <c r="N12" i="2"/>
  <c r="F11" i="1" s="1"/>
  <c r="P13" i="2"/>
  <c r="P14"/>
  <c r="N13"/>
  <c r="N14"/>
  <c r="M13"/>
  <c r="O13" s="1"/>
  <c r="R13" s="1"/>
  <c r="M14"/>
  <c r="M12"/>
  <c r="H63" i="6" s="1"/>
  <c r="K7" i="2"/>
  <c r="M56" i="6" s="1"/>
  <c r="P9" i="2"/>
  <c r="H10" i="1" s="1"/>
  <c r="N9" i="2"/>
  <c r="I61" i="6" s="1"/>
  <c r="M9" i="2"/>
  <c r="H61" i="6" s="1"/>
  <c r="P7" i="2"/>
  <c r="H9" i="1" s="1"/>
  <c r="N7" i="2"/>
  <c r="F9" i="1" s="1"/>
  <c r="M7" i="2"/>
  <c r="E9" i="1" s="1"/>
  <c r="H13" i="2"/>
  <c r="J64" i="6" s="1"/>
  <c r="H14" i="2"/>
  <c r="J14" s="1"/>
  <c r="L65" i="6" s="1"/>
  <c r="H12" i="2"/>
  <c r="J12" s="1"/>
  <c r="L62" i="6" s="1"/>
  <c r="H9" i="2"/>
  <c r="K9" s="1"/>
  <c r="M59" i="6" s="1"/>
  <c r="H7" i="2"/>
  <c r="J7" s="1"/>
  <c r="J67" i="5" l="1"/>
  <c r="K67"/>
  <c r="M17" i="3"/>
  <c r="O17" s="1"/>
  <c r="L13" i="6" s="1"/>
  <c r="M19"/>
  <c r="J19"/>
  <c r="M11" i="3"/>
  <c r="J17" i="1"/>
  <c r="I21"/>
  <c r="J21"/>
  <c r="M48" i="3"/>
  <c r="O48" s="1"/>
  <c r="M28"/>
  <c r="P28" s="1"/>
  <c r="J28" i="6"/>
  <c r="O7" i="2"/>
  <c r="J58" i="6" s="1"/>
  <c r="I58"/>
  <c r="K66"/>
  <c r="J4"/>
  <c r="I10"/>
  <c r="L21" i="3"/>
  <c r="F25" i="1" s="1"/>
  <c r="M27" i="6"/>
  <c r="M31" i="3"/>
  <c r="J27" i="6"/>
  <c r="J13" i="2"/>
  <c r="L64" i="6" s="1"/>
  <c r="K14" i="2"/>
  <c r="M65" i="6" s="1"/>
  <c r="O12" i="2"/>
  <c r="F10" i="1"/>
  <c r="I63" i="6"/>
  <c r="O14" i="2"/>
  <c r="R14" s="1"/>
  <c r="G9" i="1"/>
  <c r="L56" i="6"/>
  <c r="H8" i="2"/>
  <c r="K8" s="1"/>
  <c r="M57" i="6" s="1"/>
  <c r="J63"/>
  <c r="G12" i="1"/>
  <c r="K12" i="2"/>
  <c r="M62" i="6" s="1"/>
  <c r="E11" i="1"/>
  <c r="H58" i="6"/>
  <c r="J62"/>
  <c r="K13" i="2"/>
  <c r="J65" i="6"/>
  <c r="M22" i="3"/>
  <c r="P22" s="1"/>
  <c r="I16" i="6"/>
  <c r="J14"/>
  <c r="M52" i="3"/>
  <c r="O52" s="1"/>
  <c r="J52"/>
  <c r="M51" i="6" s="1"/>
  <c r="G26" i="3"/>
  <c r="I26" s="1"/>
  <c r="L22" i="6" s="1"/>
  <c r="L26" i="3"/>
  <c r="M26" s="1"/>
  <c r="M37"/>
  <c r="O37" s="1"/>
  <c r="M46"/>
  <c r="O40"/>
  <c r="L38" i="6" s="1"/>
  <c r="J38"/>
  <c r="P40" i="3"/>
  <c r="M38" i="6" s="1"/>
  <c r="I45"/>
  <c r="F27" i="1"/>
  <c r="O51" i="3"/>
  <c r="P51"/>
  <c r="K55" i="6"/>
  <c r="H28" i="1"/>
  <c r="J13" i="6"/>
  <c r="P17" i="3"/>
  <c r="M13" i="6" s="1"/>
  <c r="P27" i="3"/>
  <c r="O27"/>
  <c r="H45" i="6"/>
  <c r="E27" i="1"/>
  <c r="F28"/>
  <c r="I55" i="6"/>
  <c r="H17"/>
  <c r="E25" i="1"/>
  <c r="I41" i="3"/>
  <c r="L37" i="6" s="1"/>
  <c r="J37"/>
  <c r="J41" i="3"/>
  <c r="M37" i="6" s="1"/>
  <c r="K35"/>
  <c r="H26" i="1"/>
  <c r="P52" i="3"/>
  <c r="J42"/>
  <c r="M39" i="6" s="1"/>
  <c r="P25" i="3"/>
  <c r="M42"/>
  <c r="J8" i="6"/>
  <c r="H13"/>
  <c r="L36"/>
  <c r="I42" i="3"/>
  <c r="I44"/>
  <c r="M15"/>
  <c r="M21" s="1"/>
  <c r="J2" i="6"/>
  <c r="J25"/>
  <c r="J21"/>
  <c r="H44"/>
  <c r="M44" i="3"/>
  <c r="J44" i="6" s="1"/>
  <c r="K10"/>
  <c r="J33"/>
  <c r="P29" i="3"/>
  <c r="I11"/>
  <c r="I48"/>
  <c r="L47" i="6" s="1"/>
  <c r="O25" i="3"/>
  <c r="M36"/>
  <c r="M32"/>
  <c r="P32" s="1"/>
  <c r="M24"/>
  <c r="P24" s="1"/>
  <c r="L8" i="6"/>
  <c r="J11"/>
  <c r="H11" i="1"/>
  <c r="K61" i="6"/>
  <c r="Q7" i="2"/>
  <c r="K58" i="6"/>
  <c r="P44" i="3"/>
  <c r="M44" i="6" s="1"/>
  <c r="K45"/>
  <c r="H27" i="1"/>
  <c r="K44" i="6"/>
  <c r="O44" i="3"/>
  <c r="N21"/>
  <c r="P19"/>
  <c r="M16" i="6" s="1"/>
  <c r="P13" i="3"/>
  <c r="K7" i="6"/>
  <c r="L5"/>
  <c r="O55" i="3"/>
  <c r="P55"/>
  <c r="K56"/>
  <c r="I55"/>
  <c r="L54" i="6" s="1"/>
  <c r="J54"/>
  <c r="J54" i="3"/>
  <c r="M53" i="6" s="1"/>
  <c r="I54" i="3"/>
  <c r="L53" i="6" s="1"/>
  <c r="P54" i="3"/>
  <c r="J52" i="6"/>
  <c r="O53" i="3"/>
  <c r="I52"/>
  <c r="L51" i="6" s="1"/>
  <c r="O50" i="3"/>
  <c r="I50"/>
  <c r="L49" i="6" s="1"/>
  <c r="P49" i="3"/>
  <c r="O49"/>
  <c r="J48" i="6"/>
  <c r="E28" i="1"/>
  <c r="H55" i="6"/>
  <c r="M47" i="3"/>
  <c r="Q13" i="2"/>
  <c r="O38" i="3"/>
  <c r="J38"/>
  <c r="M34" i="6" s="1"/>
  <c r="J34"/>
  <c r="O35" i="3"/>
  <c r="P35"/>
  <c r="J31" i="6"/>
  <c r="J30"/>
  <c r="P34" i="3"/>
  <c r="O33"/>
  <c r="J29" i="6"/>
  <c r="O31" i="3"/>
  <c r="P30"/>
  <c r="J26" i="6"/>
  <c r="O29" i="3"/>
  <c r="J24" i="6"/>
  <c r="J27" i="3"/>
  <c r="M23" i="6" s="1"/>
  <c r="J23"/>
  <c r="J20"/>
  <c r="K39" i="3"/>
  <c r="J18" i="6"/>
  <c r="E10" i="1"/>
  <c r="J59" i="6"/>
  <c r="O9" i="2"/>
  <c r="O28" i="3"/>
  <c r="O19"/>
  <c r="L16" i="6" s="1"/>
  <c r="O13" i="3"/>
  <c r="J16"/>
  <c r="M9" i="6" s="1"/>
  <c r="I16" i="3"/>
  <c r="L9" i="6" s="1"/>
  <c r="J15" i="3"/>
  <c r="M8" i="6" s="1"/>
  <c r="J32" i="3"/>
  <c r="M28" i="6" s="1"/>
  <c r="J22" i="3"/>
  <c r="M18" i="6" s="1"/>
  <c r="J34" i="3"/>
  <c r="M30" i="6" s="1"/>
  <c r="J28" i="3"/>
  <c r="M24" i="6" s="1"/>
  <c r="I17" i="3"/>
  <c r="I19"/>
  <c r="J35"/>
  <c r="M31" i="6" s="1"/>
  <c r="J30" i="3"/>
  <c r="M26" i="6" s="1"/>
  <c r="J24" i="3"/>
  <c r="M20" i="6" s="1"/>
  <c r="M32"/>
  <c r="I14" i="3"/>
  <c r="L6" i="6" s="1"/>
  <c r="J14" i="3"/>
  <c r="M6" i="6" s="1"/>
  <c r="I37" i="3"/>
  <c r="L33" i="6" s="1"/>
  <c r="I33" i="3"/>
  <c r="L29" i="6" s="1"/>
  <c r="I29" i="3"/>
  <c r="L25" i="6" s="1"/>
  <c r="I25" i="3"/>
  <c r="L21" i="6" s="1"/>
  <c r="J13" i="3"/>
  <c r="M5" i="6" s="1"/>
  <c r="J9" i="2"/>
  <c r="F29" i="1" l="1"/>
  <c r="F31" s="1"/>
  <c r="G29"/>
  <c r="S7" i="5"/>
  <c r="V5"/>
  <c r="J29" i="1" s="1"/>
  <c r="U5" i="5"/>
  <c r="I29" i="1" s="1"/>
  <c r="O36" i="3"/>
  <c r="P48"/>
  <c r="M4" i="6"/>
  <c r="O11" i="3"/>
  <c r="L4" i="6" s="1"/>
  <c r="H25" i="1"/>
  <c r="P21" i="3"/>
  <c r="J26"/>
  <c r="M22" i="6" s="1"/>
  <c r="O32" i="3"/>
  <c r="R7" i="2"/>
  <c r="M58" i="6" s="1"/>
  <c r="I9" i="1"/>
  <c r="J66" i="6"/>
  <c r="I12" i="1"/>
  <c r="L66" i="6" s="1"/>
  <c r="J12" i="1"/>
  <c r="M66" i="6" s="1"/>
  <c r="J9" i="1"/>
  <c r="O22" i="3"/>
  <c r="J22" i="6"/>
  <c r="L39" i="3"/>
  <c r="F26" i="1" s="1"/>
  <c r="G11"/>
  <c r="I11" s="1"/>
  <c r="Q12" i="2"/>
  <c r="Q14"/>
  <c r="R12"/>
  <c r="M64" i="6"/>
  <c r="J57"/>
  <c r="J8" i="2"/>
  <c r="L57" i="6" s="1"/>
  <c r="O24" i="3"/>
  <c r="P37"/>
  <c r="M39"/>
  <c r="O26"/>
  <c r="P26"/>
  <c r="G25" i="1"/>
  <c r="J17" i="6"/>
  <c r="G27" i="1"/>
  <c r="I27" s="1"/>
  <c r="J45" i="6"/>
  <c r="G18" i="3"/>
  <c r="J12" i="6" s="1"/>
  <c r="L11"/>
  <c r="I17"/>
  <c r="L39"/>
  <c r="G43" i="3"/>
  <c r="J41" i="6"/>
  <c r="P42" i="3"/>
  <c r="O42"/>
  <c r="L41" i="6" s="1"/>
  <c r="G12" i="3"/>
  <c r="L2" i="6"/>
  <c r="L42"/>
  <c r="G45" i="3"/>
  <c r="P15"/>
  <c r="M10" i="6" s="1"/>
  <c r="J10"/>
  <c r="O15" i="3"/>
  <c r="L10" i="6" s="1"/>
  <c r="L58"/>
  <c r="L44"/>
  <c r="G20" i="3"/>
  <c r="J15" i="6" s="1"/>
  <c r="L14"/>
  <c r="K17"/>
  <c r="L7"/>
  <c r="M7"/>
  <c r="P47" i="3"/>
  <c r="M56"/>
  <c r="P56" s="1"/>
  <c r="O47"/>
  <c r="O56" s="1"/>
  <c r="H35" i="6"/>
  <c r="E26" i="1"/>
  <c r="E31" s="1"/>
  <c r="L59" i="6"/>
  <c r="H10" i="2"/>
  <c r="R9"/>
  <c r="Q9"/>
  <c r="J61" i="6"/>
  <c r="G10" i="1"/>
  <c r="I18" i="3" l="1"/>
  <c r="L12" i="6" s="1"/>
  <c r="U7" i="5"/>
  <c r="V7"/>
  <c r="J18" i="3"/>
  <c r="M12" i="6" s="1"/>
  <c r="J27" i="1"/>
  <c r="J25"/>
  <c r="I25"/>
  <c r="J35" i="6"/>
  <c r="P39" i="3"/>
  <c r="M35" i="6" s="1"/>
  <c r="I10" i="1"/>
  <c r="J10"/>
  <c r="J11"/>
  <c r="O39" i="3"/>
  <c r="L35" i="6" s="1"/>
  <c r="L63"/>
  <c r="M63"/>
  <c r="O21" i="3"/>
  <c r="L17" i="6" s="1"/>
  <c r="I35"/>
  <c r="G26" i="1"/>
  <c r="M41" i="6"/>
  <c r="J43"/>
  <c r="J45" i="3"/>
  <c r="M43" i="6" s="1"/>
  <c r="I45" i="3"/>
  <c r="L43" i="6" s="1"/>
  <c r="J3"/>
  <c r="M3"/>
  <c r="I12" i="3"/>
  <c r="L3" i="6" s="1"/>
  <c r="I43" i="3"/>
  <c r="L40" i="6" s="1"/>
  <c r="J40"/>
  <c r="J43" i="3"/>
  <c r="M40" i="6" s="1"/>
  <c r="J20" i="3"/>
  <c r="M15" i="6" s="1"/>
  <c r="M17"/>
  <c r="I20" i="3"/>
  <c r="L15" i="6" s="1"/>
  <c r="O46" i="3"/>
  <c r="L45" i="6"/>
  <c r="M55"/>
  <c r="J55"/>
  <c r="G28" i="1"/>
  <c r="L55" i="6"/>
  <c r="L61"/>
  <c r="K10" i="2"/>
  <c r="M60" i="6" s="1"/>
  <c r="J60"/>
  <c r="J10" i="2"/>
  <c r="L60" i="6" s="1"/>
  <c r="M61"/>
  <c r="I28" i="1" l="1"/>
  <c r="J28"/>
  <c r="J26"/>
  <c r="I26"/>
  <c r="G31"/>
  <c r="M45" i="6"/>
</calcChain>
</file>

<file path=xl/comments1.xml><?xml version="1.0" encoding="utf-8"?>
<comments xmlns="http://schemas.openxmlformats.org/spreadsheetml/2006/main">
  <authors>
    <author>kmolina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85-19 Modifica Dec. Ex. N° 533. Modifica cuota fraccion artesanal III y IV región.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N° 2986-19 Modifica Res. N° 4365-18. Asigna cuota de imprevisto de 7494 ton para la XV Región, recurso anchoveta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85-19 Modifica Dec. Ex. N° 533. Modifica cuota fraccion industrial</t>
        </r>
      </text>
    </comment>
  </commentList>
</comments>
</file>

<file path=xl/comments2.xml><?xml version="1.0" encoding="utf-8"?>
<comments xmlns="http://schemas.openxmlformats.org/spreadsheetml/2006/main">
  <authors>
    <author>kmolina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3688-19 Cierre año (14-08-2019)
Res. Ex. N° 317-19 Apertura año (01-10-2019)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2986-19 Activa cuota de imprevisto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N° 1711-19 Modifica distribución de cuota establecida en Res. N° 4365-18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431-19 Cierre cuota año (22-07-2019)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431-19 Cierre cuota año (22-07-2019)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1814 Modifica Res. N° 4526 por aumento de cuota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81-19 Cierre cuota (05-02-2019)
Res. Ex. N° 413-19 Apertura de cuota (16-05-2019)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1827-19 modifica Res. Ex. N° 4651-18 que distribuye cuota artesanal anchoveta region de Coquimbo</t>
        </r>
      </text>
    </comment>
  </commentList>
</comments>
</file>

<file path=xl/comments3.xml><?xml version="1.0" encoding="utf-8"?>
<comments xmlns="http://schemas.openxmlformats.org/spreadsheetml/2006/main">
  <authors>
    <author>kmolina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 xml:space="preserve">kmolina
</t>
        </r>
        <r>
          <rPr>
            <sz val="9"/>
            <color indexed="81"/>
            <rFont val="Tahoma"/>
            <family val="2"/>
          </rPr>
          <t>Dec. Ex. N° 138-18 Modifica Dec. Ex N° 533-18. Redistribución de FA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598-19 Cierre cuota (26-07-2019)
Res. Ex. N° 695-19 Apertura de cuota (30-08-2019)</t>
        </r>
      </text>
    </comment>
  </commentList>
</comments>
</file>

<file path=xl/comments4.xml><?xml version="1.0" encoding="utf-8"?>
<comments xmlns="http://schemas.openxmlformats.org/spreadsheetml/2006/main">
  <authors>
    <author>kmolina</author>
  </authors>
  <commentList>
    <comment ref="F11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1551-19 Venta de 943,815 ton a Corpesca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3146-19 Cesión de 4252,264 ton a embarcaciones que indica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1199-19 Cesión de 943,815 ton a embarcacion VALENTINA RPA 967544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2443-19 Cesión de 3460,655 ton a embarcacion VALENTINA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3285-19 Cesión de 3146,05 ton a embarcacion JOSUE
Res. Ex. N° 3151-19 Compra de 94,8525 ton a Procesos Tecnológicos del Biobio
Res. Ex. N° 3152-19 Compra de 94,8525 ton a Procesos Tecnológicos del Biobio
Res. Ex. N° 3153-19 Compra de 94,8525 ton a Procesos Tecnológicos del Biobio
Res. Ex. N° 3154-19 Compra de 151,764 ton a Procesos Tecnológicos del Biobio
Res. Ex. N° 3640-19 Cesión de 629,210 ton a embarcación NAHUM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1636-19 Cesión de 12000 ton a embarcaciones que indica
Res. Ex. N° 1637-19 Cesión de 15000 ton a embarcaciones que indica
Res. Ex. N° 1551-19 Compra de 943,815 ton desde Arica Seafood producer S.A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Ex.N° 2987-19 Cesión de 40000 ton a embarcaciones que indica
Res. Ex. N° 3469-19 Cesión de 10000 ton a embarcaciones que indica
Res. Ex. N° 3471-19 Cesión de 6000 ton a embarcaciones que indica
Res. Ex. N° 3643-19 Cesión de 20000 ton a embarcaciones que indica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2101-19 Cesión de 209,48 ton a embarcacion SOFIA MAGDALENA
Res. Ex. N° 2402-19 Cesión de 188,186 ton a embarcación KALI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3151-19 Venta de 94,8525 ton a Procesos Tecnológicos del Biobio
Res. Ex. N° 3152-19 Venta de 94,8525 ton a Procesos Tecnológicos del Biobio
Res. Ex. N° 3153-19 Venta de 94,8525 ton a Procesos Tecnológicos del Biobio
Res. Ex. N° 3154-19 Venta de 151,764 ton a Procesos Tecnológicos del Biobio</t>
        </r>
      </text>
    </comment>
    <comment ref="F24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1956-19 Cesión de 1100 ton a embarcaciones que indica
Res. Ex. N°  3473-19 Deja sin efecto Res. Ex. N° 1956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2416-19 Cesión de 284,558 ton a embarcación DON ATILIO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242-19 Cesión de 6937,234 ton a embarcaciones que indica
Res. Ex. N° 944-19 Cesión de 1500 ton a embarcaciones que indica
Res. Ex. N° 2178-19 Cesión de 7402,30 ton a embarcaciones que indica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3319-19 Otorga LTP B (16-10-2019)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Res.EX. N° 1550-19 Cesión de 421,498 ton a embarcaciones que indica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2274-19 Cesión de 151,764 ton a embarcacion que indica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2519-19 Acoge renuncia de LTP-B adquirida en Res. Ex. N° 237-18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2896-19 Compra de 94,8525 ton a Pedro Irigoyen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2275-19 Cesión de 151,764 ton a embarcación que indica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885-19 Cesión de 8100 ton a embarcación que indica
Res. Ex. N° 2142-19 Cesión de 7400 ton a embarcaciones que indica
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2896-19 Venta de 94,8525 ton a Foodcorp Chile S.A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685-19 Cesión de 184,113 ton a embarcación Fortuna V
Res. Ex. N° 1330-19 Deja sin efecto Res. Ex. N° 685-19
Res. Ex. N° 1461-19 Cesión de 184,113 ton a embarcación SANDY III
Res. Ex. N° 2276-19 Cesión de 173,011 ton a embarcación SANDY III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651-19 Cesión de 404,104 ton a embarcaciones que indica
Res. Ex. N° 2169-19 Cesión de 354,714 ton a embarcaciones que indica</t>
        </r>
      </text>
    </comment>
    <comment ref="F4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2200-19 Cesión de 200 ton a embarcaciones que indica
Res. Ex. N° 2947-19 Cesión de 320 ton a embarcaciones que indica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685-19 Cesión de 1,663 ton a embarcación Fortuna V
Res. Ex. N° 826-19 Deja sin efecto Res. Ex. N° 685
Res. Ex. N° 1461-19 Cesión de 1,663 ton a embarcación SANDY III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885-19 Cesión de 100 ton a embarcación que indica
Res. Ex. N° 2310-19 Cesión de 100 ton a embarcaciones que indica</t>
        </r>
      </text>
    </comment>
  </commentList>
</comments>
</file>

<file path=xl/comments5.xml><?xml version="1.0" encoding="utf-8"?>
<comments xmlns="http://schemas.openxmlformats.org/spreadsheetml/2006/main">
  <authors>
    <author>kmolina</author>
  </authors>
  <commentList>
    <comment ref="D34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826-19 Deja sin efecto cesion de 1,663 ton de sardina española</t>
        </r>
      </text>
    </comment>
    <comment ref="D35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Deja sin efecto Res. Ex. N° 685 cesión de 1,663 ton de sardina española</t>
        </r>
      </text>
    </comment>
    <comment ref="D36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1038-19 Rectifica Res. Ex. 885-19, modifica distribucion</t>
        </r>
      </text>
    </comment>
    <comment ref="D65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Deja sin efecto Res. Ex. N° 685-19 cesión de 184,113 ton de anchoveta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2242-19 Modifica armador de la embarcación</t>
        </r>
      </text>
    </comment>
    <comment ref="D67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1718-19 Rectifica resuelvo 7°</t>
        </r>
      </text>
    </comment>
    <comment ref="D68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1718-19 Rectifica resuelvo 7°</t>
        </r>
      </text>
    </comment>
    <comment ref="G81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3383-19 Modifica RPA de la embarcación (DON ELEUTERIO RPA 951921)</t>
        </r>
      </text>
    </comment>
    <comment ref="F84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3383-19 Incorpora embarcación</t>
        </r>
      </text>
    </comment>
    <comment ref="D86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3473-19 Deja sin efecto resolución</t>
        </r>
      </text>
    </comment>
    <comment ref="D140" authorId="0">
      <text>
        <r>
          <rPr>
            <b/>
            <sz val="9"/>
            <color indexed="81"/>
            <rFont val="Tahoma"/>
            <family val="2"/>
          </rPr>
          <t>kmolina:</t>
        </r>
        <r>
          <rPr>
            <sz val="9"/>
            <color indexed="81"/>
            <rFont val="Tahoma"/>
            <family val="2"/>
          </rPr>
          <t xml:space="preserve">
Res. Ex. N° 2522-19 Modifica Res. N° 2178-19 incorporando embarcación FORTUNA III</t>
        </r>
      </text>
    </comment>
    <comment ref="F163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Res.Ex. N° 3514 Modifica embarcaciones</t>
        </r>
      </text>
    </comment>
    <comment ref="F185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3514-19 Modifica embarcaciones</t>
        </r>
      </text>
    </comment>
    <comment ref="F196" authorId="0">
      <text>
        <r>
          <rPr>
            <b/>
            <sz val="9"/>
            <color indexed="81"/>
            <rFont val="Tahoma"/>
            <charset val="1"/>
          </rPr>
          <t>kmolina:</t>
        </r>
        <r>
          <rPr>
            <sz val="9"/>
            <color indexed="81"/>
            <rFont val="Tahoma"/>
            <charset val="1"/>
          </rPr>
          <t xml:space="preserve">
Res. Ex. N° 3283-19 Elimina embarcación DON RAUL-M RPA 961953 e incorpora a DANIEL RPA 968111</t>
        </r>
      </text>
    </comment>
  </commentList>
</comments>
</file>

<file path=xl/sharedStrings.xml><?xml version="1.0" encoding="utf-8"?>
<sst xmlns="http://schemas.openxmlformats.org/spreadsheetml/2006/main" count="1702" uniqueCount="285">
  <si>
    <t>Información preliminar</t>
  </si>
  <si>
    <t>RESUMEN CONSUMO ANUAL ANCHOVETA Y SARDINA ESPAÑOLA XV-IV AÑO 2019. Dato en toneladas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</si>
  <si>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</si>
  <si>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</si>
  <si>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</si>
  <si>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</si>
  <si>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</si>
  <si>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</si>
  <si>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</si>
  <si>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</si>
  <si>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</si>
  <si>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</si>
  <si>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</si>
  <si>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</si>
  <si>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</si>
  <si>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</si>
  <si>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</si>
  <si>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</si>
  <si>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</si>
  <si>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</si>
  <si>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Ene - Jun</t>
  </si>
  <si>
    <t>Jul - Dic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</si>
  <si>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</si>
  <si>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</si>
  <si>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</si>
  <si>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</si>
  <si>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</si>
  <si>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</si>
  <si>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</si>
  <si>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</si>
  <si>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</si>
  <si>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CERCOPESCA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</si>
  <si>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</si>
  <si>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</si>
  <si>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</si>
  <si>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</si>
  <si>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</si>
  <si>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</si>
  <si>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</si>
  <si>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</si>
  <si>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</si>
  <si>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</si>
  <si>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SERVICIOS INDUSTRIALES LO ROJAS LTDA</t>
  </si>
  <si>
    <t>CORPESCA S.A</t>
  </si>
  <si>
    <t xml:space="preserve">ALIMENTOS MARINOS S.A.         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</si>
  <si>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</si>
  <si>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</si>
  <si>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</si>
  <si>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PESQUERA LITORAL SpA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</si>
  <si>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</si>
  <si>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</si>
  <si>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</si>
  <si>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SOCIEDAD COMERCIAL DE SERVICIOS Y TRANSPORTES STA LIMITADA</t>
  </si>
  <si>
    <t>FOODCORP CHILE S.A.</t>
  </si>
  <si>
    <t xml:space="preserve">CARLOS SAEZ ALARCON </t>
  </si>
  <si>
    <t>ALIMENTOS DEL SUR SPA.</t>
  </si>
  <si>
    <t>ATILIO REYES BARRERA</t>
  </si>
  <si>
    <t>PEDRO IRIGOYEN LTOA. INV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</si>
  <si>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</si>
  <si>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</si>
  <si>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</si>
  <si>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</si>
  <si>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</si>
  <si>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</si>
  <si>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</si>
  <si>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</si>
  <si>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</si>
  <si>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</si>
  <si>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CAMANCHACA S.A. CIA. PESQ.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</si>
  <si>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</si>
  <si>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</si>
  <si>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</si>
  <si>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</si>
  <si>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</si>
  <si>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</si>
  <si>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</si>
  <si>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</si>
  <si>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</si>
  <si>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</si>
  <si>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</si>
  <si>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</si>
  <si>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</si>
  <si>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</si>
  <si>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</si>
  <si>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</si>
  <si>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</si>
  <si>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</si>
  <si>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</si>
  <si>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</si>
  <si>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</si>
  <si>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</si>
  <si>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</si>
  <si>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</si>
  <si>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</si>
  <si>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</si>
  <si>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</si>
  <si>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</si>
  <si>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</si>
  <si>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ENERO</t>
  </si>
  <si>
    <t>JUNIO</t>
  </si>
  <si>
    <t>JULIO</t>
  </si>
  <si>
    <t>DICIEMBRE</t>
  </si>
  <si>
    <t xml:space="preserve">ENERO 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</si>
  <si>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</si>
  <si>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</si>
  <si>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</si>
  <si>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</si>
  <si>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</si>
  <si>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</si>
  <si>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</si>
  <si>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</si>
  <si>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RESIDUAL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</si>
  <si>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</si>
  <si>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</si>
  <si>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</si>
  <si>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</si>
  <si>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</si>
  <si>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</si>
  <si>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</si>
  <si>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</si>
  <si>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</si>
  <si>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</si>
  <si>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</si>
  <si>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</si>
  <si>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</si>
  <si>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>Anchoveta y Sardina española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</si>
  <si>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</si>
  <si>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</si>
  <si>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</si>
  <si>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</si>
  <si>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</si>
  <si>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</si>
  <si>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</si>
  <si>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</si>
  <si>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</si>
  <si>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</si>
  <si>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REGIONES DE ARICA Y PARINACORA, TARAPACÁ Y ANTOFAGASTA, 2019</t>
  </si>
  <si>
    <t>VALENCIA</t>
  </si>
  <si>
    <t>GENESIS</t>
  </si>
  <si>
    <t>CHENCO</t>
  </si>
  <si>
    <t>REGIONES DE ATACAMA Y COQUIMBO, 2019</t>
  </si>
  <si>
    <t>B/C ABATE MOLINA</t>
  </si>
  <si>
    <t>KALI</t>
  </si>
  <si>
    <t>SANDY III</t>
  </si>
  <si>
    <t>GAROTA III</t>
  </si>
  <si>
    <t>GAROTA</t>
  </si>
  <si>
    <t>REGIONES ENTRE  ARICA Y PARINACORA Y COQUIMBO, 2019</t>
  </si>
  <si>
    <t>DON PANCRACIO</t>
  </si>
  <si>
    <t>DELFIN 2000</t>
  </si>
  <si>
    <t>PROCESOS TECNOLOGICOS DEL BIO BIO SpA</t>
  </si>
  <si>
    <t>CONTROL CUOTA ANCHOVETA Y SARDINA ESPAÑOLA INDUSTRIAL XV - IV AÑO 2019</t>
  </si>
  <si>
    <t>OPERACIÓN</t>
  </si>
  <si>
    <t>CUOTA (TONELADAS)</t>
  </si>
  <si>
    <t>55 T</t>
  </si>
  <si>
    <t>OSO YOGUI</t>
  </si>
  <si>
    <t>DON BENITO II</t>
  </si>
  <si>
    <t>DON BASILIO</t>
  </si>
  <si>
    <t>PUNTA PICHICUY</t>
  </si>
  <si>
    <t>SION</t>
  </si>
  <si>
    <t>LONQUIMAY 2</t>
  </si>
  <si>
    <t>GUILLERMO I</t>
  </si>
  <si>
    <t>EL CID</t>
  </si>
  <si>
    <t>MAIMAU</t>
  </si>
  <si>
    <t>PIONERO</t>
  </si>
  <si>
    <t>CANDELARIA II</t>
  </si>
  <si>
    <t>CHUBASCO I</t>
  </si>
  <si>
    <t>XOLOT</t>
  </si>
  <si>
    <t>VIRGO</t>
  </si>
  <si>
    <t>ESTRELLA III</t>
  </si>
  <si>
    <t>DON ATILIO</t>
  </si>
  <si>
    <t>DON JOSE MIGUEL</t>
  </si>
  <si>
    <t>FORTUNA IV</t>
  </si>
  <si>
    <t>TRINIDAD</t>
  </si>
  <si>
    <t>RAQUEL I</t>
  </si>
  <si>
    <t>YULIANA ANTONELLA</t>
  </si>
  <si>
    <t>DON JOSE EDGARDO</t>
  </si>
  <si>
    <t>SOFIA MAGDALENA</t>
  </si>
  <si>
    <t>FORTUNA V</t>
  </si>
  <si>
    <t>GAROTA IV</t>
  </si>
  <si>
    <t>SANTA NORMA</t>
  </si>
  <si>
    <t>DOÑA BERNARDA</t>
  </si>
  <si>
    <t>NIEBLA</t>
  </si>
  <si>
    <t>GAROTA II</t>
  </si>
  <si>
    <t>GAROTA V</t>
  </si>
  <si>
    <t>MARIA PABLA</t>
  </si>
  <si>
    <t>DOÑA OLGA I</t>
  </si>
  <si>
    <t>JEPE I</t>
  </si>
  <si>
    <t>DON VICTORIANO</t>
  </si>
  <si>
    <t>MARIA SOLEDAD II</t>
  </si>
  <si>
    <t>XV</t>
  </si>
  <si>
    <t>VALENTINA</t>
  </si>
  <si>
    <t>MAIMAU I</t>
  </si>
  <si>
    <t>MARIA ELENA</t>
  </si>
  <si>
    <t>JAVIERA SELMIRA</t>
  </si>
  <si>
    <t>SOCOROMA I</t>
  </si>
  <si>
    <t xml:space="preserve">SOCOROMA </t>
  </si>
  <si>
    <t>LA ANGELITA</t>
  </si>
  <si>
    <t>GIOVANNA PRISCILLA III</t>
  </si>
  <si>
    <t>DON LUIS</t>
  </si>
  <si>
    <t>TRINQUETE</t>
  </si>
  <si>
    <t>GAROTA I</t>
  </si>
  <si>
    <t>DOÑA MERCEDES</t>
  </si>
  <si>
    <t>DON RUFINO II</t>
  </si>
  <si>
    <t>MARY PAZ II</t>
  </si>
  <si>
    <t>DON ELEUTERIO</t>
  </si>
  <si>
    <t>ALDEBARAN II</t>
  </si>
  <si>
    <t>DON MIGUEL</t>
  </si>
  <si>
    <t>SANTA MARTA</t>
  </si>
  <si>
    <t>DON VICTORINO</t>
  </si>
  <si>
    <t>CONTROL CUOTA SARDINA ESPAÑOLA ARTESANAL XV - IV AÑO 2019</t>
  </si>
  <si>
    <t>CONTROL CUOTA ANCHOVETA  XV - IV AÑO 2019</t>
  </si>
  <si>
    <t>DANIELA ANDREA I</t>
  </si>
  <si>
    <t>FORTUNA III</t>
  </si>
  <si>
    <t>LOBO DE AFUERA III</t>
  </si>
  <si>
    <t>ARKHOS IV</t>
  </si>
  <si>
    <t>ARKHOS I</t>
  </si>
  <si>
    <t>ABEL</t>
  </si>
  <si>
    <t>GRACIAS A DIOS I</t>
  </si>
  <si>
    <t>COYI I</t>
  </si>
  <si>
    <t>COYI II</t>
  </si>
  <si>
    <t>SANTA MARGARITA I</t>
  </si>
  <si>
    <t>KAREN PAMELA</t>
  </si>
  <si>
    <t>LOBO DE AFUERA IV</t>
  </si>
  <si>
    <t>LOBO DE AFUERA V</t>
  </si>
  <si>
    <t>ISAURA I</t>
  </si>
  <si>
    <t>DON JOSE I</t>
  </si>
  <si>
    <t>ARKHOS III</t>
  </si>
  <si>
    <t>GUAJACHE II</t>
  </si>
  <si>
    <t>ODISEO</t>
  </si>
  <si>
    <t>DON JORGE</t>
  </si>
  <si>
    <t>TUAREG I</t>
  </si>
  <si>
    <t>DON LUCHO</t>
  </si>
  <si>
    <t>AMADEUS</t>
  </si>
  <si>
    <t>AMADEUS II</t>
  </si>
  <si>
    <t>DOÑA PILAR II</t>
  </si>
  <si>
    <t>ARKHOS II</t>
  </si>
  <si>
    <t>HUMBOLDT II</t>
  </si>
  <si>
    <t>GRINGO PABLO II</t>
  </si>
  <si>
    <t>SHALOM II</t>
  </si>
  <si>
    <t>PETROHUE III</t>
  </si>
  <si>
    <t>MARCELO RODOLFO</t>
  </si>
  <si>
    <t>KAWESKAR</t>
  </si>
  <si>
    <t>BUENAVENTURA</t>
  </si>
  <si>
    <t>ELVA S</t>
  </si>
  <si>
    <t>PETROHUE II</t>
  </si>
  <si>
    <t>ABRAHAM</t>
  </si>
  <si>
    <t>LORETO V</t>
  </si>
  <si>
    <t>PETROHUE I</t>
  </si>
  <si>
    <t>PELICANO</t>
  </si>
  <si>
    <t>CHANGO I</t>
  </si>
  <si>
    <t>SANTIAGO</t>
  </si>
  <si>
    <t>DANIEL</t>
  </si>
  <si>
    <t>JOSUE</t>
  </si>
  <si>
    <t>DON NINO I</t>
  </si>
  <si>
    <t>ANCHOVETA 2019</t>
  </si>
  <si>
    <t>SARDINA ESPAÑOLA 2019</t>
  </si>
  <si>
    <t>Cesiones individuales</t>
  </si>
  <si>
    <t>XV - IV</t>
  </si>
  <si>
    <t>TOTAL CESIONES 2019</t>
  </si>
  <si>
    <t>S. española</t>
  </si>
  <si>
    <t>TOTAL</t>
  </si>
  <si>
    <t>Fraccionamiento</t>
  </si>
  <si>
    <t>Fauna acompañante</t>
  </si>
  <si>
    <t>Saldo (ton)</t>
  </si>
  <si>
    <t>Captura (ton)</t>
  </si>
  <si>
    <t>I</t>
  </si>
  <si>
    <t>Cuota (ton)</t>
  </si>
  <si>
    <t>SANDY III (suplente)</t>
  </si>
  <si>
    <t>GAROTA (suplente)</t>
  </si>
  <si>
    <t>RES N° 125 DEL 15-01-2019/Modificado por Res N° 454 del 07-02-2019 IFOP - ANCHOVETA</t>
  </si>
  <si>
    <t>RES N° 246 DEL 30-01-2019  IFOP - ANCHOVETA</t>
  </si>
  <si>
    <t>RES N° 2786 DEL 09-08-2019  IFOP - ANCHOVETA</t>
  </si>
  <si>
    <t>Región de Atacama y Coquimbo, 2019</t>
  </si>
  <si>
    <t>RES N° E-2019-002 IFOP - ANCHOVETA/Modificado por Res N° 3138-19</t>
  </si>
  <si>
    <t>RES N° 186 DEL 21-01-2019 IFOP ANCHOVETA</t>
  </si>
  <si>
    <t>Total P. investigación</t>
  </si>
  <si>
    <t>56 T</t>
  </si>
  <si>
    <t>MAR Y PAZ II</t>
  </si>
  <si>
    <t>SOCOROMA</t>
  </si>
  <si>
    <t>GIOVANNA PRISCILLA IV</t>
  </si>
  <si>
    <t>CESAR MIGUEL</t>
  </si>
  <si>
    <t>NAHUM</t>
  </si>
  <si>
    <t>J J</t>
  </si>
  <si>
    <t>ANCHOVETA XV-IV</t>
  </si>
  <si>
    <t>SARDINA ESPAÑOLA XV-IV</t>
  </si>
</sst>
</file>

<file path=xl/styles.xml><?xml version="1.0" encoding="utf-8"?>
<styleSheet xmlns="http://schemas.openxmlformats.org/spreadsheetml/2006/main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[$-F800]dddd\,\ mmmm\ dd\,\ yyyy"/>
    <numFmt numFmtId="166" formatCode="yyyy/mm/dd;@"/>
    <numFmt numFmtId="167" formatCode="#\ ##0.000"/>
    <numFmt numFmtId="168" formatCode="#\ ##0.00"/>
    <numFmt numFmtId="169" formatCode="##\ ##0.000"/>
    <numFmt numFmtId="170" formatCode="0.00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4" fillId="24" borderId="25" applyNumberFormat="0" applyAlignment="0" applyProtection="0"/>
    <xf numFmtId="0" fontId="14" fillId="24" borderId="25" applyNumberFormat="0" applyAlignment="0" applyProtection="0"/>
    <xf numFmtId="0" fontId="14" fillId="24" borderId="25" applyNumberFormat="0" applyAlignment="0" applyProtection="0"/>
    <xf numFmtId="0" fontId="14" fillId="24" borderId="25" applyNumberFormat="0" applyAlignment="0" applyProtection="0"/>
    <xf numFmtId="0" fontId="14" fillId="24" borderId="25" applyNumberFormat="0" applyAlignment="0" applyProtection="0"/>
    <xf numFmtId="0" fontId="15" fillId="0" borderId="26" applyNumberFormat="0" applyFill="0" applyAlignment="0" applyProtection="0"/>
    <xf numFmtId="0" fontId="15" fillId="0" borderId="26" applyNumberFormat="0" applyFill="0" applyAlignment="0" applyProtection="0"/>
    <xf numFmtId="0" fontId="15" fillId="0" borderId="26" applyNumberFormat="0" applyFill="0" applyAlignment="0" applyProtection="0"/>
    <xf numFmtId="0" fontId="15" fillId="0" borderId="26" applyNumberFormat="0" applyFill="0" applyAlignment="0" applyProtection="0"/>
    <xf numFmtId="0" fontId="15" fillId="0" borderId="2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16" fillId="0" borderId="30" applyNumberFormat="0" applyFill="0" applyAlignment="0" applyProtection="0"/>
    <xf numFmtId="0" fontId="16" fillId="0" borderId="30" applyNumberFormat="0" applyFill="0" applyAlignment="0" applyProtection="0"/>
    <xf numFmtId="0" fontId="16" fillId="0" borderId="30" applyNumberFormat="0" applyFill="0" applyAlignment="0" applyProtection="0"/>
    <xf numFmtId="0" fontId="16" fillId="0" borderId="30" applyNumberFormat="0" applyFill="0" applyAlignment="0" applyProtection="0"/>
    <xf numFmtId="0" fontId="16" fillId="0" borderId="3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4" fillId="0" borderId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3" fillId="23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17" fillId="14" borderId="24" applyNumberForma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0" fillId="23" borderId="27" applyNumberFormat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167" fontId="0" fillId="0" borderId="1" xfId="0" applyNumberFormat="1" applyFont="1" applyFill="1" applyBorder="1"/>
    <xf numFmtId="0" fontId="0" fillId="3" borderId="1" xfId="0" applyFont="1" applyFill="1" applyBorder="1" applyAlignment="1">
      <alignment horizontal="left"/>
    </xf>
    <xf numFmtId="167" fontId="0" fillId="3" borderId="1" xfId="0" applyNumberFormat="1" applyFont="1" applyFill="1" applyBorder="1" applyAlignment="1">
      <alignment horizontal="right" vertical="center"/>
    </xf>
    <xf numFmtId="0" fontId="32" fillId="34" borderId="1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/>
    </xf>
    <xf numFmtId="9" fontId="0" fillId="0" borderId="0" xfId="1" applyFont="1"/>
    <xf numFmtId="164" fontId="0" fillId="0" borderId="1" xfId="0" applyNumberFormat="1" applyFont="1" applyFill="1" applyBorder="1"/>
    <xf numFmtId="167" fontId="0" fillId="0" borderId="4" xfId="0" applyNumberFormat="1" applyFont="1" applyFill="1" applyBorder="1"/>
    <xf numFmtId="0" fontId="0" fillId="3" borderId="8" xfId="0" applyFont="1" applyFill="1" applyBorder="1" applyAlignment="1">
      <alignment horizontal="left"/>
    </xf>
    <xf numFmtId="167" fontId="0" fillId="3" borderId="8" xfId="0" applyNumberFormat="1" applyFont="1" applyFill="1" applyBorder="1" applyAlignment="1">
      <alignment horizontal="right" vertical="center"/>
    </xf>
    <xf numFmtId="0" fontId="0" fillId="0" borderId="8" xfId="0" applyFont="1" applyFill="1" applyBorder="1"/>
    <xf numFmtId="164" fontId="0" fillId="0" borderId="8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7" fontId="0" fillId="0" borderId="3" xfId="0" applyNumberFormat="1" applyFont="1" applyFill="1" applyBorder="1"/>
    <xf numFmtId="0" fontId="32" fillId="34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/>
    </xf>
    <xf numFmtId="167" fontId="0" fillId="3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/>
    <xf numFmtId="0" fontId="32" fillId="34" borderId="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0" fontId="0" fillId="0" borderId="8" xfId="0" applyFont="1" applyBorder="1"/>
    <xf numFmtId="167" fontId="0" fillId="0" borderId="5" xfId="0" applyNumberFormat="1" applyFont="1" applyFill="1" applyBorder="1"/>
    <xf numFmtId="0" fontId="32" fillId="35" borderId="5" xfId="0" applyFont="1" applyFill="1" applyBorder="1" applyAlignment="1">
      <alignment horizontal="left" vertical="center" wrapText="1"/>
    </xf>
    <xf numFmtId="0" fontId="32" fillId="35" borderId="1" xfId="0" applyFont="1" applyFill="1" applyBorder="1" applyAlignment="1">
      <alignment horizontal="left" vertical="center" wrapText="1"/>
    </xf>
    <xf numFmtId="0" fontId="32" fillId="35" borderId="8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7" fontId="0" fillId="2" borderId="5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/>
    </xf>
    <xf numFmtId="167" fontId="0" fillId="2" borderId="1" xfId="0" applyNumberFormat="1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/>
    </xf>
    <xf numFmtId="167" fontId="0" fillId="2" borderId="8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167" fontId="0" fillId="0" borderId="5" xfId="0" applyNumberFormat="1" applyFont="1" applyBorder="1"/>
    <xf numFmtId="164" fontId="0" fillId="0" borderId="1" xfId="0" applyNumberFormat="1" applyFont="1" applyBorder="1"/>
    <xf numFmtId="167" fontId="0" fillId="0" borderId="1" xfId="0" applyNumberFormat="1" applyFont="1" applyBorder="1"/>
    <xf numFmtId="164" fontId="0" fillId="0" borderId="8" xfId="0" applyNumberFormat="1" applyFont="1" applyBorder="1"/>
    <xf numFmtId="167" fontId="0" fillId="0" borderId="8" xfId="0" applyNumberFormat="1" applyFont="1" applyBorder="1"/>
    <xf numFmtId="167" fontId="0" fillId="0" borderId="8" xfId="0" applyNumberFormat="1" applyFont="1" applyFill="1" applyBorder="1"/>
    <xf numFmtId="9" fontId="0" fillId="0" borderId="16" xfId="1" applyFont="1" applyFill="1" applyBorder="1" applyAlignment="1">
      <alignment horizontal="center"/>
    </xf>
    <xf numFmtId="9" fontId="0" fillId="0" borderId="17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7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7" fontId="0" fillId="0" borderId="1" xfId="0" applyNumberFormat="1" applyBorder="1"/>
    <xf numFmtId="167" fontId="0" fillId="0" borderId="13" xfId="0" applyNumberFormat="1" applyBorder="1"/>
    <xf numFmtId="167" fontId="0" fillId="0" borderId="5" xfId="0" applyNumberFormat="1" applyBorder="1"/>
    <xf numFmtId="167" fontId="0" fillId="0" borderId="23" xfId="0" applyNumberFormat="1" applyBorder="1"/>
    <xf numFmtId="167" fontId="0" fillId="0" borderId="10" xfId="0" applyNumberFormat="1" applyBorder="1"/>
    <xf numFmtId="167" fontId="0" fillId="0" borderId="8" xfId="0" applyNumberFormat="1" applyBorder="1"/>
    <xf numFmtId="9" fontId="0" fillId="0" borderId="11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32" xfId="1" applyFont="1" applyBorder="1" applyAlignment="1">
      <alignment horizontal="center"/>
    </xf>
    <xf numFmtId="167" fontId="0" fillId="0" borderId="13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vertical="center"/>
    </xf>
    <xf numFmtId="9" fontId="0" fillId="0" borderId="34" xfId="1" applyFont="1" applyBorder="1" applyAlignment="1">
      <alignment horizontal="center" vertical="center"/>
    </xf>
    <xf numFmtId="167" fontId="0" fillId="0" borderId="23" xfId="0" applyNumberFormat="1" applyBorder="1" applyAlignment="1">
      <alignment vertical="center"/>
    </xf>
    <xf numFmtId="9" fontId="0" fillId="0" borderId="35" xfId="1" applyFont="1" applyBorder="1" applyAlignment="1">
      <alignment horizontal="center" vertical="center"/>
    </xf>
    <xf numFmtId="167" fontId="0" fillId="0" borderId="10" xfId="0" applyNumberFormat="1" applyBorder="1" applyAlignment="1">
      <alignment vertical="center"/>
    </xf>
    <xf numFmtId="0" fontId="0" fillId="0" borderId="21" xfId="0" applyNumberFormat="1" applyBorder="1" applyAlignment="1">
      <alignment horizontal="center" vertical="center"/>
    </xf>
    <xf numFmtId="167" fontId="0" fillId="0" borderId="21" xfId="0" applyNumberFormat="1" applyBorder="1" applyAlignment="1">
      <alignment vertical="center"/>
    </xf>
    <xf numFmtId="9" fontId="0" fillId="0" borderId="36" xfId="1" applyFont="1" applyBorder="1" applyAlignment="1">
      <alignment horizontal="center" vertical="center"/>
    </xf>
    <xf numFmtId="9" fontId="0" fillId="0" borderId="6" xfId="1" applyFont="1" applyFill="1" applyBorder="1" applyAlignment="1">
      <alignment horizontal="center"/>
    </xf>
    <xf numFmtId="9" fontId="0" fillId="0" borderId="32" xfId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167" fontId="0" fillId="3" borderId="4" xfId="0" applyNumberFormat="1" applyFont="1" applyFill="1" applyBorder="1" applyAlignment="1">
      <alignment horizontal="right" vertical="center"/>
    </xf>
    <xf numFmtId="9" fontId="0" fillId="0" borderId="9" xfId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6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168" fontId="0" fillId="0" borderId="3" xfId="0" applyNumberFormat="1" applyBorder="1"/>
    <xf numFmtId="168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7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2" fontId="0" fillId="0" borderId="0" xfId="0" applyNumberFormat="1"/>
    <xf numFmtId="168" fontId="0" fillId="0" borderId="1" xfId="0" applyNumberForma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8" fontId="0" fillId="0" borderId="3" xfId="0" applyNumberForma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/>
    </xf>
    <xf numFmtId="167" fontId="0" fillId="0" borderId="3" xfId="0" applyNumberFormat="1" applyFill="1" applyBorder="1"/>
    <xf numFmtId="167" fontId="0" fillId="4" borderId="1" xfId="0" applyNumberFormat="1" applyFill="1" applyBorder="1" applyAlignment="1">
      <alignment horizontal="right" vertical="center"/>
    </xf>
    <xf numFmtId="167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ill="1" applyBorder="1"/>
    <xf numFmtId="0" fontId="0" fillId="0" borderId="23" xfId="0" applyBorder="1"/>
    <xf numFmtId="0" fontId="0" fillId="0" borderId="42" xfId="0" applyBorder="1"/>
    <xf numFmtId="14" fontId="0" fillId="0" borderId="2" xfId="0" applyNumberFormat="1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7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2" fillId="35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8" borderId="1" xfId="0" applyFill="1" applyBorder="1" applyAlignment="1">
      <alignment horizontal="center" vertical="center"/>
    </xf>
    <xf numFmtId="9" fontId="0" fillId="38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37" borderId="41" xfId="0" applyFont="1" applyFill="1" applyBorder="1" applyAlignment="1">
      <alignment horizontal="center" vertical="center" wrapText="1"/>
    </xf>
    <xf numFmtId="0" fontId="2" fillId="37" borderId="37" xfId="0" applyFont="1" applyFill="1" applyBorder="1" applyAlignment="1">
      <alignment horizontal="center" vertical="center"/>
    </xf>
    <xf numFmtId="0" fontId="2" fillId="40" borderId="5" xfId="0" applyFont="1" applyFill="1" applyBorder="1" applyAlignment="1">
      <alignment horizontal="center" vertical="center" wrapText="1"/>
    </xf>
    <xf numFmtId="0" fontId="2" fillId="40" borderId="1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8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0" fontId="0" fillId="0" borderId="3" xfId="1" applyNumberFormat="1" applyFont="1" applyBorder="1" applyAlignment="1">
      <alignment horizontal="center" vertical="center"/>
    </xf>
    <xf numFmtId="170" fontId="0" fillId="3" borderId="1" xfId="1" applyNumberFormat="1" applyFont="1" applyFill="1" applyBorder="1" applyAlignment="1">
      <alignment horizontal="center" vertical="center"/>
    </xf>
    <xf numFmtId="168" fontId="0" fillId="0" borderId="0" xfId="0" applyNumberFormat="1"/>
    <xf numFmtId="170" fontId="0" fillId="4" borderId="1" xfId="1" applyNumberFormat="1" applyFont="1" applyFill="1" applyBorder="1" applyAlignment="1">
      <alignment horizontal="center" vertical="center"/>
    </xf>
    <xf numFmtId="0" fontId="2" fillId="37" borderId="1" xfId="0" applyFont="1" applyFill="1" applyBorder="1"/>
    <xf numFmtId="170" fontId="0" fillId="0" borderId="1" xfId="1" applyNumberFormat="1" applyFont="1" applyBorder="1"/>
    <xf numFmtId="170" fontId="0" fillId="0" borderId="1" xfId="1" applyNumberFormat="1" applyFont="1" applyBorder="1" applyAlignment="1">
      <alignment horizontal="center"/>
    </xf>
    <xf numFmtId="0" fontId="2" fillId="37" borderId="1" xfId="0" applyFont="1" applyFill="1" applyBorder="1" applyAlignment="1">
      <alignment horizontal="center" vertical="center"/>
    </xf>
    <xf numFmtId="9" fontId="0" fillId="0" borderId="1" xfId="1" applyFont="1" applyBorder="1" applyAlignment="1">
      <alignment vertical="center"/>
    </xf>
    <xf numFmtId="1" fontId="0" fillId="0" borderId="3" xfId="0" applyNumberFormat="1" applyFont="1" applyFill="1" applyBorder="1"/>
    <xf numFmtId="167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7" borderId="3" xfId="0" applyFont="1" applyFill="1" applyBorder="1" applyAlignment="1">
      <alignment horizontal="center" vertical="center"/>
    </xf>
    <xf numFmtId="0" fontId="2" fillId="40" borderId="3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6" borderId="0" xfId="0" applyFont="1" applyFill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center" vertical="center"/>
    </xf>
    <xf numFmtId="9" fontId="0" fillId="3" borderId="2" xfId="1" applyFon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2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 textRotation="90"/>
    </xf>
    <xf numFmtId="0" fontId="27" fillId="7" borderId="23" xfId="0" applyFont="1" applyFill="1" applyBorder="1" applyAlignment="1">
      <alignment horizontal="center" vertical="center" textRotation="90"/>
    </xf>
    <xf numFmtId="0" fontId="27" fillId="7" borderId="10" xfId="0" applyFont="1" applyFill="1" applyBorder="1" applyAlignment="1">
      <alignment horizontal="center" vertical="center" textRotation="90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169" fontId="0" fillId="0" borderId="13" xfId="0" applyNumberFormat="1" applyBorder="1" applyAlignment="1">
      <alignment horizontal="center" vertical="center"/>
    </xf>
    <xf numFmtId="169" fontId="0" fillId="0" borderId="23" xfId="0" applyNumberFormat="1" applyBorder="1" applyAlignment="1">
      <alignment horizontal="center" vertical="center"/>
    </xf>
    <xf numFmtId="169" fontId="0" fillId="0" borderId="10" xfId="0" applyNumberForma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6" borderId="23" xfId="0" applyFont="1" applyFill="1" applyBorder="1" applyAlignment="1">
      <alignment horizontal="center" vertical="center" textRotation="90" wrapText="1"/>
    </xf>
    <xf numFmtId="0" fontId="3" fillId="6" borderId="10" xfId="0" applyFont="1" applyFill="1" applyBorder="1" applyAlignment="1">
      <alignment horizontal="center" vertical="center" textRotation="90" wrapText="1"/>
    </xf>
    <xf numFmtId="0" fontId="32" fillId="35" borderId="5" xfId="0" applyFont="1" applyFill="1" applyBorder="1" applyAlignment="1">
      <alignment horizontal="left" vertical="center" wrapText="1"/>
    </xf>
    <xf numFmtId="0" fontId="32" fillId="35" borderId="1" xfId="0" applyFont="1" applyFill="1" applyBorder="1" applyAlignment="1">
      <alignment horizontal="left" vertical="center" wrapText="1"/>
    </xf>
    <xf numFmtId="0" fontId="32" fillId="35" borderId="8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center" vertical="center" textRotation="90" wrapText="1"/>
    </xf>
    <xf numFmtId="0" fontId="27" fillId="7" borderId="23" xfId="0" applyFont="1" applyFill="1" applyBorder="1" applyAlignment="1">
      <alignment horizontal="center" vertical="center" textRotation="90" wrapText="1"/>
    </xf>
    <xf numFmtId="0" fontId="27" fillId="7" borderId="10" xfId="0" applyFont="1" applyFill="1" applyBorder="1" applyAlignment="1">
      <alignment horizontal="center" vertical="center" textRotation="90" wrapText="1"/>
    </xf>
    <xf numFmtId="0" fontId="3" fillId="6" borderId="33" xfId="0" applyFont="1" applyFill="1" applyBorder="1" applyAlignment="1">
      <alignment horizontal="center" vertical="center" textRotation="90" wrapText="1"/>
    </xf>
    <xf numFmtId="0" fontId="32" fillId="34" borderId="4" xfId="0" applyFont="1" applyFill="1" applyBorder="1" applyAlignment="1">
      <alignment horizontal="center" vertical="center" wrapText="1"/>
    </xf>
    <xf numFmtId="0" fontId="32" fillId="34" borderId="1" xfId="0" applyFont="1" applyFill="1" applyBorder="1" applyAlignment="1">
      <alignment horizontal="center" vertical="center" wrapText="1"/>
    </xf>
    <xf numFmtId="0" fontId="32" fillId="34" borderId="1" xfId="0" applyFont="1" applyFill="1" applyBorder="1" applyAlignment="1">
      <alignment horizontal="center" vertical="center"/>
    </xf>
    <xf numFmtId="0" fontId="32" fillId="34" borderId="8" xfId="0" applyFont="1" applyFill="1" applyBorder="1" applyAlignment="1">
      <alignment horizontal="center" vertical="center" wrapText="1"/>
    </xf>
    <xf numFmtId="0" fontId="2" fillId="39" borderId="0" xfId="0" applyFont="1" applyFill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9" fontId="0" fillId="38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 vertical="center"/>
    </xf>
    <xf numFmtId="0" fontId="0" fillId="38" borderId="4" xfId="0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38" borderId="3" xfId="0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70" fontId="0" fillId="38" borderId="2" xfId="1" applyNumberFormat="1" applyFont="1" applyFill="1" applyBorder="1" applyAlignment="1">
      <alignment horizontal="center" vertical="center"/>
    </xf>
    <xf numFmtId="170" fontId="0" fillId="38" borderId="4" xfId="1" applyNumberFormat="1" applyFont="1" applyFill="1" applyBorder="1" applyAlignment="1">
      <alignment horizontal="center" vertical="center"/>
    </xf>
    <xf numFmtId="170" fontId="0" fillId="2" borderId="1" xfId="1" applyNumberFormat="1" applyFont="1" applyFill="1" applyBorder="1" applyAlignment="1">
      <alignment horizontal="center" vertical="center"/>
    </xf>
    <xf numFmtId="9" fontId="0" fillId="38" borderId="2" xfId="1" applyFont="1" applyFill="1" applyBorder="1" applyAlignment="1">
      <alignment horizontal="center" vertical="center"/>
    </xf>
    <xf numFmtId="9" fontId="0" fillId="38" borderId="3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38" borderId="4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8" borderId="1" xfId="0" applyFill="1" applyBorder="1" applyAlignment="1">
      <alignment horizontal="center"/>
    </xf>
    <xf numFmtId="0" fontId="2" fillId="37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" fillId="37" borderId="1" xfId="0" applyFont="1" applyFill="1" applyBorder="1" applyAlignment="1">
      <alignment horizontal="center" vertical="center"/>
    </xf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 2" xfId="14"/>
    <cellStyle name="Porcentaje 3" xfId="15"/>
    <cellStyle name="Porcentual" xfId="1" builtinId="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1"/>
  <sheetViews>
    <sheetView workbookViewId="0">
      <selection activeCell="H21" sqref="H21"/>
    </sheetView>
  </sheetViews>
  <sheetFormatPr baseColWidth="10" defaultRowHeight="15"/>
  <cols>
    <col min="2" max="2" width="18.85546875" bestFit="1" customWidth="1"/>
    <col min="3" max="3" width="29.5703125" customWidth="1"/>
    <col min="4" max="4" width="21" bestFit="1" customWidth="1"/>
    <col min="5" max="5" width="14.5703125" bestFit="1" customWidth="1"/>
    <col min="6" max="6" width="12.85546875" bestFit="1" customWidth="1"/>
    <col min="9" max="9" width="11.85546875" bestFit="1" customWidth="1"/>
  </cols>
  <sheetData>
    <row r="2" spans="2:10">
      <c r="B2" s="233" t="s">
        <v>1</v>
      </c>
      <c r="C2" s="233"/>
      <c r="D2" s="233"/>
      <c r="E2" s="233"/>
      <c r="F2" s="233"/>
      <c r="G2" s="233"/>
      <c r="H2" s="233"/>
      <c r="I2" s="233"/>
      <c r="J2" s="233"/>
    </row>
    <row r="3" spans="2:10">
      <c r="B3" s="233"/>
      <c r="C3" s="233"/>
      <c r="D3" s="233"/>
      <c r="E3" s="233"/>
      <c r="F3" s="233"/>
      <c r="G3" s="233"/>
      <c r="H3" s="233"/>
      <c r="I3" s="233"/>
      <c r="J3" s="233"/>
    </row>
    <row r="4" spans="2:10">
      <c r="C4" s="235">
        <v>43830</v>
      </c>
      <c r="D4" s="235"/>
      <c r="E4" s="235"/>
      <c r="F4" s="235"/>
      <c r="G4" s="235"/>
      <c r="H4" s="235"/>
      <c r="I4" s="235"/>
      <c r="J4" s="235"/>
    </row>
    <row r="5" spans="2:10">
      <c r="C5" s="236" t="s">
        <v>0</v>
      </c>
      <c r="D5" s="236"/>
      <c r="E5" s="236"/>
      <c r="F5" s="236"/>
      <c r="G5" s="236"/>
      <c r="H5" s="236"/>
      <c r="I5" s="236"/>
      <c r="J5" s="236"/>
    </row>
    <row r="8" spans="2:10">
      <c r="B8" s="13" t="s">
        <v>2</v>
      </c>
      <c r="C8" s="13" t="s">
        <v>121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</row>
    <row r="9" spans="2:10" ht="15" customHeight="1">
      <c r="B9" s="237" t="s">
        <v>123</v>
      </c>
      <c r="C9" s="234" t="s">
        <v>119</v>
      </c>
      <c r="D9" s="14" t="s">
        <v>10</v>
      </c>
      <c r="E9" s="138">
        <f>+'Artesanal Anchoveta XV-IV'!M7</f>
        <v>80927</v>
      </c>
      <c r="F9" s="189">
        <f>+'Artesanal Anchoveta XV-IV'!N7</f>
        <v>7494</v>
      </c>
      <c r="G9" s="130">
        <f>+'Artesanal Anchoveta XV-IV'!O7</f>
        <v>88421</v>
      </c>
      <c r="H9" s="130">
        <f>+'Artesanal Anchoveta XV-IV'!P7</f>
        <v>81322.544999999998</v>
      </c>
      <c r="I9" s="130">
        <f t="shared" ref="I9:I20" si="0">+G9-H9</f>
        <v>7098.4550000000017</v>
      </c>
      <c r="J9" s="136">
        <f t="shared" ref="J9:J20" si="1">+H9/G9</f>
        <v>0.91971980638083706</v>
      </c>
    </row>
    <row r="10" spans="2:10">
      <c r="B10" s="237"/>
      <c r="C10" s="234"/>
      <c r="D10" s="14" t="s">
        <v>11</v>
      </c>
      <c r="E10" s="138">
        <f>+'Artesanal Anchoveta XV-IV'!M9</f>
        <v>30529</v>
      </c>
      <c r="F10" s="189">
        <f>+'Artesanal Anchoveta XV-IV'!N9</f>
        <v>0</v>
      </c>
      <c r="G10" s="130">
        <f>+'Artesanal Anchoveta XV-IV'!O9</f>
        <v>30529</v>
      </c>
      <c r="H10" s="130">
        <f>+'Artesanal Anchoveta XV-IV'!P9</f>
        <v>32048.815999999999</v>
      </c>
      <c r="I10" s="130">
        <f t="shared" si="0"/>
        <v>-1519.8159999999989</v>
      </c>
      <c r="J10" s="136">
        <f t="shared" si="1"/>
        <v>1.0497826984178977</v>
      </c>
    </row>
    <row r="11" spans="2:10" s="1" customFormat="1">
      <c r="B11" s="237"/>
      <c r="C11" s="234"/>
      <c r="D11" s="14" t="s">
        <v>12</v>
      </c>
      <c r="E11" s="138">
        <f>+'Artesanal Anchoveta XV-IV'!M12</f>
        <v>26209</v>
      </c>
      <c r="F11" s="189">
        <f>+'Artesanal Anchoveta XV-IV'!N12</f>
        <v>0</v>
      </c>
      <c r="G11" s="130">
        <f>+'Artesanal Anchoveta XV-IV'!O12</f>
        <v>26209</v>
      </c>
      <c r="H11" s="130">
        <f>+'Artesanal Anchoveta XV-IV'!P12</f>
        <v>25873.605</v>
      </c>
      <c r="I11" s="130">
        <f t="shared" si="0"/>
        <v>335.39500000000044</v>
      </c>
      <c r="J11" s="136">
        <f t="shared" si="1"/>
        <v>0.9872030600175512</v>
      </c>
    </row>
    <row r="12" spans="2:10" ht="15" customHeight="1">
      <c r="B12" s="237"/>
      <c r="C12" s="234"/>
      <c r="D12" s="14" t="s">
        <v>13</v>
      </c>
      <c r="E12" s="138">
        <f>+'Artesanal Anchoveta XV-IV'!F13+'Artesanal Anchoveta XV-IV'!F14</f>
        <v>11232</v>
      </c>
      <c r="F12" s="189">
        <f>+'Artesanal Anchoveta XV-IV'!G13+'Artesanal Anchoveta XV-IV'!G14</f>
        <v>0</v>
      </c>
      <c r="G12" s="130">
        <f>+'Artesanal Anchoveta XV-IV'!H13+'Artesanal Anchoveta XV-IV'!H14</f>
        <v>11232</v>
      </c>
      <c r="H12" s="130">
        <f>+'Artesanal Anchoveta XV-IV'!I13+'Artesanal Anchoveta XV-IV'!I14</f>
        <v>11171.32</v>
      </c>
      <c r="I12" s="130">
        <f t="shared" si="0"/>
        <v>60.680000000000291</v>
      </c>
      <c r="J12" s="136">
        <f t="shared" si="1"/>
        <v>0.99459757834757834</v>
      </c>
    </row>
    <row r="13" spans="2:10">
      <c r="B13" s="237"/>
      <c r="C13" s="234"/>
      <c r="D13" s="14" t="s">
        <v>14</v>
      </c>
      <c r="E13" s="138">
        <f>+'Artesanal Anchoveta XV-IV'!F11</f>
        <v>1000</v>
      </c>
      <c r="F13" s="138">
        <f>+'Artesanal Anchoveta XV-IV'!G11</f>
        <v>0</v>
      </c>
      <c r="G13" s="138">
        <f>+'Artesanal Anchoveta XV-IV'!H11</f>
        <v>1000</v>
      </c>
      <c r="H13" s="138">
        <f>+'Artesanal Anchoveta XV-IV'!I11</f>
        <v>0</v>
      </c>
      <c r="I13" s="130">
        <f t="shared" si="0"/>
        <v>1000</v>
      </c>
      <c r="J13" s="136">
        <f t="shared" si="1"/>
        <v>0</v>
      </c>
    </row>
    <row r="14" spans="2:10">
      <c r="B14" s="237"/>
      <c r="C14" s="234"/>
      <c r="D14" s="14" t="s">
        <v>15</v>
      </c>
      <c r="E14" s="138">
        <f>+'Artesanal Anchoveta XV-IV'!F15</f>
        <v>500</v>
      </c>
      <c r="F14" s="138">
        <f>+'Artesanal Anchoveta XV-IV'!G15</f>
        <v>0</v>
      </c>
      <c r="G14" s="138">
        <f>+'Artesanal Anchoveta XV-IV'!H15</f>
        <v>500</v>
      </c>
      <c r="H14" s="138">
        <f>+'Artesanal Anchoveta XV-IV'!I15</f>
        <v>0</v>
      </c>
      <c r="I14" s="130">
        <f t="shared" si="0"/>
        <v>500</v>
      </c>
      <c r="J14" s="136">
        <f t="shared" si="1"/>
        <v>0</v>
      </c>
    </row>
    <row r="15" spans="2:10" ht="15" customHeight="1">
      <c r="B15" s="237"/>
      <c r="C15" s="234" t="s">
        <v>120</v>
      </c>
      <c r="D15" s="14" t="s">
        <v>10</v>
      </c>
      <c r="E15" s="138">
        <f>+'Artesanal S.española XV-IV'!M7</f>
        <v>714</v>
      </c>
      <c r="F15" s="190">
        <f>+'Artesanal S.española XV-IV'!N7</f>
        <v>0</v>
      </c>
      <c r="G15" s="138">
        <f>+'Artesanal S.española XV-IV'!O7</f>
        <v>714</v>
      </c>
      <c r="H15" s="138">
        <f>+'Artesanal S.española XV-IV'!P7</f>
        <v>0</v>
      </c>
      <c r="I15" s="138">
        <f t="shared" si="0"/>
        <v>714</v>
      </c>
      <c r="J15" s="187">
        <f t="shared" si="1"/>
        <v>0</v>
      </c>
    </row>
    <row r="16" spans="2:10">
      <c r="B16" s="237"/>
      <c r="C16" s="234"/>
      <c r="D16" s="14" t="s">
        <v>11</v>
      </c>
      <c r="E16" s="138">
        <f>+'Artesanal S.española XV-IV'!M9</f>
        <v>2701</v>
      </c>
      <c r="F16" s="190">
        <f>+'Artesanal S.española XV-IV'!N9</f>
        <v>0</v>
      </c>
      <c r="G16" s="138">
        <f>+'Artesanal S.española XV-IV'!O9</f>
        <v>2701</v>
      </c>
      <c r="H16" s="138">
        <f>+'Artesanal S.española XV-IV'!P9</f>
        <v>595.44100000000003</v>
      </c>
      <c r="I16" s="138">
        <f t="shared" si="0"/>
        <v>2105.5590000000002</v>
      </c>
      <c r="J16" s="187">
        <f t="shared" si="1"/>
        <v>0.22045205479452057</v>
      </c>
    </row>
    <row r="17" spans="2:10">
      <c r="B17" s="237"/>
      <c r="C17" s="234"/>
      <c r="D17" s="14" t="s">
        <v>12</v>
      </c>
      <c r="E17" s="138">
        <f>+'Artesanal S.española XV-IV'!M12</f>
        <v>387.5</v>
      </c>
      <c r="F17" s="190">
        <f>+'Artesanal S.española XV-IV'!N12</f>
        <v>0</v>
      </c>
      <c r="G17" s="138">
        <f>+'Artesanal S.española XV-IV'!O12</f>
        <v>387.5</v>
      </c>
      <c r="H17" s="138">
        <f>+'Artesanal S.española XV-IV'!P12</f>
        <v>354.69200000000001</v>
      </c>
      <c r="I17" s="138">
        <f t="shared" si="0"/>
        <v>32.807999999999993</v>
      </c>
      <c r="J17" s="187">
        <f t="shared" si="1"/>
        <v>0.91533419354838708</v>
      </c>
    </row>
    <row r="18" spans="2:10">
      <c r="B18" s="237"/>
      <c r="C18" s="234"/>
      <c r="D18" s="14" t="s">
        <v>13</v>
      </c>
      <c r="E18" s="138">
        <f>+'Artesanal S.española XV-IV'!M13</f>
        <v>387.5</v>
      </c>
      <c r="F18" s="190">
        <f>+'Artesanal S.española XV-IV'!N13</f>
        <v>0</v>
      </c>
      <c r="G18" s="138">
        <f>+'Artesanal S.española XV-IV'!O13</f>
        <v>387.5</v>
      </c>
      <c r="H18" s="138">
        <f>+'Artesanal S.española XV-IV'!P13</f>
        <v>210.40799999999999</v>
      </c>
      <c r="I18" s="138">
        <f t="shared" si="0"/>
        <v>177.09200000000001</v>
      </c>
      <c r="J18" s="187">
        <f t="shared" si="1"/>
        <v>0.54298838709677411</v>
      </c>
    </row>
    <row r="19" spans="2:10">
      <c r="B19" s="237"/>
      <c r="C19" s="234"/>
      <c r="D19" s="14" t="s">
        <v>14</v>
      </c>
      <c r="E19" s="138">
        <f>+'Artesanal S.española XV-IV'!F11</f>
        <v>100</v>
      </c>
      <c r="F19" s="138">
        <f>+'Artesanal S.española XV-IV'!G11</f>
        <v>0</v>
      </c>
      <c r="G19" s="138">
        <f>+'Artesanal S.española XV-IV'!H11</f>
        <v>100</v>
      </c>
      <c r="H19" s="138">
        <f>+'Artesanal S.española XV-IV'!I11</f>
        <v>0</v>
      </c>
      <c r="I19" s="130">
        <f t="shared" si="0"/>
        <v>100</v>
      </c>
      <c r="J19" s="136">
        <f t="shared" si="1"/>
        <v>0</v>
      </c>
    </row>
    <row r="20" spans="2:10">
      <c r="B20" s="237"/>
      <c r="C20" s="234"/>
      <c r="D20" s="14" t="s">
        <v>15</v>
      </c>
      <c r="E20" s="138">
        <f>+'Artesanal S.española XV-IV'!F14</f>
        <v>100</v>
      </c>
      <c r="F20" s="138">
        <f>+'Artesanal S.española XV-IV'!G14</f>
        <v>0</v>
      </c>
      <c r="G20" s="138">
        <f>+'Artesanal S.española XV-IV'!H14</f>
        <v>100</v>
      </c>
      <c r="H20" s="138">
        <f>+'Artesanal S.española XV-IV'!I14</f>
        <v>71.620999999999995</v>
      </c>
      <c r="I20" s="130">
        <f t="shared" si="0"/>
        <v>28.379000000000005</v>
      </c>
      <c r="J20" s="136">
        <f t="shared" si="1"/>
        <v>0.7162099999999999</v>
      </c>
    </row>
    <row r="21" spans="2:10" s="1" customFormat="1" ht="24" customHeight="1">
      <c r="B21" s="13" t="s">
        <v>122</v>
      </c>
      <c r="C21" s="121" t="s">
        <v>125</v>
      </c>
      <c r="D21" s="238" t="s">
        <v>16</v>
      </c>
      <c r="E21" s="138">
        <v>200</v>
      </c>
      <c r="F21" s="189">
        <v>0</v>
      </c>
      <c r="G21" s="130">
        <f t="shared" ref="G21:G24" si="2">+E21+F21</f>
        <v>200</v>
      </c>
      <c r="H21" s="130">
        <f>+'P. Investigación'!G9+'P. Investigación'!G26+'P. Investigación'!G33</f>
        <v>0.36099999999999999</v>
      </c>
      <c r="I21" s="130">
        <f>+G21-H21</f>
        <v>199.63900000000001</v>
      </c>
      <c r="J21" s="136">
        <f>+H21/G21</f>
        <v>1.805E-3</v>
      </c>
    </row>
    <row r="22" spans="2:10" s="1" customFormat="1">
      <c r="B22" s="13" t="s">
        <v>124</v>
      </c>
      <c r="C22" s="121" t="s">
        <v>119</v>
      </c>
      <c r="D22" s="238"/>
      <c r="E22" s="138">
        <v>7494</v>
      </c>
      <c r="F22" s="189">
        <v>-7494</v>
      </c>
      <c r="G22" s="138">
        <f t="shared" si="2"/>
        <v>0</v>
      </c>
      <c r="H22" s="130">
        <v>0</v>
      </c>
      <c r="I22" s="130">
        <v>0</v>
      </c>
      <c r="J22" s="136">
        <v>0</v>
      </c>
    </row>
    <row r="23" spans="2:10" s="1" customFormat="1">
      <c r="B23" s="13" t="s">
        <v>122</v>
      </c>
      <c r="C23" s="121" t="s">
        <v>118</v>
      </c>
      <c r="D23" s="238" t="s">
        <v>17</v>
      </c>
      <c r="E23" s="138">
        <v>100</v>
      </c>
      <c r="F23" s="189">
        <v>0</v>
      </c>
      <c r="G23" s="130">
        <f t="shared" si="2"/>
        <v>100</v>
      </c>
      <c r="H23" s="130">
        <f>+'P. Investigación'!G19+'P. Investigación'!G42</f>
        <v>0</v>
      </c>
      <c r="I23" s="130">
        <f>+G23-H23</f>
        <v>100</v>
      </c>
      <c r="J23" s="136">
        <f>+H23/G23</f>
        <v>0</v>
      </c>
    </row>
    <row r="24" spans="2:10" s="1" customFormat="1">
      <c r="B24" s="13" t="s">
        <v>122</v>
      </c>
      <c r="C24" s="121" t="s">
        <v>120</v>
      </c>
      <c r="D24" s="238"/>
      <c r="E24" s="138">
        <v>100</v>
      </c>
      <c r="F24" s="189">
        <v>0</v>
      </c>
      <c r="G24" s="130">
        <f t="shared" si="2"/>
        <v>100</v>
      </c>
      <c r="H24" s="130">
        <v>0</v>
      </c>
      <c r="I24" s="130">
        <v>0</v>
      </c>
      <c r="J24" s="136">
        <v>0</v>
      </c>
    </row>
    <row r="25" spans="2:10">
      <c r="B25" s="237" t="s">
        <v>117</v>
      </c>
      <c r="C25" s="234" t="s">
        <v>118</v>
      </c>
      <c r="D25" s="17" t="s">
        <v>16</v>
      </c>
      <c r="E25" s="138">
        <f>+Industrial!K21</f>
        <v>629209.99900000007</v>
      </c>
      <c r="F25" s="189">
        <f>+Industrial!L21</f>
        <v>-114995.6725</v>
      </c>
      <c r="G25" s="130">
        <f>+Industrial!M21</f>
        <v>514214.32650000008</v>
      </c>
      <c r="H25" s="130">
        <f>+Industrial!N21</f>
        <v>352217.31200000003</v>
      </c>
      <c r="I25" s="130">
        <f>+G25-H25</f>
        <v>161997.01450000005</v>
      </c>
      <c r="J25" s="136">
        <f>+H25/G25</f>
        <v>0.68496207485576532</v>
      </c>
    </row>
    <row r="26" spans="2:10">
      <c r="B26" s="237"/>
      <c r="C26" s="234"/>
      <c r="D26" s="17" t="s">
        <v>17</v>
      </c>
      <c r="E26" s="138">
        <f>+Industrial!K39</f>
        <v>37941.000009900003</v>
      </c>
      <c r="F26" s="189">
        <f>+Industrial!L39</f>
        <v>-34299.047500000001</v>
      </c>
      <c r="G26" s="130">
        <f>+Industrial!M39</f>
        <v>3641.9525099000007</v>
      </c>
      <c r="H26" s="130">
        <f>+Industrial!N39</f>
        <v>0</v>
      </c>
      <c r="I26" s="130">
        <f t="shared" ref="I26:I28" si="3">+G26-H26</f>
        <v>3641.9525099000007</v>
      </c>
      <c r="J26" s="136">
        <f>+H26/G26</f>
        <v>0</v>
      </c>
    </row>
    <row r="27" spans="2:10">
      <c r="B27" s="237"/>
      <c r="C27" s="234" t="s">
        <v>126</v>
      </c>
      <c r="D27" s="17" t="s">
        <v>16</v>
      </c>
      <c r="E27" s="138">
        <f>+Industrial!K46</f>
        <v>1484.9989999999998</v>
      </c>
      <c r="F27" s="189">
        <f>+Industrial!L46</f>
        <v>0</v>
      </c>
      <c r="G27" s="130">
        <f>+Industrial!M46</f>
        <v>1484.9989999999998</v>
      </c>
      <c r="H27" s="130">
        <f>+Industrial!N46</f>
        <v>6.1909999999999998</v>
      </c>
      <c r="I27" s="130">
        <f t="shared" si="3"/>
        <v>1478.8079999999998</v>
      </c>
      <c r="J27" s="136">
        <f>+H27/G27</f>
        <v>4.1690263764487387E-3</v>
      </c>
    </row>
    <row r="28" spans="2:10">
      <c r="B28" s="237"/>
      <c r="C28" s="234"/>
      <c r="D28" s="17" t="s">
        <v>17</v>
      </c>
      <c r="E28" s="138">
        <f>+Industrial!K56</f>
        <v>875.00000049999994</v>
      </c>
      <c r="F28" s="189">
        <f>+Industrial!L56</f>
        <v>-721.66300000000001</v>
      </c>
      <c r="G28" s="130">
        <f>+Industrial!M56</f>
        <v>153.33700049999999</v>
      </c>
      <c r="H28" s="130">
        <f>+Industrial!N56</f>
        <v>0</v>
      </c>
      <c r="I28" s="130">
        <f t="shared" si="3"/>
        <v>153.33700049999999</v>
      </c>
      <c r="J28" s="136">
        <f>+H28/G28</f>
        <v>0</v>
      </c>
    </row>
    <row r="29" spans="2:10" s="122" customFormat="1">
      <c r="B29" s="230" t="s">
        <v>256</v>
      </c>
      <c r="C29" s="199" t="s">
        <v>119</v>
      </c>
      <c r="D29" s="231" t="s">
        <v>257</v>
      </c>
      <c r="E29" s="138">
        <v>0</v>
      </c>
      <c r="F29" s="189">
        <f>+'Cesiones individuales'!S5</f>
        <v>149294.72</v>
      </c>
      <c r="G29" s="130">
        <f>+'Cesiones individuales'!S5</f>
        <v>149294.72</v>
      </c>
      <c r="H29" s="130">
        <f>+'Cesiones individuales'!T5</f>
        <v>47279.887000000002</v>
      </c>
      <c r="I29" s="130">
        <f>+'Cesiones individuales'!U5</f>
        <v>102014.833</v>
      </c>
      <c r="J29" s="136">
        <f>+'Cesiones individuales'!V5</f>
        <v>0.3166882726997981</v>
      </c>
    </row>
    <row r="30" spans="2:10" s="122" customFormat="1">
      <c r="B30" s="230"/>
      <c r="C30" s="199" t="s">
        <v>120</v>
      </c>
      <c r="D30" s="232"/>
      <c r="E30" s="138">
        <v>0</v>
      </c>
      <c r="F30" s="189">
        <f>+'Cesiones individuales'!S6</f>
        <v>721.66300000000001</v>
      </c>
      <c r="G30" s="130">
        <f>+'Cesiones individuales'!S6</f>
        <v>721.66300000000001</v>
      </c>
      <c r="H30" s="130">
        <f>+'Cesiones individuales'!T6</f>
        <v>296.46800000000002</v>
      </c>
      <c r="I30" s="130">
        <f>+'Cesiones individuales'!U6</f>
        <v>425.19499999999999</v>
      </c>
      <c r="J30" s="136">
        <f>+'Cesiones individuales'!V6</f>
        <v>0.41081224893059504</v>
      </c>
    </row>
    <row r="31" spans="2:10">
      <c r="E31" s="139">
        <f>SUM(E9:E30)</f>
        <v>832191.99801039998</v>
      </c>
      <c r="F31" s="133">
        <f>SUM(F9:F30)</f>
        <v>0</v>
      </c>
      <c r="G31" s="207">
        <f>SUM(G9:G30)</f>
        <v>832191.99801039987</v>
      </c>
    </row>
  </sheetData>
  <mergeCells count="13">
    <mergeCell ref="B29:B30"/>
    <mergeCell ref="D29:D30"/>
    <mergeCell ref="B2:J3"/>
    <mergeCell ref="C27:C28"/>
    <mergeCell ref="C4:J4"/>
    <mergeCell ref="C5:J5"/>
    <mergeCell ref="B25:B28"/>
    <mergeCell ref="B9:B20"/>
    <mergeCell ref="D21:D22"/>
    <mergeCell ref="D23:D24"/>
    <mergeCell ref="C9:C14"/>
    <mergeCell ref="C15:C20"/>
    <mergeCell ref="C25:C2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R23"/>
  <sheetViews>
    <sheetView zoomScale="98" zoomScaleNormal="98" workbookViewId="0">
      <selection activeCell="I14" sqref="I14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</cols>
  <sheetData>
    <row r="2" spans="2:18">
      <c r="B2" s="239" t="s">
        <v>210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2:18" s="22" customFormat="1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</row>
    <row r="4" spans="2:18">
      <c r="B4" s="235">
        <f>+Resumen!C4</f>
        <v>43830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</row>
    <row r="5" spans="2:18">
      <c r="M5" s="251" t="s">
        <v>76</v>
      </c>
      <c r="N5" s="251"/>
      <c r="O5" s="251"/>
      <c r="P5" s="251"/>
      <c r="Q5" s="251"/>
      <c r="R5" s="251"/>
    </row>
    <row r="6" spans="2:18" ht="30">
      <c r="B6" s="12" t="s">
        <v>18</v>
      </c>
      <c r="C6" s="166" t="s">
        <v>261</v>
      </c>
      <c r="D6" s="13" t="s">
        <v>29</v>
      </c>
      <c r="E6" s="13" t="s">
        <v>23</v>
      </c>
      <c r="F6" s="12" t="s">
        <v>34</v>
      </c>
      <c r="G6" s="13" t="s">
        <v>5</v>
      </c>
      <c r="H6" s="12" t="s">
        <v>35</v>
      </c>
      <c r="I6" s="173" t="s">
        <v>264</v>
      </c>
      <c r="J6" s="173" t="s">
        <v>263</v>
      </c>
      <c r="K6" s="13" t="s">
        <v>36</v>
      </c>
      <c r="L6" s="13" t="s">
        <v>37</v>
      </c>
      <c r="M6" s="19" t="s">
        <v>34</v>
      </c>
      <c r="N6" s="20" t="s">
        <v>5</v>
      </c>
      <c r="O6" s="20" t="s">
        <v>35</v>
      </c>
      <c r="P6" s="20" t="s">
        <v>7</v>
      </c>
      <c r="Q6" s="20" t="s">
        <v>8</v>
      </c>
      <c r="R6" s="20" t="s">
        <v>36</v>
      </c>
    </row>
    <row r="7" spans="2:18" ht="15" customHeight="1">
      <c r="B7" s="244" t="s">
        <v>19</v>
      </c>
      <c r="C7" s="248" t="s">
        <v>26</v>
      </c>
      <c r="D7" s="252" t="s">
        <v>108</v>
      </c>
      <c r="E7" s="16" t="s">
        <v>20</v>
      </c>
      <c r="F7" s="146">
        <v>60695</v>
      </c>
      <c r="G7" s="141"/>
      <c r="H7" s="141">
        <f>+F7+G7</f>
        <v>60695</v>
      </c>
      <c r="I7" s="141">
        <v>57369.73</v>
      </c>
      <c r="J7" s="141">
        <f>+H7-I7</f>
        <v>3325.2699999999968</v>
      </c>
      <c r="K7" s="208">
        <f>+I7/H7</f>
        <v>0.945213444270533</v>
      </c>
      <c r="L7" s="128" t="s">
        <v>77</v>
      </c>
      <c r="M7" s="240">
        <f>+F7+F8</f>
        <v>80927</v>
      </c>
      <c r="N7" s="240">
        <f>+G7+G8</f>
        <v>7494</v>
      </c>
      <c r="O7" s="240">
        <f>+M7+N7</f>
        <v>88421</v>
      </c>
      <c r="P7" s="240">
        <f>+I7+I8</f>
        <v>81322.544999999998</v>
      </c>
      <c r="Q7" s="240">
        <f>+O7-P7</f>
        <v>7098.4550000000017</v>
      </c>
      <c r="R7" s="242">
        <f>+P7/O7</f>
        <v>0.91971980638083706</v>
      </c>
    </row>
    <row r="8" spans="2:18" s="1" customFormat="1">
      <c r="B8" s="245"/>
      <c r="C8" s="248"/>
      <c r="D8" s="252"/>
      <c r="E8" s="16" t="s">
        <v>21</v>
      </c>
      <c r="F8" s="146">
        <v>20232</v>
      </c>
      <c r="G8" s="141">
        <v>7494</v>
      </c>
      <c r="H8" s="141">
        <f>+J7+F8+G8</f>
        <v>31051.269999999997</v>
      </c>
      <c r="I8" s="147">
        <v>23952.814999999999</v>
      </c>
      <c r="J8" s="141">
        <f>+H8-I8</f>
        <v>7098.4549999999981</v>
      </c>
      <c r="K8" s="18">
        <f>+I8/H8</f>
        <v>0.7713956627216858</v>
      </c>
      <c r="L8" s="17" t="s">
        <v>77</v>
      </c>
      <c r="M8" s="241"/>
      <c r="N8" s="241"/>
      <c r="O8" s="241"/>
      <c r="P8" s="241"/>
      <c r="Q8" s="241"/>
      <c r="R8" s="243"/>
    </row>
    <row r="9" spans="2:18">
      <c r="B9" s="245"/>
      <c r="C9" s="248" t="s">
        <v>27</v>
      </c>
      <c r="D9" s="252" t="s">
        <v>109</v>
      </c>
      <c r="E9" s="16" t="s">
        <v>20</v>
      </c>
      <c r="F9" s="146">
        <v>30528</v>
      </c>
      <c r="G9" s="141"/>
      <c r="H9" s="141">
        <f>+F9+G9</f>
        <v>30528</v>
      </c>
      <c r="I9" s="141">
        <v>24383.925999999999</v>
      </c>
      <c r="J9" s="141">
        <f t="shared" ref="J9:J14" si="0">+H9-I9</f>
        <v>6144.0740000000005</v>
      </c>
      <c r="K9" s="18">
        <f t="shared" ref="K9:K14" si="1">+I9/H9</f>
        <v>0.79873971436058699</v>
      </c>
      <c r="L9" s="128">
        <v>43668</v>
      </c>
      <c r="M9" s="240">
        <f>+F9+F10</f>
        <v>30529</v>
      </c>
      <c r="N9" s="240">
        <f>+G9+G10</f>
        <v>0</v>
      </c>
      <c r="O9" s="240">
        <f>+M9+N9</f>
        <v>30529</v>
      </c>
      <c r="P9" s="240">
        <f>+I9+I10</f>
        <v>32048.815999999999</v>
      </c>
      <c r="Q9" s="240">
        <f>+O9-P9</f>
        <v>-1519.8159999999989</v>
      </c>
      <c r="R9" s="242">
        <f>+P9/O9</f>
        <v>1.0497826984178977</v>
      </c>
    </row>
    <row r="10" spans="2:18">
      <c r="B10" s="245"/>
      <c r="C10" s="248"/>
      <c r="D10" s="252"/>
      <c r="E10" s="16" t="s">
        <v>21</v>
      </c>
      <c r="F10" s="146">
        <v>1</v>
      </c>
      <c r="G10" s="141"/>
      <c r="H10" s="141">
        <f>+J9+F10+G10</f>
        <v>6145.0740000000005</v>
      </c>
      <c r="I10" s="147">
        <v>7664.89</v>
      </c>
      <c r="J10" s="141">
        <f t="shared" si="0"/>
        <v>-1519.8159999999998</v>
      </c>
      <c r="K10" s="208">
        <f t="shared" si="1"/>
        <v>1.247322652257727</v>
      </c>
      <c r="L10" s="128">
        <v>43668</v>
      </c>
      <c r="M10" s="241"/>
      <c r="N10" s="241"/>
      <c r="O10" s="241"/>
      <c r="P10" s="241"/>
      <c r="Q10" s="241"/>
      <c r="R10" s="243"/>
    </row>
    <row r="11" spans="2:18" s="122" customFormat="1">
      <c r="B11" s="246"/>
      <c r="C11" s="172" t="s">
        <v>262</v>
      </c>
      <c r="D11" s="170" t="s">
        <v>16</v>
      </c>
      <c r="E11" s="16" t="s">
        <v>61</v>
      </c>
      <c r="F11" s="146">
        <v>1000</v>
      </c>
      <c r="G11" s="141"/>
      <c r="H11" s="141">
        <f>+F11+G11</f>
        <v>1000</v>
      </c>
      <c r="I11" s="147"/>
      <c r="J11" s="141">
        <f>+H11-I11</f>
        <v>1000</v>
      </c>
      <c r="K11" s="18">
        <f>+I11/H11</f>
        <v>0</v>
      </c>
      <c r="L11" s="128" t="s">
        <v>77</v>
      </c>
      <c r="M11" s="168">
        <f>+F11</f>
        <v>1000</v>
      </c>
      <c r="N11" s="168">
        <f t="shared" ref="N11:P11" si="2">+G11</f>
        <v>0</v>
      </c>
      <c r="O11" s="168">
        <f t="shared" si="2"/>
        <v>1000</v>
      </c>
      <c r="P11" s="168">
        <f t="shared" si="2"/>
        <v>0</v>
      </c>
      <c r="Q11" s="168">
        <f>+O11-P11</f>
        <v>1000</v>
      </c>
      <c r="R11" s="169">
        <f>+P11/O11</f>
        <v>0</v>
      </c>
    </row>
    <row r="12" spans="2:18">
      <c r="B12" s="249" t="s">
        <v>24</v>
      </c>
      <c r="C12" s="15" t="s">
        <v>28</v>
      </c>
      <c r="D12" s="114" t="s">
        <v>110</v>
      </c>
      <c r="E12" s="16" t="s">
        <v>61</v>
      </c>
      <c r="F12" s="146">
        <v>26209</v>
      </c>
      <c r="G12" s="141"/>
      <c r="H12" s="141">
        <f>+F12+G12</f>
        <v>26209</v>
      </c>
      <c r="I12" s="147">
        <v>25873.605</v>
      </c>
      <c r="J12" s="141">
        <f t="shared" si="0"/>
        <v>335.39500000000044</v>
      </c>
      <c r="K12" s="208">
        <f t="shared" si="1"/>
        <v>0.9872030600175512</v>
      </c>
      <c r="L12" s="17" t="s">
        <v>77</v>
      </c>
      <c r="M12" s="142">
        <f>+F12</f>
        <v>26209</v>
      </c>
      <c r="N12" s="142">
        <f>+G12</f>
        <v>0</v>
      </c>
      <c r="O12" s="142">
        <f>+M12+N12</f>
        <v>26209</v>
      </c>
      <c r="P12" s="142">
        <f>+I12</f>
        <v>25873.605</v>
      </c>
      <c r="Q12" s="142">
        <f>+O12-P12</f>
        <v>335.39500000000044</v>
      </c>
      <c r="R12" s="21">
        <f>+P12/O12</f>
        <v>0.9872030600175512</v>
      </c>
    </row>
    <row r="13" spans="2:18">
      <c r="B13" s="250"/>
      <c r="C13" s="247" t="s">
        <v>30</v>
      </c>
      <c r="D13" s="114" t="s">
        <v>31</v>
      </c>
      <c r="E13" s="16" t="s">
        <v>61</v>
      </c>
      <c r="F13" s="146">
        <v>11195.151</v>
      </c>
      <c r="G13" s="141"/>
      <c r="H13" s="141">
        <f t="shared" ref="H13:H14" si="3">+F13+G13</f>
        <v>11195.151</v>
      </c>
      <c r="I13" s="147">
        <v>11157.25</v>
      </c>
      <c r="J13" s="141">
        <f t="shared" si="0"/>
        <v>37.90099999999984</v>
      </c>
      <c r="K13" s="208">
        <f t="shared" si="1"/>
        <v>0.99661451640982779</v>
      </c>
      <c r="L13" s="17" t="s">
        <v>77</v>
      </c>
      <c r="M13" s="142">
        <f>+F13</f>
        <v>11195.151</v>
      </c>
      <c r="N13" s="142">
        <f>+G13</f>
        <v>0</v>
      </c>
      <c r="O13" s="142">
        <f t="shared" ref="O13:O14" si="4">+M13+N13</f>
        <v>11195.151</v>
      </c>
      <c r="P13" s="142">
        <f t="shared" ref="P13:P15" si="5">+I13</f>
        <v>11157.25</v>
      </c>
      <c r="Q13" s="142">
        <f t="shared" ref="Q13:Q14" si="6">+O13-P13</f>
        <v>37.90099999999984</v>
      </c>
      <c r="R13" s="21">
        <f t="shared" ref="R13:R14" si="7">+P13/O13</f>
        <v>0.99661451640982779</v>
      </c>
    </row>
    <row r="14" spans="2:18">
      <c r="B14" s="250"/>
      <c r="C14" s="247"/>
      <c r="D14" s="114" t="s">
        <v>111</v>
      </c>
      <c r="E14" s="16" t="s">
        <v>61</v>
      </c>
      <c r="F14" s="146">
        <v>36.848999999999997</v>
      </c>
      <c r="G14" s="141"/>
      <c r="H14" s="141">
        <f t="shared" si="3"/>
        <v>36.848999999999997</v>
      </c>
      <c r="I14" s="147">
        <v>14.07</v>
      </c>
      <c r="J14" s="141">
        <f t="shared" si="0"/>
        <v>22.778999999999996</v>
      </c>
      <c r="K14" s="18">
        <f t="shared" si="1"/>
        <v>0.38182854351542789</v>
      </c>
      <c r="L14" s="17" t="s">
        <v>77</v>
      </c>
      <c r="M14" s="142">
        <f t="shared" ref="M14" si="8">+F14</f>
        <v>36.848999999999997</v>
      </c>
      <c r="N14" s="142">
        <f t="shared" ref="N14:N15" si="9">+G14</f>
        <v>0</v>
      </c>
      <c r="O14" s="142">
        <f t="shared" si="4"/>
        <v>36.848999999999997</v>
      </c>
      <c r="P14" s="142">
        <f t="shared" si="5"/>
        <v>14.07</v>
      </c>
      <c r="Q14" s="142">
        <f t="shared" si="6"/>
        <v>22.778999999999996</v>
      </c>
      <c r="R14" s="21">
        <f t="shared" si="7"/>
        <v>0.38182854351542789</v>
      </c>
    </row>
    <row r="15" spans="2:18" s="122" customFormat="1">
      <c r="B15" s="250"/>
      <c r="C15" s="171" t="s">
        <v>262</v>
      </c>
      <c r="D15" s="114" t="s">
        <v>17</v>
      </c>
      <c r="E15" s="16" t="s">
        <v>61</v>
      </c>
      <c r="F15" s="146">
        <v>500</v>
      </c>
      <c r="G15" s="141"/>
      <c r="H15" s="141">
        <f>+F15+G15</f>
        <v>500</v>
      </c>
      <c r="I15" s="147"/>
      <c r="J15" s="141">
        <f>+H15-I15</f>
        <v>500</v>
      </c>
      <c r="K15" s="18">
        <f>+I15/H15</f>
        <v>0</v>
      </c>
      <c r="L15" s="167" t="s">
        <v>77</v>
      </c>
      <c r="M15" s="142">
        <f>+F15</f>
        <v>500</v>
      </c>
      <c r="N15" s="142">
        <f t="shared" si="9"/>
        <v>0</v>
      </c>
      <c r="O15" s="142">
        <f t="shared" ref="O15" si="10">+H15</f>
        <v>500</v>
      </c>
      <c r="P15" s="142">
        <f t="shared" si="5"/>
        <v>0</v>
      </c>
      <c r="Q15" s="142">
        <f>+O15-P15</f>
        <v>500</v>
      </c>
      <c r="R15" s="21">
        <f>+P15/O15</f>
        <v>0</v>
      </c>
    </row>
    <row r="16" spans="2:18">
      <c r="B16" s="3"/>
      <c r="F16" s="183"/>
    </row>
    <row r="22" spans="2:2">
      <c r="B22" s="122"/>
    </row>
    <row r="23" spans="2:2">
      <c r="B23" s="122"/>
    </row>
  </sheetData>
  <mergeCells count="22">
    <mergeCell ref="C13:C14"/>
    <mergeCell ref="C9:C10"/>
    <mergeCell ref="C7:C8"/>
    <mergeCell ref="B12:B15"/>
    <mergeCell ref="B4:R4"/>
    <mergeCell ref="M5:R5"/>
    <mergeCell ref="M7:M8"/>
    <mergeCell ref="M9:M10"/>
    <mergeCell ref="N7:N8"/>
    <mergeCell ref="O7:O8"/>
    <mergeCell ref="D7:D8"/>
    <mergeCell ref="D9:D10"/>
    <mergeCell ref="B2:R3"/>
    <mergeCell ref="P7:P8"/>
    <mergeCell ref="Q7:Q8"/>
    <mergeCell ref="R7:R8"/>
    <mergeCell ref="O9:O10"/>
    <mergeCell ref="P9:P10"/>
    <mergeCell ref="Q9:Q10"/>
    <mergeCell ref="R9:R10"/>
    <mergeCell ref="N9:N10"/>
    <mergeCell ref="B7:B11"/>
  </mergeCells>
  <conditionalFormatting sqref="J7:J15">
    <cfRule type="cellIs" dxfId="10" priority="3" operator="lessThan">
      <formula>0</formula>
    </cfRule>
  </conditionalFormatting>
  <conditionalFormatting sqref="K7:K15 R7:R10 R12:R15">
    <cfRule type="cellIs" dxfId="9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2 O12:O14 O7:O10 H8:H1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R15"/>
  <sheetViews>
    <sheetView workbookViewId="0">
      <selection activeCell="I15" sqref="I15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8" bestFit="1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8" bestFit="1" customWidth="1"/>
    <col min="17" max="17" width="9" bestFit="1" customWidth="1"/>
    <col min="18" max="18" width="10.85546875" customWidth="1"/>
  </cols>
  <sheetData>
    <row r="2" spans="2:18">
      <c r="B2" s="239" t="s">
        <v>209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2:18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</row>
    <row r="4" spans="2:18">
      <c r="B4" s="235">
        <f>+Resumen!C4</f>
        <v>43830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</row>
    <row r="5" spans="2:18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251" t="s">
        <v>76</v>
      </c>
      <c r="N5" s="251"/>
      <c r="O5" s="251"/>
      <c r="P5" s="251"/>
      <c r="Q5" s="251"/>
      <c r="R5" s="251"/>
    </row>
    <row r="6" spans="2:18" ht="30">
      <c r="B6" s="163" t="s">
        <v>18</v>
      </c>
      <c r="C6" s="166" t="s">
        <v>261</v>
      </c>
      <c r="D6" s="161" t="s">
        <v>29</v>
      </c>
      <c r="E6" s="161" t="s">
        <v>23</v>
      </c>
      <c r="F6" s="163" t="s">
        <v>34</v>
      </c>
      <c r="G6" s="161" t="s">
        <v>5</v>
      </c>
      <c r="H6" s="163" t="s">
        <v>35</v>
      </c>
      <c r="I6" s="161" t="s">
        <v>7</v>
      </c>
      <c r="J6" s="161" t="s">
        <v>8</v>
      </c>
      <c r="K6" s="161" t="s">
        <v>36</v>
      </c>
      <c r="L6" s="161" t="s">
        <v>37</v>
      </c>
      <c r="M6" s="19" t="s">
        <v>34</v>
      </c>
      <c r="N6" s="20" t="s">
        <v>5</v>
      </c>
      <c r="O6" s="19" t="s">
        <v>35</v>
      </c>
      <c r="P6" s="20" t="s">
        <v>7</v>
      </c>
      <c r="Q6" s="20" t="s">
        <v>8</v>
      </c>
      <c r="R6" s="19" t="s">
        <v>36</v>
      </c>
    </row>
    <row r="7" spans="2:18" ht="15" customHeight="1">
      <c r="B7" s="244" t="s">
        <v>22</v>
      </c>
      <c r="C7" s="248" t="s">
        <v>26</v>
      </c>
      <c r="D7" s="252" t="s">
        <v>108</v>
      </c>
      <c r="E7" s="16" t="s">
        <v>20</v>
      </c>
      <c r="F7" s="146">
        <v>536</v>
      </c>
      <c r="G7" s="141"/>
      <c r="H7" s="141">
        <f>+F7+G7</f>
        <v>536</v>
      </c>
      <c r="I7" s="141"/>
      <c r="J7" s="141">
        <f t="shared" ref="J7:J13" si="0">+H7-I7</f>
        <v>536</v>
      </c>
      <c r="K7" s="18">
        <f t="shared" ref="K7:K14" si="1">+I7/H7</f>
        <v>0</v>
      </c>
      <c r="L7" s="162" t="s">
        <v>77</v>
      </c>
      <c r="M7" s="240">
        <f>+F7+F8</f>
        <v>714</v>
      </c>
      <c r="N7" s="240">
        <f>+G7+G8</f>
        <v>0</v>
      </c>
      <c r="O7" s="240">
        <f>+M7+N7</f>
        <v>714</v>
      </c>
      <c r="P7" s="240">
        <f t="shared" ref="P7" si="2">+I7+I8</f>
        <v>0</v>
      </c>
      <c r="Q7" s="240">
        <f t="shared" ref="Q7" si="3">+O7-P7</f>
        <v>714</v>
      </c>
      <c r="R7" s="242">
        <f t="shared" ref="R7" si="4">+P7/O7</f>
        <v>0</v>
      </c>
    </row>
    <row r="8" spans="2:18">
      <c r="B8" s="245"/>
      <c r="C8" s="248"/>
      <c r="D8" s="252"/>
      <c r="E8" s="16" t="s">
        <v>21</v>
      </c>
      <c r="F8" s="146">
        <v>178</v>
      </c>
      <c r="G8" s="141"/>
      <c r="H8" s="141">
        <f>+J7+F8+G8</f>
        <v>714</v>
      </c>
      <c r="I8" s="147"/>
      <c r="J8" s="141">
        <f t="shared" si="0"/>
        <v>714</v>
      </c>
      <c r="K8" s="18">
        <f t="shared" si="1"/>
        <v>0</v>
      </c>
      <c r="L8" s="162" t="s">
        <v>77</v>
      </c>
      <c r="M8" s="241"/>
      <c r="N8" s="241"/>
      <c r="O8" s="241"/>
      <c r="P8" s="241"/>
      <c r="Q8" s="241"/>
      <c r="R8" s="243"/>
    </row>
    <row r="9" spans="2:18">
      <c r="B9" s="245"/>
      <c r="C9" s="253" t="s">
        <v>27</v>
      </c>
      <c r="D9" s="252" t="s">
        <v>109</v>
      </c>
      <c r="E9" s="16" t="s">
        <v>20</v>
      </c>
      <c r="F9" s="146">
        <v>2026</v>
      </c>
      <c r="G9" s="141"/>
      <c r="H9" s="141">
        <f>+F9+G9</f>
        <v>2026</v>
      </c>
      <c r="I9" s="141">
        <v>403.30599999999998</v>
      </c>
      <c r="J9" s="141">
        <f t="shared" si="0"/>
        <v>1622.694</v>
      </c>
      <c r="K9" s="18">
        <f t="shared" si="1"/>
        <v>0.19906515301085884</v>
      </c>
      <c r="L9" s="162" t="s">
        <v>77</v>
      </c>
      <c r="M9" s="240">
        <f>+F9+F10</f>
        <v>2701</v>
      </c>
      <c r="N9" s="240">
        <f t="shared" ref="N9" si="5">+G9+G10</f>
        <v>0</v>
      </c>
      <c r="O9" s="240">
        <f t="shared" ref="O9" si="6">+M9+N9</f>
        <v>2701</v>
      </c>
      <c r="P9" s="240">
        <f t="shared" ref="P9" si="7">+I9+I10</f>
        <v>595.44100000000003</v>
      </c>
      <c r="Q9" s="240">
        <f t="shared" ref="Q9" si="8">+O9-P9</f>
        <v>2105.5590000000002</v>
      </c>
      <c r="R9" s="242">
        <f>+P9/O9</f>
        <v>0.22045205479452057</v>
      </c>
    </row>
    <row r="10" spans="2:18">
      <c r="B10" s="245"/>
      <c r="C10" s="254"/>
      <c r="D10" s="252"/>
      <c r="E10" s="16" t="s">
        <v>21</v>
      </c>
      <c r="F10" s="146">
        <v>675</v>
      </c>
      <c r="G10" s="141"/>
      <c r="H10" s="141">
        <f>+J9+F10+G10</f>
        <v>2297.694</v>
      </c>
      <c r="I10" s="147">
        <v>192.13499999999999</v>
      </c>
      <c r="J10" s="141">
        <f t="shared" si="0"/>
        <v>2105.5590000000002</v>
      </c>
      <c r="K10" s="18">
        <f t="shared" si="1"/>
        <v>8.3620795458403077E-2</v>
      </c>
      <c r="L10" s="162" t="s">
        <v>77</v>
      </c>
      <c r="M10" s="241"/>
      <c r="N10" s="241"/>
      <c r="O10" s="241"/>
      <c r="P10" s="241"/>
      <c r="Q10" s="241"/>
      <c r="R10" s="243"/>
    </row>
    <row r="11" spans="2:18" s="122" customFormat="1">
      <c r="B11" s="246"/>
      <c r="C11" s="182" t="s">
        <v>262</v>
      </c>
      <c r="D11" s="170" t="s">
        <v>16</v>
      </c>
      <c r="E11" s="16" t="s">
        <v>61</v>
      </c>
      <c r="F11" s="146">
        <v>100</v>
      </c>
      <c r="G11" s="141"/>
      <c r="H11" s="141">
        <f>+F11+G11</f>
        <v>100</v>
      </c>
      <c r="I11" s="147"/>
      <c r="J11" s="141">
        <f>+H11-I11</f>
        <v>100</v>
      </c>
      <c r="K11" s="18">
        <f>+I11/H11</f>
        <v>0</v>
      </c>
      <c r="L11" s="167" t="s">
        <v>77</v>
      </c>
      <c r="M11" s="168">
        <f>+F11</f>
        <v>100</v>
      </c>
      <c r="N11" s="168">
        <f t="shared" ref="N11:P11" si="9">+G11</f>
        <v>0</v>
      </c>
      <c r="O11" s="168">
        <f t="shared" si="9"/>
        <v>100</v>
      </c>
      <c r="P11" s="168">
        <f t="shared" si="9"/>
        <v>0</v>
      </c>
      <c r="Q11" s="168">
        <f>+O11-P11</f>
        <v>100</v>
      </c>
      <c r="R11" s="169">
        <f>+P11/O11</f>
        <v>0</v>
      </c>
    </row>
    <row r="12" spans="2:18" ht="15" customHeight="1">
      <c r="B12" s="255" t="s">
        <v>32</v>
      </c>
      <c r="C12" s="15" t="s">
        <v>33</v>
      </c>
      <c r="D12" s="114" t="s">
        <v>110</v>
      </c>
      <c r="E12" s="16" t="s">
        <v>61</v>
      </c>
      <c r="F12" s="146">
        <v>387.5</v>
      </c>
      <c r="G12" s="141"/>
      <c r="H12" s="141">
        <f t="shared" ref="H12:H13" si="10">+F12+G12</f>
        <v>387.5</v>
      </c>
      <c r="I12" s="147">
        <v>354.69200000000001</v>
      </c>
      <c r="J12" s="141">
        <f t="shared" si="0"/>
        <v>32.807999999999993</v>
      </c>
      <c r="K12" s="208">
        <f t="shared" si="1"/>
        <v>0.91533419354838708</v>
      </c>
      <c r="L12" s="162" t="s">
        <v>77</v>
      </c>
      <c r="M12" s="142">
        <f t="shared" ref="M12:N13" si="11">+F12</f>
        <v>387.5</v>
      </c>
      <c r="N12" s="142">
        <f t="shared" si="11"/>
        <v>0</v>
      </c>
      <c r="O12" s="142">
        <f t="shared" ref="O12:O13" si="12">+M12+N12</f>
        <v>387.5</v>
      </c>
      <c r="P12" s="142">
        <f t="shared" ref="P12:P13" si="13">+I12</f>
        <v>354.69200000000001</v>
      </c>
      <c r="Q12" s="142">
        <f t="shared" ref="Q12:Q13" si="14">+O12-P12</f>
        <v>32.807999999999993</v>
      </c>
      <c r="R12" s="206">
        <f t="shared" ref="R12:R13" si="15">+P12/O12</f>
        <v>0.91533419354838708</v>
      </c>
    </row>
    <row r="13" spans="2:18">
      <c r="B13" s="255"/>
      <c r="C13" s="15" t="s">
        <v>30</v>
      </c>
      <c r="D13" s="114" t="s">
        <v>112</v>
      </c>
      <c r="E13" s="16" t="s">
        <v>61</v>
      </c>
      <c r="F13" s="146">
        <v>387.5</v>
      </c>
      <c r="G13" s="141"/>
      <c r="H13" s="141">
        <f t="shared" si="10"/>
        <v>387.5</v>
      </c>
      <c r="I13" s="147">
        <v>210.40799999999999</v>
      </c>
      <c r="J13" s="141">
        <f t="shared" si="0"/>
        <v>177.09200000000001</v>
      </c>
      <c r="K13" s="18">
        <f t="shared" si="1"/>
        <v>0.54298838709677411</v>
      </c>
      <c r="L13" s="162" t="s">
        <v>77</v>
      </c>
      <c r="M13" s="142">
        <f t="shared" si="11"/>
        <v>387.5</v>
      </c>
      <c r="N13" s="142">
        <f t="shared" si="11"/>
        <v>0</v>
      </c>
      <c r="O13" s="142">
        <f t="shared" si="12"/>
        <v>387.5</v>
      </c>
      <c r="P13" s="142">
        <f t="shared" si="13"/>
        <v>210.40799999999999</v>
      </c>
      <c r="Q13" s="142">
        <f t="shared" si="14"/>
        <v>177.09200000000001</v>
      </c>
      <c r="R13" s="206">
        <f t="shared" si="15"/>
        <v>0.54298838709677411</v>
      </c>
    </row>
    <row r="14" spans="2:18" s="122" customFormat="1">
      <c r="B14" s="255"/>
      <c r="C14" s="15" t="s">
        <v>262</v>
      </c>
      <c r="D14" s="114" t="s">
        <v>17</v>
      </c>
      <c r="E14" s="16" t="s">
        <v>61</v>
      </c>
      <c r="F14" s="146">
        <v>100</v>
      </c>
      <c r="G14" s="141"/>
      <c r="H14" s="141">
        <f>+F14+G14</f>
        <v>100</v>
      </c>
      <c r="I14" s="147">
        <v>71.620999999999995</v>
      </c>
      <c r="J14" s="141">
        <f>+H14-I14</f>
        <v>28.379000000000005</v>
      </c>
      <c r="K14" s="18">
        <f t="shared" si="1"/>
        <v>0.7162099999999999</v>
      </c>
      <c r="L14" s="167" t="s">
        <v>77</v>
      </c>
      <c r="M14" s="142">
        <f t="shared" ref="M14" si="16">+F14</f>
        <v>100</v>
      </c>
      <c r="N14" s="142">
        <f t="shared" ref="N14" si="17">+G14</f>
        <v>0</v>
      </c>
      <c r="O14" s="142">
        <f t="shared" ref="O14" si="18">+M14+N14</f>
        <v>100</v>
      </c>
      <c r="P14" s="142">
        <f t="shared" ref="P14" si="19">+I14</f>
        <v>71.620999999999995</v>
      </c>
      <c r="Q14" s="142">
        <f t="shared" ref="Q14" si="20">+O14-P14</f>
        <v>28.379000000000005</v>
      </c>
      <c r="R14" s="21">
        <f t="shared" ref="R14" si="21">+P14/O14</f>
        <v>0.7162099999999999</v>
      </c>
    </row>
    <row r="15" spans="2:18">
      <c r="F15" s="184">
        <f>SUM(F7:F14)</f>
        <v>4390</v>
      </c>
    </row>
  </sheetData>
  <mergeCells count="21">
    <mergeCell ref="O9:O10"/>
    <mergeCell ref="P9:P10"/>
    <mergeCell ref="Q9:Q10"/>
    <mergeCell ref="R9:R10"/>
    <mergeCell ref="B12:B14"/>
    <mergeCell ref="B2:R3"/>
    <mergeCell ref="B4:R4"/>
    <mergeCell ref="M5:R5"/>
    <mergeCell ref="C7:C8"/>
    <mergeCell ref="D7:D8"/>
    <mergeCell ref="M7:M8"/>
    <mergeCell ref="N7:N8"/>
    <mergeCell ref="O7:O8"/>
    <mergeCell ref="P7:P8"/>
    <mergeCell ref="B7:B11"/>
    <mergeCell ref="Q7:Q8"/>
    <mergeCell ref="R7:R8"/>
    <mergeCell ref="C9:C10"/>
    <mergeCell ref="D9:D10"/>
    <mergeCell ref="M9:M10"/>
    <mergeCell ref="N9:N10"/>
  </mergeCells>
  <conditionalFormatting sqref="J7:J11">
    <cfRule type="cellIs" dxfId="8" priority="6" operator="lessThan">
      <formula>0</formula>
    </cfRule>
  </conditionalFormatting>
  <conditionalFormatting sqref="K7:K11">
    <cfRule type="cellIs" dxfId="7" priority="5" operator="greaterThan">
      <formula>0.9</formula>
    </cfRule>
  </conditionalFormatting>
  <conditionalFormatting sqref="R7:R11">
    <cfRule type="cellIs" dxfId="6" priority="4" operator="greaterThan">
      <formula>0.9</formula>
    </cfRule>
  </conditionalFormatting>
  <conditionalFormatting sqref="J12:J14">
    <cfRule type="cellIs" dxfId="5" priority="3" operator="lessThan">
      <formula>0</formula>
    </cfRule>
  </conditionalFormatting>
  <conditionalFormatting sqref="K12:K14">
    <cfRule type="cellIs" dxfId="4" priority="2" operator="greaterThan">
      <formula>0.9</formula>
    </cfRule>
  </conditionalFormatting>
  <conditionalFormatting sqref="R12:R14">
    <cfRule type="cellIs" dxfId="3" priority="1" operator="greaterThan">
      <formula>0.9</formula>
    </cfRule>
  </conditionalFormatting>
  <pageMargins left="0.7" right="0.7" top="0.75" bottom="0.75" header="0.3" footer="0.3"/>
  <ignoredErrors>
    <ignoredError sqref="O7:O14 H8 H10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P56"/>
  <sheetViews>
    <sheetView topLeftCell="A4" zoomScale="90" zoomScaleNormal="90" workbookViewId="0">
      <pane ySplit="7" topLeftCell="A20" activePane="bottomLeft" state="frozen"/>
      <selection activeCell="A4" sqref="A4"/>
      <selection pane="bottomLeft" activeCell="H44" sqref="H44"/>
    </sheetView>
  </sheetViews>
  <sheetFormatPr baseColWidth="10" defaultRowHeight="15"/>
  <cols>
    <col min="3" max="3" width="35.57031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31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122" customFormat="1">
      <c r="N4" s="3"/>
    </row>
    <row r="5" spans="2:16" s="122" customFormat="1">
      <c r="B5" s="291" t="s">
        <v>150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2:16" s="122" customFormat="1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2:16" s="122" customFormat="1">
      <c r="B7" s="235">
        <f>+Resumen!C4</f>
        <v>43830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2:16" s="122" customFormat="1" ht="15.75" thickBot="1">
      <c r="N8" s="3"/>
    </row>
    <row r="9" spans="2:16" ht="15.75" thickBot="1">
      <c r="E9" s="271" t="s">
        <v>152</v>
      </c>
      <c r="F9" s="272"/>
      <c r="G9" s="273"/>
      <c r="H9" s="271" t="s">
        <v>151</v>
      </c>
      <c r="I9" s="272"/>
      <c r="J9" s="273"/>
      <c r="K9" s="271" t="s">
        <v>76</v>
      </c>
      <c r="L9" s="272"/>
      <c r="M9" s="272"/>
      <c r="N9" s="272"/>
      <c r="O9" s="272"/>
      <c r="P9" s="273"/>
    </row>
    <row r="10" spans="2:16" ht="60.75" thickBot="1">
      <c r="B10" s="112" t="s">
        <v>18</v>
      </c>
      <c r="C10" s="111" t="s">
        <v>72</v>
      </c>
      <c r="D10" s="106" t="s">
        <v>38</v>
      </c>
      <c r="E10" s="105" t="s">
        <v>34</v>
      </c>
      <c r="F10" s="105" t="s">
        <v>73</v>
      </c>
      <c r="G10" s="105" t="s">
        <v>35</v>
      </c>
      <c r="H10" s="106" t="s">
        <v>74</v>
      </c>
      <c r="I10" s="106" t="s">
        <v>75</v>
      </c>
      <c r="J10" s="107" t="s">
        <v>39</v>
      </c>
      <c r="K10" s="104" t="s">
        <v>34</v>
      </c>
      <c r="L10" s="105" t="s">
        <v>73</v>
      </c>
      <c r="M10" s="105" t="s">
        <v>35</v>
      </c>
      <c r="N10" s="106" t="s">
        <v>74</v>
      </c>
      <c r="O10" s="106" t="s">
        <v>75</v>
      </c>
      <c r="P10" s="107" t="s">
        <v>39</v>
      </c>
    </row>
    <row r="11" spans="2:16">
      <c r="B11" s="286" t="s">
        <v>19</v>
      </c>
      <c r="C11" s="287" t="s">
        <v>40</v>
      </c>
      <c r="D11" s="108" t="s">
        <v>20</v>
      </c>
      <c r="E11" s="109">
        <v>3897.0630000000001</v>
      </c>
      <c r="F11" s="5">
        <v>-943.81500000000005</v>
      </c>
      <c r="G11" s="33">
        <f>+E11+F11</f>
        <v>2953.248</v>
      </c>
      <c r="H11" s="5"/>
      <c r="I11" s="33">
        <f t="shared" ref="I11:I20" si="0">+G11-H11</f>
        <v>2953.248</v>
      </c>
      <c r="J11" s="110">
        <f>+H11/G11</f>
        <v>0</v>
      </c>
      <c r="K11" s="274">
        <f>+E11+E12</f>
        <v>5196.0789999999997</v>
      </c>
      <c r="L11" s="265">
        <f>+F11+F12</f>
        <v>-5196.0789999999997</v>
      </c>
      <c r="M11" s="266">
        <f>+K11+L11</f>
        <v>0</v>
      </c>
      <c r="N11" s="265">
        <f>+H11+H12</f>
        <v>0</v>
      </c>
      <c r="O11" s="266">
        <f>+M11-N11</f>
        <v>0</v>
      </c>
      <c r="P11" s="267">
        <v>0</v>
      </c>
    </row>
    <row r="12" spans="2:16" s="7" customFormat="1">
      <c r="B12" s="278"/>
      <c r="C12" s="288"/>
      <c r="D12" s="27" t="s">
        <v>21</v>
      </c>
      <c r="E12" s="28">
        <v>1299.0160000000001</v>
      </c>
      <c r="F12" s="4">
        <v>-4252.2640000000001</v>
      </c>
      <c r="G12" s="32">
        <f>+I11+E12+F12</f>
        <v>0</v>
      </c>
      <c r="H12" s="4"/>
      <c r="I12" s="32">
        <f t="shared" si="0"/>
        <v>0</v>
      </c>
      <c r="J12" s="102">
        <v>0</v>
      </c>
      <c r="K12" s="275"/>
      <c r="L12" s="256"/>
      <c r="M12" s="256"/>
      <c r="N12" s="256"/>
      <c r="O12" s="256"/>
      <c r="P12" s="259"/>
    </row>
    <row r="13" spans="2:16">
      <c r="B13" s="278"/>
      <c r="C13" s="289" t="s">
        <v>41</v>
      </c>
      <c r="D13" s="27" t="s">
        <v>20</v>
      </c>
      <c r="E13" s="28">
        <v>94151.356</v>
      </c>
      <c r="F13" s="4"/>
      <c r="G13" s="26">
        <f>+E13+F13</f>
        <v>94151.356</v>
      </c>
      <c r="H13" s="4">
        <v>47379.326999999997</v>
      </c>
      <c r="I13" s="26">
        <f t="shared" si="0"/>
        <v>46772.029000000002</v>
      </c>
      <c r="J13" s="102">
        <f t="shared" ref="J13:J20" si="1">+H13/G13</f>
        <v>0.50322511552568605</v>
      </c>
      <c r="K13" s="275">
        <f>+E13+E14</f>
        <v>125535.008</v>
      </c>
      <c r="L13" s="256">
        <f>+F13+F14</f>
        <v>0</v>
      </c>
      <c r="M13" s="258">
        <f t="shared" ref="M13" si="2">+K13+L13</f>
        <v>125535.008</v>
      </c>
      <c r="N13" s="256">
        <f>+H13+H14</f>
        <v>73577.790999999997</v>
      </c>
      <c r="O13" s="258">
        <f t="shared" ref="O13" si="3">+M13-N13</f>
        <v>51957.217000000004</v>
      </c>
      <c r="P13" s="259">
        <f t="shared" ref="P13" si="4">+N13/M13</f>
        <v>0.58611372375106707</v>
      </c>
    </row>
    <row r="14" spans="2:16" s="7" customFormat="1">
      <c r="B14" s="278"/>
      <c r="C14" s="289"/>
      <c r="D14" s="27" t="s">
        <v>21</v>
      </c>
      <c r="E14" s="28">
        <v>31383.651999999998</v>
      </c>
      <c r="F14" s="4"/>
      <c r="G14" s="32">
        <f>+I13+E14+F14</f>
        <v>78155.680999999997</v>
      </c>
      <c r="H14" s="220">
        <v>26198.464</v>
      </c>
      <c r="I14" s="32">
        <f t="shared" si="0"/>
        <v>51957.216999999997</v>
      </c>
      <c r="J14" s="102">
        <f>+H14/G14</f>
        <v>0.33520869711313755</v>
      </c>
      <c r="K14" s="275"/>
      <c r="L14" s="256"/>
      <c r="M14" s="256"/>
      <c r="N14" s="256"/>
      <c r="O14" s="256"/>
      <c r="P14" s="259"/>
    </row>
    <row r="15" spans="2:16" ht="15" customHeight="1">
      <c r="B15" s="278"/>
      <c r="C15" s="288" t="s">
        <v>42</v>
      </c>
      <c r="D15" s="27" t="s">
        <v>20</v>
      </c>
      <c r="E15" s="28">
        <v>9438.16</v>
      </c>
      <c r="F15" s="4">
        <v>-943.81500000000005</v>
      </c>
      <c r="G15" s="26">
        <f>+E15+F15</f>
        <v>8494.3449999999993</v>
      </c>
      <c r="H15" s="4"/>
      <c r="I15" s="26">
        <f t="shared" si="0"/>
        <v>8494.3449999999993</v>
      </c>
      <c r="J15" s="102">
        <f t="shared" si="1"/>
        <v>0</v>
      </c>
      <c r="K15" s="275">
        <f>+E15+E16</f>
        <v>12584.2</v>
      </c>
      <c r="L15" s="256">
        <f>+F15+F16</f>
        <v>-4404.47</v>
      </c>
      <c r="M15" s="258">
        <f t="shared" ref="M15" si="5">+K15+L15</f>
        <v>8179.7300000000005</v>
      </c>
      <c r="N15" s="256">
        <f>+H15+H16</f>
        <v>0</v>
      </c>
      <c r="O15" s="258">
        <f t="shared" ref="O15" si="6">+M15-N15</f>
        <v>8179.7300000000005</v>
      </c>
      <c r="P15" s="259">
        <f t="shared" ref="P15" si="7">+N15/M15</f>
        <v>0</v>
      </c>
    </row>
    <row r="16" spans="2:16" s="7" customFormat="1">
      <c r="B16" s="278"/>
      <c r="C16" s="288"/>
      <c r="D16" s="27" t="s">
        <v>21</v>
      </c>
      <c r="E16" s="28">
        <v>3146.04</v>
      </c>
      <c r="F16" s="4">
        <v>-3460.6550000000002</v>
      </c>
      <c r="G16" s="32">
        <f>+I15+E16+F16</f>
        <v>8179.7299999999977</v>
      </c>
      <c r="H16" s="4"/>
      <c r="I16" s="32">
        <f t="shared" si="0"/>
        <v>8179.7299999999977</v>
      </c>
      <c r="J16" s="102">
        <f t="shared" si="1"/>
        <v>0</v>
      </c>
      <c r="K16" s="275"/>
      <c r="L16" s="256"/>
      <c r="M16" s="256"/>
      <c r="N16" s="256"/>
      <c r="O16" s="256"/>
      <c r="P16" s="259"/>
    </row>
    <row r="17" spans="2:16" s="7" customFormat="1">
      <c r="B17" s="278"/>
      <c r="C17" s="288" t="s">
        <v>149</v>
      </c>
      <c r="D17" s="27" t="s">
        <v>20</v>
      </c>
      <c r="E17" s="28">
        <v>7786.4819999999991</v>
      </c>
      <c r="F17" s="4"/>
      <c r="G17" s="26">
        <f>+E17+F17</f>
        <v>7786.4819999999991</v>
      </c>
      <c r="H17" s="4"/>
      <c r="I17" s="26">
        <f t="shared" si="0"/>
        <v>7786.4819999999991</v>
      </c>
      <c r="J17" s="102">
        <f t="shared" si="1"/>
        <v>0</v>
      </c>
      <c r="K17" s="275">
        <f>+E17+E18</f>
        <v>10381.965</v>
      </c>
      <c r="L17" s="256">
        <f>+F17+F18</f>
        <v>-3338.9385000000002</v>
      </c>
      <c r="M17" s="258">
        <f t="shared" ref="M17" si="8">+K17+L17</f>
        <v>7043.0264999999999</v>
      </c>
      <c r="N17" s="256">
        <f>+H17+H18</f>
        <v>0</v>
      </c>
      <c r="O17" s="258">
        <f t="shared" ref="O17" si="9">+M17-N17</f>
        <v>7043.0264999999999</v>
      </c>
      <c r="P17" s="259">
        <f t="shared" ref="P17" si="10">+N17/M17</f>
        <v>0</v>
      </c>
    </row>
    <row r="18" spans="2:16" ht="15" customHeight="1">
      <c r="B18" s="278"/>
      <c r="C18" s="288"/>
      <c r="D18" s="27" t="s">
        <v>21</v>
      </c>
      <c r="E18" s="28">
        <v>2595.4830000000002</v>
      </c>
      <c r="F18" s="4">
        <f>-3146.05+94.8525+94.8525+94.8525+151.764-629.21</f>
        <v>-3338.9385000000002</v>
      </c>
      <c r="G18" s="32">
        <f>+I17+E18+F18</f>
        <v>7043.0264999999999</v>
      </c>
      <c r="H18" s="4"/>
      <c r="I18" s="32">
        <f t="shared" si="0"/>
        <v>7043.0264999999999</v>
      </c>
      <c r="J18" s="102">
        <f t="shared" si="1"/>
        <v>0</v>
      </c>
      <c r="K18" s="275"/>
      <c r="L18" s="256"/>
      <c r="M18" s="256"/>
      <c r="N18" s="256"/>
      <c r="O18" s="256"/>
      <c r="P18" s="259"/>
    </row>
    <row r="19" spans="2:16" s="7" customFormat="1">
      <c r="B19" s="278"/>
      <c r="C19" s="288" t="s">
        <v>43</v>
      </c>
      <c r="D19" s="27" t="s">
        <v>20</v>
      </c>
      <c r="E19" s="28">
        <v>356634.93800000002</v>
      </c>
      <c r="F19" s="4">
        <f>-12000-15000+943.815</f>
        <v>-26056.185000000001</v>
      </c>
      <c r="G19" s="26">
        <f>+E19+F19</f>
        <v>330578.75300000003</v>
      </c>
      <c r="H19" s="4">
        <v>211686.68299999999</v>
      </c>
      <c r="I19" s="26">
        <f t="shared" si="0"/>
        <v>118892.07000000004</v>
      </c>
      <c r="J19" s="102">
        <f t="shared" si="1"/>
        <v>0.64035175001098743</v>
      </c>
      <c r="K19" s="275">
        <f>+E19+E20</f>
        <v>475512.74700000003</v>
      </c>
      <c r="L19" s="256">
        <f>+F19+F20</f>
        <v>-102056.185</v>
      </c>
      <c r="M19" s="258">
        <f t="shared" ref="M19" si="11">+K19+L19</f>
        <v>373456.56200000003</v>
      </c>
      <c r="N19" s="256">
        <f>+H19+H20</f>
        <v>278639.52100000001</v>
      </c>
      <c r="O19" s="258">
        <f t="shared" ref="O19" si="12">+M19-N19</f>
        <v>94817.041000000027</v>
      </c>
      <c r="P19" s="259">
        <f t="shared" ref="P19" si="13">+N19/M19</f>
        <v>0.74610958636736979</v>
      </c>
    </row>
    <row r="20" spans="2:16" ht="15.75" thickBot="1">
      <c r="B20" s="279"/>
      <c r="C20" s="290"/>
      <c r="D20" s="34" t="s">
        <v>21</v>
      </c>
      <c r="E20" s="35">
        <v>118877.80899999999</v>
      </c>
      <c r="F20" s="36">
        <f>-40000-10000-6000-20000</f>
        <v>-76000</v>
      </c>
      <c r="G20" s="37">
        <f>+I19+E20+F20</f>
        <v>161769.87900000002</v>
      </c>
      <c r="H20" s="221">
        <v>66952.838000000003</v>
      </c>
      <c r="I20" s="37">
        <f t="shared" si="0"/>
        <v>94817.041000000012</v>
      </c>
      <c r="J20" s="103">
        <f t="shared" si="1"/>
        <v>0.41387703578612428</v>
      </c>
      <c r="K20" s="276"/>
      <c r="L20" s="257"/>
      <c r="M20" s="257"/>
      <c r="N20" s="257"/>
      <c r="O20" s="257"/>
      <c r="P20" s="260"/>
    </row>
    <row r="21" spans="2:16" s="8" customFormat="1" ht="15.75" thickBot="1">
      <c r="B21" s="38"/>
      <c r="C21" s="39"/>
      <c r="D21" s="40"/>
      <c r="E21" s="214">
        <f>SUM(E11:E20)</f>
        <v>629209.99900000007</v>
      </c>
      <c r="F21" s="6">
        <f>SUM(F11:F20)</f>
        <v>-114995.6725</v>
      </c>
      <c r="G21" s="41"/>
      <c r="H21" s="6">
        <f>SUM(H11:H20)</f>
        <v>352217.31199999998</v>
      </c>
      <c r="I21" s="6"/>
      <c r="J21" s="75"/>
      <c r="K21" s="145">
        <f>SUM(K11:K20)</f>
        <v>629209.99900000007</v>
      </c>
      <c r="L21" s="188">
        <f>SUM(L11:L20)</f>
        <v>-114995.6725</v>
      </c>
      <c r="M21" s="129">
        <f t="shared" ref="M21:O21" si="14">SUM(M11:M20)</f>
        <v>514214.32650000008</v>
      </c>
      <c r="N21" s="132">
        <f t="shared" si="14"/>
        <v>352217.31200000003</v>
      </c>
      <c r="O21" s="129">
        <f t="shared" si="14"/>
        <v>161997.01450000005</v>
      </c>
      <c r="P21" s="131">
        <f>+N21/M21</f>
        <v>0.68496207485576532</v>
      </c>
    </row>
    <row r="22" spans="2:16" ht="20.100000000000001" customHeight="1">
      <c r="B22" s="277" t="s">
        <v>24</v>
      </c>
      <c r="C22" s="42" t="s">
        <v>58</v>
      </c>
      <c r="D22" s="43" t="s">
        <v>61</v>
      </c>
      <c r="E22" s="44">
        <v>398.38049999999998</v>
      </c>
      <c r="F22" s="217">
        <f>-209.48-188.186</f>
        <v>-397.666</v>
      </c>
      <c r="G22" s="54">
        <f>+E22+F22</f>
        <v>0.71449999999998681</v>
      </c>
      <c r="H22" s="45"/>
      <c r="I22" s="54">
        <f>+G22-H22</f>
        <v>0.71449999999998681</v>
      </c>
      <c r="J22" s="76">
        <f>+H22/G22</f>
        <v>0</v>
      </c>
      <c r="K22" s="92">
        <f>+E22</f>
        <v>398.38049999999998</v>
      </c>
      <c r="L22" s="93">
        <f>+F22</f>
        <v>-397.666</v>
      </c>
      <c r="M22" s="94">
        <f>+K22+L22</f>
        <v>0.71449999999998681</v>
      </c>
      <c r="N22" s="93">
        <f>+H22</f>
        <v>0</v>
      </c>
      <c r="O22" s="94">
        <f>+M22-N22</f>
        <v>0.71449999999998681</v>
      </c>
      <c r="P22" s="95">
        <f>+N22/M22</f>
        <v>0</v>
      </c>
    </row>
    <row r="23" spans="2:16" ht="20.100000000000001" customHeight="1">
      <c r="B23" s="278"/>
      <c r="C23" s="29" t="s">
        <v>55</v>
      </c>
      <c r="D23" s="27" t="s">
        <v>61</v>
      </c>
      <c r="E23" s="28">
        <v>436.32150000000001</v>
      </c>
      <c r="F23" s="218">
        <f>-94.8525-94.8525-94.8525-151.764</f>
        <v>-436.32150000000001</v>
      </c>
      <c r="G23" s="26">
        <f t="shared" ref="G23:G38" si="15">+E23+F23</f>
        <v>0</v>
      </c>
      <c r="H23" s="4"/>
      <c r="I23" s="26">
        <f t="shared" ref="I23:I38" si="16">+G23-H23</f>
        <v>0</v>
      </c>
      <c r="J23" s="73">
        <v>0</v>
      </c>
      <c r="K23" s="96">
        <f t="shared" ref="K23" si="17">+E23</f>
        <v>436.32150000000001</v>
      </c>
      <c r="L23" s="82">
        <f t="shared" ref="L23" si="18">+F23</f>
        <v>-436.32150000000001</v>
      </c>
      <c r="M23" s="81">
        <f t="shared" ref="M23:M38" si="19">+K23+L23</f>
        <v>0</v>
      </c>
      <c r="N23" s="82">
        <f t="shared" ref="N23" si="20">+H23</f>
        <v>0</v>
      </c>
      <c r="O23" s="81">
        <f t="shared" ref="O23:O38" si="21">+M23-N23</f>
        <v>0</v>
      </c>
      <c r="P23" s="97">
        <v>0</v>
      </c>
    </row>
    <row r="24" spans="2:16" ht="20.100000000000001" customHeight="1">
      <c r="B24" s="278"/>
      <c r="C24" s="29" t="s">
        <v>44</v>
      </c>
      <c r="D24" s="27" t="s">
        <v>61</v>
      </c>
      <c r="E24" s="28">
        <v>2124.58977</v>
      </c>
      <c r="F24" s="218">
        <f>-1100+1100</f>
        <v>0</v>
      </c>
      <c r="G24" s="26">
        <f t="shared" si="15"/>
        <v>2124.58977</v>
      </c>
      <c r="H24" s="4"/>
      <c r="I24" s="26">
        <f t="shared" si="16"/>
        <v>2124.58977</v>
      </c>
      <c r="J24" s="73">
        <f t="shared" ref="J24:J38" si="22">+H24/G24</f>
        <v>0</v>
      </c>
      <c r="K24" s="96">
        <f t="shared" ref="K24:K38" si="23">+E24</f>
        <v>2124.58977</v>
      </c>
      <c r="L24" s="82">
        <f t="shared" ref="L24:L38" si="24">+F24</f>
        <v>0</v>
      </c>
      <c r="M24" s="81">
        <f t="shared" si="19"/>
        <v>2124.58977</v>
      </c>
      <c r="N24" s="82">
        <f t="shared" ref="N24:N38" si="25">+H24</f>
        <v>0</v>
      </c>
      <c r="O24" s="81">
        <f t="shared" si="21"/>
        <v>2124.58977</v>
      </c>
      <c r="P24" s="97">
        <f t="shared" ref="P24:P38" si="26">+N24/M24</f>
        <v>0</v>
      </c>
    </row>
    <row r="25" spans="2:16" ht="20.100000000000001" customHeight="1">
      <c r="B25" s="278"/>
      <c r="C25" s="30" t="s">
        <v>56</v>
      </c>
      <c r="D25" s="27" t="s">
        <v>61</v>
      </c>
      <c r="E25" s="28">
        <v>284.5575</v>
      </c>
      <c r="F25" s="218">
        <v>-284.55799999999999</v>
      </c>
      <c r="G25" s="26">
        <f t="shared" si="15"/>
        <v>-4.9999999998817657E-4</v>
      </c>
      <c r="H25" s="4"/>
      <c r="I25" s="26">
        <f t="shared" si="16"/>
        <v>-4.9999999998817657E-4</v>
      </c>
      <c r="J25" s="73">
        <f t="shared" si="22"/>
        <v>0</v>
      </c>
      <c r="K25" s="96">
        <f t="shared" si="23"/>
        <v>284.5575</v>
      </c>
      <c r="L25" s="82">
        <f t="shared" si="24"/>
        <v>-284.55799999999999</v>
      </c>
      <c r="M25" s="81">
        <f t="shared" si="19"/>
        <v>-4.9999999998817657E-4</v>
      </c>
      <c r="N25" s="82">
        <f t="shared" si="25"/>
        <v>0</v>
      </c>
      <c r="O25" s="81">
        <f t="shared" si="21"/>
        <v>-4.9999999998817657E-4</v>
      </c>
      <c r="P25" s="97">
        <f t="shared" si="26"/>
        <v>0</v>
      </c>
    </row>
    <row r="26" spans="2:16" ht="20.100000000000001" customHeight="1">
      <c r="B26" s="278"/>
      <c r="C26" s="29" t="s">
        <v>45</v>
      </c>
      <c r="D26" s="27" t="s">
        <v>61</v>
      </c>
      <c r="E26" s="28">
        <v>15839.5404</v>
      </c>
      <c r="F26" s="218">
        <f>-6937.234-1500-7402.3</f>
        <v>-15839.534</v>
      </c>
      <c r="G26" s="26">
        <f t="shared" si="15"/>
        <v>6.400000000212458E-3</v>
      </c>
      <c r="H26" s="4"/>
      <c r="I26" s="26">
        <f t="shared" si="16"/>
        <v>6.400000000212458E-3</v>
      </c>
      <c r="J26" s="73">
        <f t="shared" si="22"/>
        <v>0</v>
      </c>
      <c r="K26" s="96">
        <f t="shared" si="23"/>
        <v>15839.5404</v>
      </c>
      <c r="L26" s="82">
        <f t="shared" si="24"/>
        <v>-15839.534</v>
      </c>
      <c r="M26" s="81">
        <f t="shared" si="19"/>
        <v>6.400000000212458E-3</v>
      </c>
      <c r="N26" s="82">
        <f t="shared" si="25"/>
        <v>0</v>
      </c>
      <c r="O26" s="81">
        <f t="shared" si="21"/>
        <v>6.400000000212458E-3</v>
      </c>
      <c r="P26" s="97">
        <f t="shared" si="26"/>
        <v>0</v>
      </c>
    </row>
    <row r="27" spans="2:16" ht="20.100000000000001" customHeight="1">
      <c r="B27" s="278"/>
      <c r="C27" s="29" t="s">
        <v>46</v>
      </c>
      <c r="D27" s="27" t="s">
        <v>61</v>
      </c>
      <c r="E27" s="28">
        <v>122.557018</v>
      </c>
      <c r="F27" s="218"/>
      <c r="G27" s="26">
        <f t="shared" si="15"/>
        <v>122.557018</v>
      </c>
      <c r="H27" s="4"/>
      <c r="I27" s="26">
        <f t="shared" si="16"/>
        <v>122.557018</v>
      </c>
      <c r="J27" s="73">
        <f t="shared" si="22"/>
        <v>0</v>
      </c>
      <c r="K27" s="96">
        <f t="shared" si="23"/>
        <v>122.557018</v>
      </c>
      <c r="L27" s="82">
        <f t="shared" si="24"/>
        <v>0</v>
      </c>
      <c r="M27" s="81">
        <f t="shared" si="19"/>
        <v>122.557018</v>
      </c>
      <c r="N27" s="82">
        <f t="shared" si="25"/>
        <v>0</v>
      </c>
      <c r="O27" s="81">
        <f t="shared" si="21"/>
        <v>122.557018</v>
      </c>
      <c r="P27" s="97">
        <f t="shared" si="26"/>
        <v>0</v>
      </c>
    </row>
    <row r="28" spans="2:16" ht="20.100000000000001" customHeight="1">
      <c r="B28" s="278"/>
      <c r="C28" s="29" t="s">
        <v>50</v>
      </c>
      <c r="D28" s="27" t="s">
        <v>61</v>
      </c>
      <c r="E28" s="215">
        <f>799.287871+227.646</f>
        <v>1026.933871</v>
      </c>
      <c r="F28" s="218">
        <v>-421.49799999999999</v>
      </c>
      <c r="G28" s="26">
        <f t="shared" si="15"/>
        <v>605.43587099999991</v>
      </c>
      <c r="H28" s="4"/>
      <c r="I28" s="26">
        <f t="shared" si="16"/>
        <v>605.43587099999991</v>
      </c>
      <c r="J28" s="73">
        <f t="shared" si="22"/>
        <v>0</v>
      </c>
      <c r="K28" s="96">
        <f t="shared" si="23"/>
        <v>1026.933871</v>
      </c>
      <c r="L28" s="82">
        <f t="shared" si="24"/>
        <v>-421.49799999999999</v>
      </c>
      <c r="M28" s="81">
        <f t="shared" si="19"/>
        <v>605.43587099999991</v>
      </c>
      <c r="N28" s="82">
        <f t="shared" si="25"/>
        <v>0</v>
      </c>
      <c r="O28" s="81">
        <f t="shared" si="21"/>
        <v>605.43587099999991</v>
      </c>
      <c r="P28" s="97">
        <f t="shared" si="26"/>
        <v>0</v>
      </c>
    </row>
    <row r="29" spans="2:16" ht="20.100000000000001" customHeight="1">
      <c r="B29" s="278"/>
      <c r="C29" s="29" t="s">
        <v>47</v>
      </c>
      <c r="D29" s="27" t="s">
        <v>61</v>
      </c>
      <c r="E29" s="28">
        <v>29.3473635</v>
      </c>
      <c r="F29" s="218"/>
      <c r="G29" s="26">
        <f t="shared" si="15"/>
        <v>29.3473635</v>
      </c>
      <c r="H29" s="4"/>
      <c r="I29" s="26">
        <f t="shared" si="16"/>
        <v>29.3473635</v>
      </c>
      <c r="J29" s="73">
        <f t="shared" si="22"/>
        <v>0</v>
      </c>
      <c r="K29" s="96">
        <f t="shared" si="23"/>
        <v>29.3473635</v>
      </c>
      <c r="L29" s="82">
        <f t="shared" si="24"/>
        <v>0</v>
      </c>
      <c r="M29" s="81">
        <f t="shared" si="19"/>
        <v>29.3473635</v>
      </c>
      <c r="N29" s="82">
        <f t="shared" si="25"/>
        <v>0</v>
      </c>
      <c r="O29" s="81">
        <f t="shared" si="21"/>
        <v>29.3473635</v>
      </c>
      <c r="P29" s="97">
        <f t="shared" si="26"/>
        <v>0</v>
      </c>
    </row>
    <row r="30" spans="2:16" ht="20.100000000000001" customHeight="1">
      <c r="B30" s="278"/>
      <c r="C30" s="29" t="s">
        <v>54</v>
      </c>
      <c r="D30" s="27" t="s">
        <v>61</v>
      </c>
      <c r="E30" s="28">
        <v>607.05600000000004</v>
      </c>
      <c r="F30" s="218"/>
      <c r="G30" s="26">
        <f t="shared" si="15"/>
        <v>607.05600000000004</v>
      </c>
      <c r="H30" s="4"/>
      <c r="I30" s="26">
        <f t="shared" si="16"/>
        <v>607.05600000000004</v>
      </c>
      <c r="J30" s="73">
        <f t="shared" si="22"/>
        <v>0</v>
      </c>
      <c r="K30" s="96">
        <f t="shared" si="23"/>
        <v>607.05600000000004</v>
      </c>
      <c r="L30" s="82">
        <f t="shared" si="24"/>
        <v>0</v>
      </c>
      <c r="M30" s="81">
        <f t="shared" si="19"/>
        <v>607.05600000000004</v>
      </c>
      <c r="N30" s="82">
        <f t="shared" si="25"/>
        <v>0</v>
      </c>
      <c r="O30" s="81">
        <f t="shared" si="21"/>
        <v>607.05600000000004</v>
      </c>
      <c r="P30" s="97">
        <f t="shared" si="26"/>
        <v>0</v>
      </c>
    </row>
    <row r="31" spans="2:16" ht="20.100000000000001" customHeight="1">
      <c r="B31" s="278"/>
      <c r="C31" s="30" t="s">
        <v>59</v>
      </c>
      <c r="D31" s="27" t="s">
        <v>61</v>
      </c>
      <c r="E31" s="28">
        <v>151.76400000000001</v>
      </c>
      <c r="F31" s="218">
        <v>-151.76400000000001</v>
      </c>
      <c r="G31" s="26">
        <f t="shared" si="15"/>
        <v>0</v>
      </c>
      <c r="H31" s="4"/>
      <c r="I31" s="26">
        <f t="shared" si="16"/>
        <v>0</v>
      </c>
      <c r="J31" s="73">
        <v>0</v>
      </c>
      <c r="K31" s="96">
        <f t="shared" si="23"/>
        <v>151.76400000000001</v>
      </c>
      <c r="L31" s="82">
        <f t="shared" si="24"/>
        <v>-151.76400000000001</v>
      </c>
      <c r="M31" s="81">
        <f t="shared" si="19"/>
        <v>0</v>
      </c>
      <c r="N31" s="82">
        <f t="shared" si="25"/>
        <v>0</v>
      </c>
      <c r="O31" s="81">
        <f t="shared" si="21"/>
        <v>0</v>
      </c>
      <c r="P31" s="97">
        <v>0</v>
      </c>
    </row>
    <row r="32" spans="2:16" ht="20.100000000000001" customHeight="1">
      <c r="B32" s="278"/>
      <c r="C32" s="29" t="s">
        <v>53</v>
      </c>
      <c r="D32" s="27" t="s">
        <v>61</v>
      </c>
      <c r="E32" s="28">
        <v>0</v>
      </c>
      <c r="F32" s="218">
        <v>94.852500000000006</v>
      </c>
      <c r="G32" s="26">
        <f t="shared" si="15"/>
        <v>94.852500000000006</v>
      </c>
      <c r="H32" s="4"/>
      <c r="I32" s="26">
        <f t="shared" si="16"/>
        <v>94.852500000000006</v>
      </c>
      <c r="J32" s="73">
        <f t="shared" si="22"/>
        <v>0</v>
      </c>
      <c r="K32" s="96">
        <f t="shared" si="23"/>
        <v>0</v>
      </c>
      <c r="L32" s="82">
        <f t="shared" si="24"/>
        <v>94.852500000000006</v>
      </c>
      <c r="M32" s="81">
        <f t="shared" si="19"/>
        <v>94.852500000000006</v>
      </c>
      <c r="N32" s="82">
        <f t="shared" si="25"/>
        <v>0</v>
      </c>
      <c r="O32" s="81">
        <f t="shared" si="21"/>
        <v>94.852500000000006</v>
      </c>
      <c r="P32" s="97">
        <f t="shared" si="26"/>
        <v>0</v>
      </c>
    </row>
    <row r="33" spans="2:16" ht="20.100000000000001" customHeight="1">
      <c r="B33" s="278"/>
      <c r="C33" s="30" t="s">
        <v>60</v>
      </c>
      <c r="D33" s="27" t="s">
        <v>61</v>
      </c>
      <c r="E33" s="28">
        <v>151.76400000000001</v>
      </c>
      <c r="F33" s="218">
        <v>-151.76400000000001</v>
      </c>
      <c r="G33" s="26">
        <f t="shared" si="15"/>
        <v>0</v>
      </c>
      <c r="H33" s="4"/>
      <c r="I33" s="26">
        <f t="shared" si="16"/>
        <v>0</v>
      </c>
      <c r="J33" s="73">
        <v>0</v>
      </c>
      <c r="K33" s="96">
        <f t="shared" si="23"/>
        <v>151.76400000000001</v>
      </c>
      <c r="L33" s="82">
        <f t="shared" si="24"/>
        <v>-151.76400000000001</v>
      </c>
      <c r="M33" s="81">
        <f t="shared" si="19"/>
        <v>0</v>
      </c>
      <c r="N33" s="82">
        <f t="shared" si="25"/>
        <v>0</v>
      </c>
      <c r="O33" s="81">
        <f t="shared" si="21"/>
        <v>0</v>
      </c>
      <c r="P33" s="97">
        <v>0</v>
      </c>
    </row>
    <row r="34" spans="2:16" ht="20.100000000000001" customHeight="1">
      <c r="B34" s="278"/>
      <c r="C34" s="29" t="s">
        <v>51</v>
      </c>
      <c r="D34" s="27" t="s">
        <v>61</v>
      </c>
      <c r="E34" s="28">
        <v>3.5436893999999999</v>
      </c>
      <c r="F34" s="218"/>
      <c r="G34" s="26">
        <f t="shared" si="15"/>
        <v>3.5436893999999999</v>
      </c>
      <c r="H34" s="4"/>
      <c r="I34" s="26">
        <f t="shared" si="16"/>
        <v>3.5436893999999999</v>
      </c>
      <c r="J34" s="73">
        <f t="shared" si="22"/>
        <v>0</v>
      </c>
      <c r="K34" s="96">
        <f t="shared" si="23"/>
        <v>3.5436893999999999</v>
      </c>
      <c r="L34" s="82">
        <f t="shared" si="24"/>
        <v>0</v>
      </c>
      <c r="M34" s="81">
        <f t="shared" si="19"/>
        <v>3.5436893999999999</v>
      </c>
      <c r="N34" s="82">
        <f t="shared" si="25"/>
        <v>0</v>
      </c>
      <c r="O34" s="81">
        <f t="shared" si="21"/>
        <v>3.5436893999999999</v>
      </c>
      <c r="P34" s="97">
        <f t="shared" si="26"/>
        <v>0</v>
      </c>
    </row>
    <row r="35" spans="2:16" ht="20.100000000000001" customHeight="1">
      <c r="B35" s="278"/>
      <c r="C35" s="29" t="s">
        <v>49</v>
      </c>
      <c r="D35" s="27" t="s">
        <v>61</v>
      </c>
      <c r="E35" s="28">
        <v>15542.492700000001</v>
      </c>
      <c r="F35" s="218">
        <f>-8100-7400</f>
        <v>-15500</v>
      </c>
      <c r="G35" s="26">
        <f t="shared" si="15"/>
        <v>42.492700000000696</v>
      </c>
      <c r="H35" s="4"/>
      <c r="I35" s="26">
        <f t="shared" si="16"/>
        <v>42.492700000000696</v>
      </c>
      <c r="J35" s="73">
        <f t="shared" si="22"/>
        <v>0</v>
      </c>
      <c r="K35" s="96">
        <f t="shared" si="23"/>
        <v>15542.492700000001</v>
      </c>
      <c r="L35" s="82">
        <f t="shared" si="24"/>
        <v>-15500</v>
      </c>
      <c r="M35" s="81">
        <f t="shared" si="19"/>
        <v>42.492700000000696</v>
      </c>
      <c r="N35" s="82">
        <f t="shared" si="25"/>
        <v>0</v>
      </c>
      <c r="O35" s="81">
        <f t="shared" si="21"/>
        <v>42.492700000000696</v>
      </c>
      <c r="P35" s="97">
        <f t="shared" si="26"/>
        <v>0</v>
      </c>
    </row>
    <row r="36" spans="2:16" ht="20.100000000000001" customHeight="1">
      <c r="B36" s="278"/>
      <c r="C36" s="30" t="s">
        <v>57</v>
      </c>
      <c r="D36" s="27" t="s">
        <v>61</v>
      </c>
      <c r="E36" s="28">
        <v>94.852500000000006</v>
      </c>
      <c r="F36" s="218">
        <v>-94.852500000000006</v>
      </c>
      <c r="G36" s="26">
        <f t="shared" si="15"/>
        <v>0</v>
      </c>
      <c r="H36" s="4"/>
      <c r="I36" s="26">
        <f t="shared" si="16"/>
        <v>0</v>
      </c>
      <c r="J36" s="73">
        <v>0</v>
      </c>
      <c r="K36" s="96">
        <f t="shared" si="23"/>
        <v>94.852500000000006</v>
      </c>
      <c r="L36" s="82">
        <f t="shared" si="24"/>
        <v>-94.852500000000006</v>
      </c>
      <c r="M36" s="81">
        <f t="shared" si="19"/>
        <v>0</v>
      </c>
      <c r="N36" s="82">
        <f t="shared" si="25"/>
        <v>0</v>
      </c>
      <c r="O36" s="81">
        <f t="shared" si="21"/>
        <v>0</v>
      </c>
      <c r="P36" s="97">
        <v>0</v>
      </c>
    </row>
    <row r="37" spans="2:16" ht="20.100000000000001" customHeight="1">
      <c r="B37" s="278"/>
      <c r="C37" s="29" t="s">
        <v>48</v>
      </c>
      <c r="D37" s="27" t="s">
        <v>61</v>
      </c>
      <c r="E37" s="28">
        <v>368.479198</v>
      </c>
      <c r="F37" s="218">
        <f>-184.113+184.113-184.113-173.011</f>
        <v>-357.12400000000002</v>
      </c>
      <c r="G37" s="26">
        <f t="shared" si="15"/>
        <v>11.355197999999973</v>
      </c>
      <c r="H37" s="4"/>
      <c r="I37" s="26">
        <f t="shared" si="16"/>
        <v>11.355197999999973</v>
      </c>
      <c r="J37" s="73">
        <f t="shared" si="22"/>
        <v>0</v>
      </c>
      <c r="K37" s="96">
        <f t="shared" si="23"/>
        <v>368.479198</v>
      </c>
      <c r="L37" s="82">
        <f t="shared" si="24"/>
        <v>-357.12400000000002</v>
      </c>
      <c r="M37" s="81">
        <f t="shared" si="19"/>
        <v>11.355197999999973</v>
      </c>
      <c r="N37" s="82">
        <f t="shared" si="25"/>
        <v>0</v>
      </c>
      <c r="O37" s="81">
        <f t="shared" si="21"/>
        <v>11.355197999999973</v>
      </c>
      <c r="P37" s="97">
        <f t="shared" si="26"/>
        <v>0</v>
      </c>
    </row>
    <row r="38" spans="2:16" ht="26.25" thickBot="1">
      <c r="B38" s="279"/>
      <c r="C38" s="46" t="s">
        <v>52</v>
      </c>
      <c r="D38" s="47" t="s">
        <v>61</v>
      </c>
      <c r="E38" s="35">
        <v>758.82</v>
      </c>
      <c r="F38" s="219">
        <f>-404.104-354.714</f>
        <v>-758.81799999999998</v>
      </c>
      <c r="G38" s="72">
        <f t="shared" si="15"/>
        <v>2.0000000000663931E-3</v>
      </c>
      <c r="H38" s="36"/>
      <c r="I38" s="72">
        <f t="shared" si="16"/>
        <v>2.0000000000663931E-3</v>
      </c>
      <c r="J38" s="74">
        <f t="shared" si="22"/>
        <v>0</v>
      </c>
      <c r="K38" s="98">
        <f t="shared" si="23"/>
        <v>758.82</v>
      </c>
      <c r="L38" s="99">
        <f t="shared" si="24"/>
        <v>-758.81799999999998</v>
      </c>
      <c r="M38" s="100">
        <f t="shared" si="19"/>
        <v>2.0000000000663931E-3</v>
      </c>
      <c r="N38" s="99">
        <f t="shared" si="25"/>
        <v>0</v>
      </c>
      <c r="O38" s="100">
        <f t="shared" si="21"/>
        <v>2.0000000000663931E-3</v>
      </c>
      <c r="P38" s="101">
        <f t="shared" si="26"/>
        <v>0</v>
      </c>
    </row>
    <row r="39" spans="2:16" s="9" customFormat="1" ht="15.75" thickBot="1">
      <c r="B39" s="38"/>
      <c r="C39" s="48"/>
      <c r="D39" s="40"/>
      <c r="E39" s="214">
        <f>SUM(E22:E38)</f>
        <v>37941.000009900003</v>
      </c>
      <c r="F39" s="6">
        <f>SUM(F22:F38)</f>
        <v>-34299.047500000001</v>
      </c>
      <c r="G39" s="6"/>
      <c r="H39" s="6"/>
      <c r="I39" s="6"/>
      <c r="J39" s="75"/>
      <c r="K39" s="144">
        <f>SUM(K22:K38)</f>
        <v>37941.000009900003</v>
      </c>
      <c r="L39" s="135">
        <f>SUM(L22:L38)</f>
        <v>-34299.047500000001</v>
      </c>
      <c r="M39" s="135">
        <f t="shared" ref="M39:O39" si="27">SUM(M22:M38)</f>
        <v>3641.9525099000007</v>
      </c>
      <c r="N39" s="188">
        <f t="shared" si="27"/>
        <v>0</v>
      </c>
      <c r="O39" s="135">
        <f t="shared" si="27"/>
        <v>3641.9525099000007</v>
      </c>
      <c r="P39" s="80">
        <f>+N39/M39</f>
        <v>0</v>
      </c>
    </row>
    <row r="40" spans="2:16">
      <c r="B40" s="283" t="s">
        <v>22</v>
      </c>
      <c r="C40" s="280" t="s">
        <v>62</v>
      </c>
      <c r="D40" s="58" t="s">
        <v>20</v>
      </c>
      <c r="E40" s="59">
        <v>3.661</v>
      </c>
      <c r="F40" s="52"/>
      <c r="G40" s="67">
        <f>+E40+F40</f>
        <v>3.661</v>
      </c>
      <c r="H40" s="52"/>
      <c r="I40" s="67">
        <f t="shared" ref="I40:I45" si="28">+G40-H40</f>
        <v>3.661</v>
      </c>
      <c r="J40" s="89">
        <f>+H40/G40</f>
        <v>0</v>
      </c>
      <c r="K40" s="261">
        <f>+E40+E41</f>
        <v>4.88</v>
      </c>
      <c r="L40" s="265">
        <f>+F40+F41</f>
        <v>0</v>
      </c>
      <c r="M40" s="266">
        <f>+K40+L40</f>
        <v>4.88</v>
      </c>
      <c r="N40" s="265">
        <f>+H40+H41</f>
        <v>0</v>
      </c>
      <c r="O40" s="266">
        <f>+M40-N40</f>
        <v>4.88</v>
      </c>
      <c r="P40" s="267">
        <f>+N40/M40</f>
        <v>0</v>
      </c>
    </row>
    <row r="41" spans="2:16">
      <c r="B41" s="284"/>
      <c r="C41" s="281"/>
      <c r="D41" s="60" t="s">
        <v>21</v>
      </c>
      <c r="E41" s="61">
        <v>1.2190000000000001</v>
      </c>
      <c r="F41" s="11"/>
      <c r="G41" s="68">
        <f>+I40+E41+F41</f>
        <v>4.88</v>
      </c>
      <c r="H41" s="11"/>
      <c r="I41" s="68">
        <f t="shared" si="28"/>
        <v>4.88</v>
      </c>
      <c r="J41" s="90">
        <f t="shared" ref="J41:J44" si="29">+H41/G41</f>
        <v>0</v>
      </c>
      <c r="K41" s="262"/>
      <c r="L41" s="256"/>
      <c r="M41" s="256"/>
      <c r="N41" s="256"/>
      <c r="O41" s="256"/>
      <c r="P41" s="259"/>
    </row>
    <row r="42" spans="2:16">
      <c r="B42" s="284"/>
      <c r="C42" s="281" t="s">
        <v>63</v>
      </c>
      <c r="D42" s="60" t="s">
        <v>20</v>
      </c>
      <c r="E42" s="61">
        <v>234.869</v>
      </c>
      <c r="F42" s="11"/>
      <c r="G42" s="69">
        <f>+E42+F42</f>
        <v>234.869</v>
      </c>
      <c r="H42" s="11"/>
      <c r="I42" s="69">
        <f t="shared" si="28"/>
        <v>234.869</v>
      </c>
      <c r="J42" s="90">
        <f t="shared" si="29"/>
        <v>0</v>
      </c>
      <c r="K42" s="263">
        <f>+E42+E43</f>
        <v>313.08799999999997</v>
      </c>
      <c r="L42" s="256">
        <f>+F42+F43</f>
        <v>0</v>
      </c>
      <c r="M42" s="258">
        <f>+K42+L42</f>
        <v>313.08799999999997</v>
      </c>
      <c r="N42" s="256">
        <f>+H42+H43</f>
        <v>0</v>
      </c>
      <c r="O42" s="258">
        <f t="shared" ref="O42" si="30">+M42-N42</f>
        <v>313.08799999999997</v>
      </c>
      <c r="P42" s="259">
        <f t="shared" ref="P42" si="31">+N42/M42</f>
        <v>0</v>
      </c>
    </row>
    <row r="43" spans="2:16">
      <c r="B43" s="284"/>
      <c r="C43" s="281"/>
      <c r="D43" s="60" t="s">
        <v>21</v>
      </c>
      <c r="E43" s="61">
        <v>78.218999999999994</v>
      </c>
      <c r="F43" s="11"/>
      <c r="G43" s="68">
        <f>+I42+E43+F43</f>
        <v>313.08799999999997</v>
      </c>
      <c r="H43" s="11"/>
      <c r="I43" s="68">
        <f t="shared" si="28"/>
        <v>313.08799999999997</v>
      </c>
      <c r="J43" s="90">
        <f t="shared" si="29"/>
        <v>0</v>
      </c>
      <c r="K43" s="262"/>
      <c r="L43" s="256"/>
      <c r="M43" s="256"/>
      <c r="N43" s="256"/>
      <c r="O43" s="256"/>
      <c r="P43" s="259"/>
    </row>
    <row r="44" spans="2:16">
      <c r="B44" s="284"/>
      <c r="C44" s="281" t="s">
        <v>64</v>
      </c>
      <c r="D44" s="60" t="s">
        <v>20</v>
      </c>
      <c r="E44" s="61">
        <v>875.47</v>
      </c>
      <c r="F44" s="11"/>
      <c r="G44" s="69">
        <f>+E44+F44</f>
        <v>875.47</v>
      </c>
      <c r="H44" s="220">
        <v>6.1909999999999998</v>
      </c>
      <c r="I44" s="69">
        <f t="shared" si="28"/>
        <v>869.279</v>
      </c>
      <c r="J44" s="90">
        <f t="shared" si="29"/>
        <v>7.071630095834237E-3</v>
      </c>
      <c r="K44" s="263">
        <f>+E44+E45</f>
        <v>1167.0309999999999</v>
      </c>
      <c r="L44" s="256">
        <f>+F44+F45</f>
        <v>0</v>
      </c>
      <c r="M44" s="258">
        <f>+K44+L44</f>
        <v>1167.0309999999999</v>
      </c>
      <c r="N44" s="256">
        <f>+H44+H45</f>
        <v>6.1909999999999998</v>
      </c>
      <c r="O44" s="258">
        <f t="shared" ref="O44" si="32">+M44-N44</f>
        <v>1160.8399999999999</v>
      </c>
      <c r="P44" s="259">
        <f t="shared" ref="P44" si="33">+N44/M44</f>
        <v>5.3049147794702973E-3</v>
      </c>
    </row>
    <row r="45" spans="2:16" ht="15.75" thickBot="1">
      <c r="B45" s="285"/>
      <c r="C45" s="282"/>
      <c r="D45" s="62" t="s">
        <v>21</v>
      </c>
      <c r="E45" s="63">
        <v>291.56099999999998</v>
      </c>
      <c r="F45" s="53"/>
      <c r="G45" s="70">
        <f>+I44+E45+F45</f>
        <v>1160.8399999999999</v>
      </c>
      <c r="H45" s="53"/>
      <c r="I45" s="70">
        <f t="shared" si="28"/>
        <v>1160.8399999999999</v>
      </c>
      <c r="J45" s="91">
        <f>+H45/G45</f>
        <v>0</v>
      </c>
      <c r="K45" s="264"/>
      <c r="L45" s="257"/>
      <c r="M45" s="257"/>
      <c r="N45" s="257"/>
      <c r="O45" s="257"/>
      <c r="P45" s="260"/>
    </row>
    <row r="46" spans="2:16" s="10" customFormat="1" ht="15.75" thickBot="1">
      <c r="B46" s="49"/>
      <c r="C46" s="50"/>
      <c r="D46" s="40"/>
      <c r="E46" s="214">
        <f>SUM(E40:E45)</f>
        <v>1484.999</v>
      </c>
      <c r="F46" s="51">
        <f>SUM(F40:F45)</f>
        <v>0</v>
      </c>
      <c r="G46" s="51"/>
      <c r="H46" s="51"/>
      <c r="I46" s="51"/>
      <c r="J46" s="80"/>
      <c r="K46" s="143">
        <f>SUM(K40:K45)</f>
        <v>1484.9989999999998</v>
      </c>
      <c r="L46" s="132">
        <f t="shared" ref="L46:O46" si="34">SUM(L40:L45)</f>
        <v>0</v>
      </c>
      <c r="M46" s="132">
        <f t="shared" si="34"/>
        <v>1484.9989999999998</v>
      </c>
      <c r="N46" s="132">
        <f t="shared" si="34"/>
        <v>6.1909999999999998</v>
      </c>
      <c r="O46" s="132">
        <f t="shared" si="34"/>
        <v>1478.808</v>
      </c>
      <c r="P46" s="205">
        <f>+N46/M46</f>
        <v>4.1690263764487387E-3</v>
      </c>
    </row>
    <row r="47" spans="2:16">
      <c r="B47" s="268" t="s">
        <v>32</v>
      </c>
      <c r="C47" s="55" t="s">
        <v>65</v>
      </c>
      <c r="D47" s="64" t="s">
        <v>66</v>
      </c>
      <c r="E47" s="59">
        <v>119.55265</v>
      </c>
      <c r="F47" s="52"/>
      <c r="G47" s="67">
        <f>+E47+F47</f>
        <v>119.55265</v>
      </c>
      <c r="H47" s="52"/>
      <c r="I47" s="67">
        <f>+G47-H47</f>
        <v>119.55265</v>
      </c>
      <c r="J47" s="77">
        <f>+H47/G47</f>
        <v>0</v>
      </c>
      <c r="K47" s="84">
        <f>+E47</f>
        <v>119.55265</v>
      </c>
      <c r="L47" s="24">
        <f>+F47</f>
        <v>0</v>
      </c>
      <c r="M47" s="85">
        <f>+K47+L47</f>
        <v>119.55265</v>
      </c>
      <c r="N47" s="224">
        <f>+H47</f>
        <v>0</v>
      </c>
      <c r="O47" s="85">
        <f>+M47-N47</f>
        <v>119.55265</v>
      </c>
      <c r="P47" s="77">
        <f>+N47/M47</f>
        <v>0</v>
      </c>
    </row>
    <row r="48" spans="2:16">
      <c r="B48" s="269"/>
      <c r="C48" s="56" t="s">
        <v>45</v>
      </c>
      <c r="D48" s="65" t="s">
        <v>66</v>
      </c>
      <c r="E48" s="61">
        <v>520.51229999999998</v>
      </c>
      <c r="F48" s="11">
        <f>-200-320</f>
        <v>-520</v>
      </c>
      <c r="G48" s="69">
        <f t="shared" ref="G48:G55" si="35">+E48+F48</f>
        <v>0.51229999999998199</v>
      </c>
      <c r="H48" s="11"/>
      <c r="I48" s="69">
        <f t="shared" ref="I48:I55" si="36">+G48-H48</f>
        <v>0.51229999999998199</v>
      </c>
      <c r="J48" s="78">
        <f t="shared" ref="J48:J55" si="37">+H48/G48</f>
        <v>0</v>
      </c>
      <c r="K48" s="86">
        <f t="shared" ref="K48:K54" si="38">+E48</f>
        <v>520.51229999999998</v>
      </c>
      <c r="L48" s="23">
        <f>+F48</f>
        <v>-520</v>
      </c>
      <c r="M48" s="83">
        <f t="shared" ref="M48:M55" si="39">+K48+L48</f>
        <v>0.51229999999998199</v>
      </c>
      <c r="N48" s="222">
        <f>+H48</f>
        <v>0</v>
      </c>
      <c r="O48" s="83">
        <f t="shared" ref="O48:O55" si="40">+M48-N48</f>
        <v>0.51229999999998199</v>
      </c>
      <c r="P48" s="78">
        <f t="shared" ref="P48:P55" si="41">+N48/M48</f>
        <v>0</v>
      </c>
    </row>
    <row r="49" spans="2:16">
      <c r="B49" s="269"/>
      <c r="C49" s="56" t="s">
        <v>53</v>
      </c>
      <c r="D49" s="65" t="s">
        <v>66</v>
      </c>
      <c r="E49" s="61">
        <v>8.7499999999999994E-2</v>
      </c>
      <c r="F49" s="11"/>
      <c r="G49" s="69">
        <f t="shared" si="35"/>
        <v>8.7499999999999994E-2</v>
      </c>
      <c r="H49" s="11"/>
      <c r="I49" s="69">
        <f t="shared" si="36"/>
        <v>8.7499999999999994E-2</v>
      </c>
      <c r="J49" s="78">
        <f t="shared" si="37"/>
        <v>0</v>
      </c>
      <c r="K49" s="86">
        <f t="shared" si="38"/>
        <v>8.7499999999999994E-2</v>
      </c>
      <c r="L49" s="23">
        <f t="shared" ref="L49:L55" si="42">+F49</f>
        <v>0</v>
      </c>
      <c r="M49" s="83">
        <f t="shared" si="39"/>
        <v>8.7499999999999994E-2</v>
      </c>
      <c r="N49" s="222">
        <f>+H49</f>
        <v>0</v>
      </c>
      <c r="O49" s="83">
        <f t="shared" si="40"/>
        <v>8.7499999999999994E-2</v>
      </c>
      <c r="P49" s="78">
        <f t="shared" si="41"/>
        <v>0</v>
      </c>
    </row>
    <row r="50" spans="2:16">
      <c r="B50" s="269"/>
      <c r="C50" s="56" t="s">
        <v>67</v>
      </c>
      <c r="D50" s="65" t="s">
        <v>66</v>
      </c>
      <c r="E50" s="61">
        <v>3.3515999999999999</v>
      </c>
      <c r="F50" s="11"/>
      <c r="G50" s="69">
        <f t="shared" si="35"/>
        <v>3.3515999999999999</v>
      </c>
      <c r="H50" s="11"/>
      <c r="I50" s="69">
        <f t="shared" si="36"/>
        <v>3.3515999999999999</v>
      </c>
      <c r="J50" s="78">
        <f t="shared" si="37"/>
        <v>0</v>
      </c>
      <c r="K50" s="86">
        <f t="shared" si="38"/>
        <v>3.3515999999999999</v>
      </c>
      <c r="L50" s="23">
        <f t="shared" si="42"/>
        <v>0</v>
      </c>
      <c r="M50" s="83">
        <f t="shared" si="39"/>
        <v>3.3515999999999999</v>
      </c>
      <c r="N50" s="222">
        <f t="shared" ref="N50:N55" si="43">+H50</f>
        <v>0</v>
      </c>
      <c r="O50" s="83">
        <f t="shared" si="40"/>
        <v>3.3515999999999999</v>
      </c>
      <c r="P50" s="78">
        <f t="shared" si="41"/>
        <v>0</v>
      </c>
    </row>
    <row r="51" spans="2:16">
      <c r="B51" s="269"/>
      <c r="C51" s="56" t="s">
        <v>68</v>
      </c>
      <c r="D51" s="65" t="s">
        <v>66</v>
      </c>
      <c r="E51" s="61">
        <v>3.7887499999999998</v>
      </c>
      <c r="F51" s="11"/>
      <c r="G51" s="69">
        <f t="shared" si="35"/>
        <v>3.7887499999999998</v>
      </c>
      <c r="H51" s="11"/>
      <c r="I51" s="69">
        <f t="shared" si="36"/>
        <v>3.7887499999999998</v>
      </c>
      <c r="J51" s="78">
        <f t="shared" si="37"/>
        <v>0</v>
      </c>
      <c r="K51" s="86">
        <f t="shared" si="38"/>
        <v>3.7887499999999998</v>
      </c>
      <c r="L51" s="23">
        <f t="shared" si="42"/>
        <v>0</v>
      </c>
      <c r="M51" s="83">
        <f t="shared" si="39"/>
        <v>3.7887499999999998</v>
      </c>
      <c r="N51" s="222">
        <f t="shared" si="43"/>
        <v>0</v>
      </c>
      <c r="O51" s="83">
        <f t="shared" si="40"/>
        <v>3.7887499999999998</v>
      </c>
      <c r="P51" s="78">
        <f t="shared" si="41"/>
        <v>0</v>
      </c>
    </row>
    <row r="52" spans="2:16">
      <c r="B52" s="269"/>
      <c r="C52" s="160" t="s">
        <v>48</v>
      </c>
      <c r="D52" s="65" t="s">
        <v>66</v>
      </c>
      <c r="E52" s="61">
        <v>1.7364375000000001</v>
      </c>
      <c r="F52" s="11">
        <f>-1.663+1.663-1.663</f>
        <v>-1.663</v>
      </c>
      <c r="G52" s="69">
        <f t="shared" si="35"/>
        <v>7.3437500000000044E-2</v>
      </c>
      <c r="H52" s="11"/>
      <c r="I52" s="69">
        <f t="shared" si="36"/>
        <v>7.3437500000000044E-2</v>
      </c>
      <c r="J52" s="78">
        <f t="shared" si="37"/>
        <v>0</v>
      </c>
      <c r="K52" s="86">
        <f t="shared" si="38"/>
        <v>1.7364375000000001</v>
      </c>
      <c r="L52" s="23">
        <f t="shared" si="42"/>
        <v>-1.663</v>
      </c>
      <c r="M52" s="83">
        <f t="shared" si="39"/>
        <v>7.3437500000000044E-2</v>
      </c>
      <c r="N52" s="222">
        <f t="shared" si="43"/>
        <v>0</v>
      </c>
      <c r="O52" s="83">
        <f t="shared" si="40"/>
        <v>7.3437500000000044E-2</v>
      </c>
      <c r="P52" s="78">
        <f t="shared" si="41"/>
        <v>0</v>
      </c>
    </row>
    <row r="53" spans="2:16">
      <c r="B53" s="269"/>
      <c r="C53" s="56" t="s">
        <v>69</v>
      </c>
      <c r="D53" s="65" t="s">
        <v>66</v>
      </c>
      <c r="E53" s="61">
        <v>223.434313</v>
      </c>
      <c r="F53" s="11">
        <f>-100-100</f>
        <v>-200</v>
      </c>
      <c r="G53" s="69">
        <f t="shared" si="35"/>
        <v>23.434313000000003</v>
      </c>
      <c r="H53" s="11"/>
      <c r="I53" s="69">
        <f t="shared" si="36"/>
        <v>23.434313000000003</v>
      </c>
      <c r="J53" s="78">
        <f t="shared" si="37"/>
        <v>0</v>
      </c>
      <c r="K53" s="86">
        <f t="shared" si="38"/>
        <v>223.434313</v>
      </c>
      <c r="L53" s="23">
        <f t="shared" si="42"/>
        <v>-200</v>
      </c>
      <c r="M53" s="83">
        <f t="shared" si="39"/>
        <v>23.434313000000003</v>
      </c>
      <c r="N53" s="222">
        <f t="shared" si="43"/>
        <v>0</v>
      </c>
      <c r="O53" s="83">
        <f t="shared" si="40"/>
        <v>23.434313000000003</v>
      </c>
      <c r="P53" s="78">
        <f t="shared" si="41"/>
        <v>0</v>
      </c>
    </row>
    <row r="54" spans="2:16">
      <c r="B54" s="269"/>
      <c r="C54" s="56" t="s">
        <v>70</v>
      </c>
      <c r="D54" s="65" t="s">
        <v>66</v>
      </c>
      <c r="E54" s="61">
        <v>1.5126124999999999</v>
      </c>
      <c r="F54" s="11"/>
      <c r="G54" s="69">
        <f t="shared" si="35"/>
        <v>1.5126124999999999</v>
      </c>
      <c r="H54" s="11"/>
      <c r="I54" s="69">
        <f t="shared" si="36"/>
        <v>1.5126124999999999</v>
      </c>
      <c r="J54" s="78">
        <f t="shared" si="37"/>
        <v>0</v>
      </c>
      <c r="K54" s="86">
        <f t="shared" si="38"/>
        <v>1.5126124999999999</v>
      </c>
      <c r="L54" s="23">
        <f t="shared" si="42"/>
        <v>0</v>
      </c>
      <c r="M54" s="83">
        <f t="shared" si="39"/>
        <v>1.5126124999999999</v>
      </c>
      <c r="N54" s="222">
        <f t="shared" si="43"/>
        <v>0</v>
      </c>
      <c r="O54" s="83">
        <f t="shared" si="40"/>
        <v>1.5126124999999999</v>
      </c>
      <c r="P54" s="78">
        <f t="shared" si="41"/>
        <v>0</v>
      </c>
    </row>
    <row r="55" spans="2:16" ht="15.75" thickBot="1">
      <c r="B55" s="270"/>
      <c r="C55" s="57" t="s">
        <v>71</v>
      </c>
      <c r="D55" s="66" t="s">
        <v>66</v>
      </c>
      <c r="E55" s="63">
        <v>1.0238375</v>
      </c>
      <c r="F55" s="53"/>
      <c r="G55" s="71">
        <f t="shared" si="35"/>
        <v>1.0238375</v>
      </c>
      <c r="H55" s="53"/>
      <c r="I55" s="71">
        <f t="shared" si="36"/>
        <v>1.0238375</v>
      </c>
      <c r="J55" s="79">
        <f t="shared" si="37"/>
        <v>0</v>
      </c>
      <c r="K55" s="87">
        <f>+E55</f>
        <v>1.0238375</v>
      </c>
      <c r="L55" s="25">
        <f t="shared" si="42"/>
        <v>0</v>
      </c>
      <c r="M55" s="88">
        <f t="shared" si="39"/>
        <v>1.0238375</v>
      </c>
      <c r="N55" s="223">
        <f t="shared" si="43"/>
        <v>0</v>
      </c>
      <c r="O55" s="88">
        <f t="shared" si="40"/>
        <v>1.0238375</v>
      </c>
      <c r="P55" s="79">
        <f t="shared" si="41"/>
        <v>0</v>
      </c>
    </row>
    <row r="56" spans="2:16">
      <c r="E56" s="184">
        <f>SUM(E47:E55)</f>
        <v>875.00000049999994</v>
      </c>
      <c r="F56">
        <f>SUM(F47:F55)</f>
        <v>-721.66300000000001</v>
      </c>
      <c r="K56" s="133">
        <f>SUM(K47:K55)</f>
        <v>875.00000049999994</v>
      </c>
      <c r="L56" s="133">
        <f>SUM(L47:L55)</f>
        <v>-721.66300000000001</v>
      </c>
      <c r="M56" s="133">
        <f t="shared" ref="M56:O56" si="44">SUM(M47:M55)</f>
        <v>153.33700049999999</v>
      </c>
      <c r="N56" s="227">
        <f>SUM(N47:N55)</f>
        <v>0</v>
      </c>
      <c r="O56" s="133">
        <f t="shared" si="44"/>
        <v>153.33700049999999</v>
      </c>
      <c r="P56" s="134">
        <f>+N56/M56</f>
        <v>0</v>
      </c>
    </row>
  </sheetData>
  <sortState ref="C16:C32">
    <sortCondition ref="C16"/>
  </sortState>
  <mergeCells count="65">
    <mergeCell ref="B5:P6"/>
    <mergeCell ref="B7:P7"/>
    <mergeCell ref="H9:J9"/>
    <mergeCell ref="E9:G9"/>
    <mergeCell ref="C42:C43"/>
    <mergeCell ref="N13:N14"/>
    <mergeCell ref="O13:O14"/>
    <mergeCell ref="P13:P14"/>
    <mergeCell ref="L15:L16"/>
    <mergeCell ref="M15:M16"/>
    <mergeCell ref="N15:N16"/>
    <mergeCell ref="O15:O16"/>
    <mergeCell ref="P15:P16"/>
    <mergeCell ref="L17:L18"/>
    <mergeCell ref="M17:M18"/>
    <mergeCell ref="N17:N18"/>
    <mergeCell ref="C44:C45"/>
    <mergeCell ref="B40:B45"/>
    <mergeCell ref="B11:B20"/>
    <mergeCell ref="C11:C12"/>
    <mergeCell ref="C13:C14"/>
    <mergeCell ref="C15:C16"/>
    <mergeCell ref="C17:C18"/>
    <mergeCell ref="C19:C20"/>
    <mergeCell ref="B47:B55"/>
    <mergeCell ref="K9:P9"/>
    <mergeCell ref="K11:K12"/>
    <mergeCell ref="K13:K14"/>
    <mergeCell ref="K15:K16"/>
    <mergeCell ref="K17:K18"/>
    <mergeCell ref="K19:K20"/>
    <mergeCell ref="L11:L12"/>
    <mergeCell ref="M11:M12"/>
    <mergeCell ref="N11:N12"/>
    <mergeCell ref="O11:O12"/>
    <mergeCell ref="P11:P12"/>
    <mergeCell ref="L13:L14"/>
    <mergeCell ref="M13:M14"/>
    <mergeCell ref="B22:B38"/>
    <mergeCell ref="C40:C41"/>
    <mergeCell ref="O17:O18"/>
    <mergeCell ref="P17:P18"/>
    <mergeCell ref="O42:O43"/>
    <mergeCell ref="P42:P43"/>
    <mergeCell ref="L19:L20"/>
    <mergeCell ref="M19:M20"/>
    <mergeCell ref="N19:N20"/>
    <mergeCell ref="O19:O20"/>
    <mergeCell ref="P19:P20"/>
    <mergeCell ref="N44:N45"/>
    <mergeCell ref="O44:O45"/>
    <mergeCell ref="P44:P45"/>
    <mergeCell ref="K40:K41"/>
    <mergeCell ref="K42:K43"/>
    <mergeCell ref="K44:K45"/>
    <mergeCell ref="L40:L41"/>
    <mergeCell ref="M40:M41"/>
    <mergeCell ref="L44:L45"/>
    <mergeCell ref="M44:M45"/>
    <mergeCell ref="L42:L43"/>
    <mergeCell ref="M42:M43"/>
    <mergeCell ref="N40:N41"/>
    <mergeCell ref="O40:O41"/>
    <mergeCell ref="P40:P41"/>
    <mergeCell ref="N42:N43"/>
  </mergeCells>
  <conditionalFormatting sqref="J11:J55">
    <cfRule type="cellIs" dxfId="2" priority="2" operator="greaterThan">
      <formula>0.9</formula>
    </cfRule>
  </conditionalFormatting>
  <conditionalFormatting sqref="P11:P56">
    <cfRule type="cellIs" dxfId="1" priority="1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41:G44 G12:G19 M22:M38 M40:M45 M47:M55 M11:M20 M39:O39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V269"/>
  <sheetViews>
    <sheetView tabSelected="1" topLeftCell="E1" zoomScale="90" zoomScaleNormal="90" workbookViewId="0">
      <pane ySplit="3" topLeftCell="A4" activePane="bottomLeft" state="frozen"/>
      <selection pane="bottomLeft" activeCell="R37" sqref="R37"/>
    </sheetView>
  </sheetViews>
  <sheetFormatPr baseColWidth="10" defaultRowHeight="15"/>
  <cols>
    <col min="1" max="1" width="4.5703125" customWidth="1"/>
    <col min="2" max="2" width="4.85546875" bestFit="1" customWidth="1"/>
    <col min="3" max="3" width="13.140625" customWidth="1"/>
    <col min="4" max="5" width="11.42578125" style="140"/>
    <col min="6" max="6" width="19.85546875" bestFit="1" customWidth="1"/>
    <col min="8" max="10" width="11.42578125" style="140"/>
    <col min="11" max="11" width="16.140625" style="140" bestFit="1" customWidth="1"/>
    <col min="12" max="13" width="10" style="140" customWidth="1"/>
    <col min="14" max="14" width="13.42578125" style="140" customWidth="1"/>
    <col min="15" max="15" width="13.5703125" style="140" customWidth="1"/>
    <col min="17" max="17" width="11.42578125" style="122"/>
    <col min="18" max="18" width="15" bestFit="1" customWidth="1"/>
    <col min="19" max="19" width="13.85546875" bestFit="1" customWidth="1"/>
    <col min="20" max="20" width="13" bestFit="1" customWidth="1"/>
    <col min="21" max="21" width="13.85546875" bestFit="1" customWidth="1"/>
    <col min="22" max="22" width="16.42578125" bestFit="1" customWidth="1"/>
  </cols>
  <sheetData>
    <row r="1" spans="2:22" ht="15.75" thickBot="1"/>
    <row r="2" spans="2:22" s="122" customFormat="1" ht="15.75" thickBot="1">
      <c r="D2" s="140"/>
      <c r="E2" s="140"/>
      <c r="H2" s="304" t="s">
        <v>254</v>
      </c>
      <c r="I2" s="299"/>
      <c r="J2" s="299"/>
      <c r="K2" s="300"/>
      <c r="L2" s="299" t="s">
        <v>255</v>
      </c>
      <c r="M2" s="299"/>
      <c r="N2" s="299"/>
      <c r="O2" s="300"/>
    </row>
    <row r="3" spans="2:22" ht="15.75" thickBot="1">
      <c r="H3" s="225" t="s">
        <v>132</v>
      </c>
      <c r="I3" s="225" t="s">
        <v>133</v>
      </c>
      <c r="J3" s="225" t="s">
        <v>134</v>
      </c>
      <c r="K3" s="225" t="s">
        <v>135</v>
      </c>
      <c r="L3" s="226" t="s">
        <v>132</v>
      </c>
      <c r="M3" s="226" t="s">
        <v>133</v>
      </c>
      <c r="N3" s="226" t="s">
        <v>134</v>
      </c>
      <c r="O3" s="226" t="s">
        <v>135</v>
      </c>
      <c r="S3" s="301" t="s">
        <v>258</v>
      </c>
      <c r="T3" s="302"/>
      <c r="U3" s="302"/>
      <c r="V3" s="302"/>
    </row>
    <row r="4" spans="2:22" ht="30">
      <c r="B4" s="196" t="s">
        <v>127</v>
      </c>
      <c r="C4" s="158" t="s">
        <v>128</v>
      </c>
      <c r="D4" s="195" t="s">
        <v>129</v>
      </c>
      <c r="E4" s="158" t="s">
        <v>25</v>
      </c>
      <c r="F4" s="158" t="s">
        <v>130</v>
      </c>
      <c r="G4" s="158" t="s">
        <v>131</v>
      </c>
      <c r="H4" s="158" t="s">
        <v>119</v>
      </c>
      <c r="I4" s="158" t="s">
        <v>119</v>
      </c>
      <c r="J4" s="158" t="s">
        <v>119</v>
      </c>
      <c r="K4" s="158" t="s">
        <v>119</v>
      </c>
      <c r="L4" s="197" t="s">
        <v>120</v>
      </c>
      <c r="M4" s="197" t="s">
        <v>120</v>
      </c>
      <c r="N4" s="197" t="s">
        <v>120</v>
      </c>
      <c r="O4" s="198" t="s">
        <v>120</v>
      </c>
      <c r="S4" s="200" t="s">
        <v>132</v>
      </c>
      <c r="T4" s="200" t="s">
        <v>133</v>
      </c>
      <c r="U4" s="200" t="s">
        <v>134</v>
      </c>
      <c r="V4" s="200" t="s">
        <v>135</v>
      </c>
    </row>
    <row r="5" spans="2:22">
      <c r="B5" s="151" t="s">
        <v>153</v>
      </c>
      <c r="C5" s="149">
        <v>43494</v>
      </c>
      <c r="D5" s="148">
        <v>242</v>
      </c>
      <c r="E5" s="148" t="s">
        <v>12</v>
      </c>
      <c r="F5" s="124" t="s">
        <v>154</v>
      </c>
      <c r="G5" s="124">
        <v>1680</v>
      </c>
      <c r="H5" s="293">
        <v>6937.2340000000004</v>
      </c>
      <c r="I5" s="293">
        <v>6936.2520000000004</v>
      </c>
      <c r="J5" s="293">
        <f>+H5-I5</f>
        <v>0.9819999999999709</v>
      </c>
      <c r="K5" s="294">
        <f>+I5/H5</f>
        <v>0.99985844502290111</v>
      </c>
      <c r="L5" s="193"/>
      <c r="M5" s="193"/>
      <c r="N5" s="193"/>
      <c r="O5" s="193"/>
      <c r="R5" s="201" t="s">
        <v>119</v>
      </c>
      <c r="S5" s="174">
        <f>+H5+H32+H34+H36+H50+H64+H65+H66+H67+H69+H76+H86+H97+H98+H111+H113+H143+H144+H145+H153+H154+H155+H158+H202+H208+H209+H219+H226+H227</f>
        <v>149294.72</v>
      </c>
      <c r="T5" s="174">
        <f>+I5+I32+I34+I36+I50+I64+I66+I67+I69+I76+I86+I97+I98+I111+I113+I143+I144+I145+I153+I154+I155+I158++I202+I208</f>
        <v>47279.887000000002</v>
      </c>
      <c r="U5" s="174">
        <f>+S5-T5</f>
        <v>102014.833</v>
      </c>
      <c r="V5" s="136">
        <f>+T5/S5</f>
        <v>0.3166882726997981</v>
      </c>
    </row>
    <row r="6" spans="2:22">
      <c r="B6" s="151" t="s">
        <v>153</v>
      </c>
      <c r="C6" s="149">
        <v>43494</v>
      </c>
      <c r="D6" s="148">
        <v>242</v>
      </c>
      <c r="E6" s="148" t="s">
        <v>12</v>
      </c>
      <c r="F6" s="124" t="s">
        <v>155</v>
      </c>
      <c r="G6" s="124">
        <v>913444</v>
      </c>
      <c r="H6" s="293"/>
      <c r="I6" s="293"/>
      <c r="J6" s="293"/>
      <c r="K6" s="294"/>
      <c r="L6" s="193"/>
      <c r="M6" s="193"/>
      <c r="N6" s="193"/>
      <c r="O6" s="193"/>
      <c r="R6" s="201" t="s">
        <v>259</v>
      </c>
      <c r="S6" s="174">
        <f>+L34+L35+L36+L66+L141+L146+L156</f>
        <v>721.66300000000001</v>
      </c>
      <c r="T6" s="174">
        <f>+M34+M36+M66+M141+M146</f>
        <v>296.46800000000002</v>
      </c>
      <c r="U6" s="174">
        <f>+S6-T6</f>
        <v>425.19499999999999</v>
      </c>
      <c r="V6" s="136">
        <f>+T6/S6</f>
        <v>0.41081224893059504</v>
      </c>
    </row>
    <row r="7" spans="2:22">
      <c r="B7" s="151" t="s">
        <v>153</v>
      </c>
      <c r="C7" s="149">
        <v>43494</v>
      </c>
      <c r="D7" s="148">
        <v>242</v>
      </c>
      <c r="E7" s="148" t="s">
        <v>12</v>
      </c>
      <c r="F7" s="150" t="s">
        <v>156</v>
      </c>
      <c r="G7" s="124">
        <v>963744</v>
      </c>
      <c r="H7" s="293"/>
      <c r="I7" s="293"/>
      <c r="J7" s="293"/>
      <c r="K7" s="294"/>
      <c r="L7" s="193"/>
      <c r="M7" s="193"/>
      <c r="N7" s="193"/>
      <c r="O7" s="193"/>
      <c r="R7" s="201" t="s">
        <v>260</v>
      </c>
      <c r="S7" s="202">
        <f>SUM(S5:S6)</f>
        <v>150016.383</v>
      </c>
      <c r="T7" s="203">
        <f>SUM(T5:T6)</f>
        <v>47576.355000000003</v>
      </c>
      <c r="U7" s="202">
        <f>+S7-T7</f>
        <v>102440.02799999999</v>
      </c>
      <c r="V7" s="204">
        <f>+T7/S7</f>
        <v>0.31714106185322438</v>
      </c>
    </row>
    <row r="8" spans="2:22">
      <c r="B8" s="151" t="s">
        <v>153</v>
      </c>
      <c r="C8" s="149">
        <v>43494</v>
      </c>
      <c r="D8" s="148">
        <v>242</v>
      </c>
      <c r="E8" s="148" t="s">
        <v>12</v>
      </c>
      <c r="F8" s="150" t="s">
        <v>157</v>
      </c>
      <c r="G8" s="124">
        <v>962067</v>
      </c>
      <c r="H8" s="293"/>
      <c r="I8" s="293"/>
      <c r="J8" s="293"/>
      <c r="K8" s="294"/>
      <c r="L8" s="193"/>
      <c r="M8" s="193"/>
      <c r="N8" s="193"/>
      <c r="O8" s="193"/>
    </row>
    <row r="9" spans="2:22">
      <c r="B9" s="151" t="s">
        <v>153</v>
      </c>
      <c r="C9" s="149">
        <v>43494</v>
      </c>
      <c r="D9" s="148">
        <v>242</v>
      </c>
      <c r="E9" s="148" t="s">
        <v>12</v>
      </c>
      <c r="F9" s="150" t="s">
        <v>158</v>
      </c>
      <c r="G9" s="124">
        <v>959745</v>
      </c>
      <c r="H9" s="293"/>
      <c r="I9" s="293"/>
      <c r="J9" s="293"/>
      <c r="K9" s="294"/>
      <c r="L9" s="193"/>
      <c r="M9" s="193"/>
      <c r="N9" s="193"/>
      <c r="O9" s="193"/>
    </row>
    <row r="10" spans="2:22">
      <c r="B10" s="151" t="s">
        <v>153</v>
      </c>
      <c r="C10" s="149">
        <v>43494</v>
      </c>
      <c r="D10" s="148">
        <v>242</v>
      </c>
      <c r="E10" s="148" t="s">
        <v>12</v>
      </c>
      <c r="F10" s="150" t="s">
        <v>159</v>
      </c>
      <c r="G10" s="124">
        <v>966244</v>
      </c>
      <c r="H10" s="293"/>
      <c r="I10" s="293"/>
      <c r="J10" s="293"/>
      <c r="K10" s="294"/>
      <c r="L10" s="193"/>
      <c r="M10" s="193"/>
      <c r="N10" s="193"/>
      <c r="O10" s="193"/>
    </row>
    <row r="11" spans="2:22">
      <c r="B11" s="151" t="s">
        <v>153</v>
      </c>
      <c r="C11" s="149">
        <v>43494</v>
      </c>
      <c r="D11" s="148">
        <v>242</v>
      </c>
      <c r="E11" s="148" t="s">
        <v>12</v>
      </c>
      <c r="F11" s="150" t="s">
        <v>160</v>
      </c>
      <c r="G11" s="124">
        <v>925992</v>
      </c>
      <c r="H11" s="293"/>
      <c r="I11" s="293"/>
      <c r="J11" s="293"/>
      <c r="K11" s="294"/>
      <c r="L11" s="193"/>
      <c r="M11" s="193"/>
      <c r="N11" s="193"/>
      <c r="O11" s="193"/>
    </row>
    <row r="12" spans="2:22">
      <c r="B12" s="151" t="s">
        <v>153</v>
      </c>
      <c r="C12" s="149">
        <v>43494</v>
      </c>
      <c r="D12" s="148">
        <v>242</v>
      </c>
      <c r="E12" s="148" t="s">
        <v>12</v>
      </c>
      <c r="F12" s="150" t="s">
        <v>161</v>
      </c>
      <c r="G12" s="124">
        <v>950657</v>
      </c>
      <c r="H12" s="293"/>
      <c r="I12" s="293"/>
      <c r="J12" s="293"/>
      <c r="K12" s="294"/>
      <c r="L12" s="193"/>
      <c r="M12" s="193"/>
      <c r="N12" s="193"/>
      <c r="O12" s="193"/>
    </row>
    <row r="13" spans="2:22">
      <c r="B13" s="151" t="s">
        <v>153</v>
      </c>
      <c r="C13" s="149">
        <v>43494</v>
      </c>
      <c r="D13" s="148">
        <v>242</v>
      </c>
      <c r="E13" s="148" t="s">
        <v>12</v>
      </c>
      <c r="F13" s="150" t="s">
        <v>162</v>
      </c>
      <c r="G13" s="124">
        <v>960352</v>
      </c>
      <c r="H13" s="293"/>
      <c r="I13" s="293"/>
      <c r="J13" s="293"/>
      <c r="K13" s="294"/>
      <c r="L13" s="193"/>
      <c r="M13" s="193"/>
      <c r="N13" s="193"/>
      <c r="O13" s="193"/>
    </row>
    <row r="14" spans="2:22">
      <c r="B14" s="151" t="s">
        <v>153</v>
      </c>
      <c r="C14" s="149">
        <v>43494</v>
      </c>
      <c r="D14" s="148">
        <v>242</v>
      </c>
      <c r="E14" s="148" t="s">
        <v>12</v>
      </c>
      <c r="F14" s="150" t="s">
        <v>142</v>
      </c>
      <c r="G14" s="124">
        <v>951110</v>
      </c>
      <c r="H14" s="293"/>
      <c r="I14" s="293"/>
      <c r="J14" s="293"/>
      <c r="K14" s="294"/>
      <c r="L14" s="193"/>
      <c r="M14" s="193"/>
      <c r="N14" s="193"/>
      <c r="O14" s="193"/>
    </row>
    <row r="15" spans="2:22">
      <c r="B15" s="151" t="s">
        <v>153</v>
      </c>
      <c r="C15" s="149">
        <v>43494</v>
      </c>
      <c r="D15" s="148">
        <v>242</v>
      </c>
      <c r="E15" s="148" t="s">
        <v>12</v>
      </c>
      <c r="F15" s="150" t="s">
        <v>143</v>
      </c>
      <c r="G15" s="124">
        <v>966665</v>
      </c>
      <c r="H15" s="293"/>
      <c r="I15" s="293"/>
      <c r="J15" s="293"/>
      <c r="K15" s="294"/>
      <c r="L15" s="193"/>
      <c r="M15" s="193"/>
      <c r="N15" s="193"/>
      <c r="O15" s="193"/>
    </row>
    <row r="16" spans="2:22">
      <c r="B16" s="151" t="s">
        <v>153</v>
      </c>
      <c r="C16" s="149">
        <v>43494</v>
      </c>
      <c r="D16" s="148">
        <v>242</v>
      </c>
      <c r="E16" s="148" t="s">
        <v>12</v>
      </c>
      <c r="F16" s="150" t="s">
        <v>147</v>
      </c>
      <c r="G16" s="124">
        <v>961267</v>
      </c>
      <c r="H16" s="293"/>
      <c r="I16" s="293"/>
      <c r="J16" s="293"/>
      <c r="K16" s="294"/>
      <c r="L16" s="193"/>
      <c r="M16" s="193"/>
      <c r="N16" s="193"/>
      <c r="O16" s="193"/>
    </row>
    <row r="17" spans="2:15">
      <c r="B17" s="151" t="s">
        <v>153</v>
      </c>
      <c r="C17" s="149">
        <v>43494</v>
      </c>
      <c r="D17" s="148">
        <v>242</v>
      </c>
      <c r="E17" s="148" t="s">
        <v>12</v>
      </c>
      <c r="F17" s="150" t="s">
        <v>163</v>
      </c>
      <c r="G17" s="124">
        <v>950454</v>
      </c>
      <c r="H17" s="293"/>
      <c r="I17" s="293"/>
      <c r="J17" s="293"/>
      <c r="K17" s="294"/>
      <c r="L17" s="193"/>
      <c r="M17" s="193"/>
      <c r="N17" s="193"/>
      <c r="O17" s="193"/>
    </row>
    <row r="18" spans="2:15">
      <c r="B18" s="151" t="s">
        <v>153</v>
      </c>
      <c r="C18" s="149">
        <v>43494</v>
      </c>
      <c r="D18" s="148">
        <v>242</v>
      </c>
      <c r="E18" s="148" t="s">
        <v>12</v>
      </c>
      <c r="F18" s="150" t="s">
        <v>164</v>
      </c>
      <c r="G18" s="124">
        <v>963710</v>
      </c>
      <c r="H18" s="293"/>
      <c r="I18" s="293"/>
      <c r="J18" s="293"/>
      <c r="K18" s="294"/>
      <c r="L18" s="193"/>
      <c r="M18" s="193"/>
      <c r="N18" s="193"/>
      <c r="O18" s="193"/>
    </row>
    <row r="19" spans="2:15">
      <c r="B19" s="151" t="s">
        <v>153</v>
      </c>
      <c r="C19" s="149">
        <v>43494</v>
      </c>
      <c r="D19" s="148">
        <v>242</v>
      </c>
      <c r="E19" s="148" t="s">
        <v>12</v>
      </c>
      <c r="F19" s="150" t="s">
        <v>165</v>
      </c>
      <c r="G19" s="124">
        <v>923206</v>
      </c>
      <c r="H19" s="293"/>
      <c r="I19" s="293"/>
      <c r="J19" s="293"/>
      <c r="K19" s="294"/>
      <c r="L19" s="193"/>
      <c r="M19" s="193"/>
      <c r="N19" s="193"/>
      <c r="O19" s="193"/>
    </row>
    <row r="20" spans="2:15">
      <c r="B20" s="151" t="s">
        <v>153</v>
      </c>
      <c r="C20" s="149">
        <v>43494</v>
      </c>
      <c r="D20" s="148">
        <v>242</v>
      </c>
      <c r="E20" s="148" t="s">
        <v>12</v>
      </c>
      <c r="F20" s="150" t="s">
        <v>166</v>
      </c>
      <c r="G20" s="124">
        <v>962529</v>
      </c>
      <c r="H20" s="293"/>
      <c r="I20" s="293"/>
      <c r="J20" s="293"/>
      <c r="K20" s="294"/>
      <c r="L20" s="193"/>
      <c r="M20" s="193"/>
      <c r="N20" s="193"/>
      <c r="O20" s="193"/>
    </row>
    <row r="21" spans="2:15">
      <c r="B21" s="151" t="s">
        <v>153</v>
      </c>
      <c r="C21" s="149">
        <v>43494</v>
      </c>
      <c r="D21" s="148">
        <v>242</v>
      </c>
      <c r="E21" s="148" t="s">
        <v>12</v>
      </c>
      <c r="F21" s="150" t="s">
        <v>167</v>
      </c>
      <c r="G21" s="124">
        <v>953317</v>
      </c>
      <c r="H21" s="293"/>
      <c r="I21" s="293"/>
      <c r="J21" s="293"/>
      <c r="K21" s="294"/>
      <c r="L21" s="193"/>
      <c r="M21" s="193"/>
      <c r="N21" s="193"/>
      <c r="O21" s="193"/>
    </row>
    <row r="22" spans="2:15">
      <c r="B22" s="151" t="s">
        <v>153</v>
      </c>
      <c r="C22" s="149">
        <v>43494</v>
      </c>
      <c r="D22" s="148">
        <v>242</v>
      </c>
      <c r="E22" s="148" t="s">
        <v>12</v>
      </c>
      <c r="F22" s="150" t="s">
        <v>168</v>
      </c>
      <c r="G22" s="124">
        <v>953967</v>
      </c>
      <c r="H22" s="293"/>
      <c r="I22" s="293"/>
      <c r="J22" s="293"/>
      <c r="K22" s="294"/>
      <c r="L22" s="193"/>
      <c r="M22" s="193"/>
      <c r="N22" s="193"/>
      <c r="O22" s="193"/>
    </row>
    <row r="23" spans="2:15">
      <c r="B23" s="151" t="s">
        <v>153</v>
      </c>
      <c r="C23" s="149">
        <v>43494</v>
      </c>
      <c r="D23" s="148">
        <v>242</v>
      </c>
      <c r="E23" s="148" t="s">
        <v>12</v>
      </c>
      <c r="F23" s="150" t="s">
        <v>169</v>
      </c>
      <c r="G23" s="124">
        <v>960355</v>
      </c>
      <c r="H23" s="293"/>
      <c r="I23" s="293"/>
      <c r="J23" s="293"/>
      <c r="K23" s="294"/>
      <c r="L23" s="193"/>
      <c r="M23" s="193"/>
      <c r="N23" s="193"/>
      <c r="O23" s="193"/>
    </row>
    <row r="24" spans="2:15">
      <c r="B24" s="151" t="s">
        <v>153</v>
      </c>
      <c r="C24" s="149">
        <v>43494</v>
      </c>
      <c r="D24" s="148">
        <v>242</v>
      </c>
      <c r="E24" s="148" t="s">
        <v>12</v>
      </c>
      <c r="F24" s="150" t="s">
        <v>170</v>
      </c>
      <c r="G24" s="124">
        <v>35893</v>
      </c>
      <c r="H24" s="293"/>
      <c r="I24" s="293"/>
      <c r="J24" s="293"/>
      <c r="K24" s="294"/>
      <c r="L24" s="193"/>
      <c r="M24" s="193"/>
      <c r="N24" s="193"/>
      <c r="O24" s="193"/>
    </row>
    <row r="25" spans="2:15">
      <c r="B25" s="151" t="s">
        <v>153</v>
      </c>
      <c r="C25" s="149">
        <v>43494</v>
      </c>
      <c r="D25" s="148">
        <v>242</v>
      </c>
      <c r="E25" s="148" t="s">
        <v>12</v>
      </c>
      <c r="F25" s="150" t="s">
        <v>171</v>
      </c>
      <c r="G25" s="124">
        <v>955847</v>
      </c>
      <c r="H25" s="293"/>
      <c r="I25" s="293"/>
      <c r="J25" s="293"/>
      <c r="K25" s="294"/>
      <c r="L25" s="193"/>
      <c r="M25" s="193"/>
      <c r="N25" s="193"/>
      <c r="O25" s="193"/>
    </row>
    <row r="26" spans="2:15">
      <c r="B26" s="151" t="s">
        <v>153</v>
      </c>
      <c r="C26" s="149">
        <v>43494</v>
      </c>
      <c r="D26" s="148">
        <v>242</v>
      </c>
      <c r="E26" s="148" t="s">
        <v>12</v>
      </c>
      <c r="F26" s="150" t="s">
        <v>172</v>
      </c>
      <c r="G26" s="124">
        <v>963802</v>
      </c>
      <c r="H26" s="293"/>
      <c r="I26" s="293"/>
      <c r="J26" s="293"/>
      <c r="K26" s="294"/>
      <c r="L26" s="193"/>
      <c r="M26" s="193"/>
      <c r="N26" s="193"/>
      <c r="O26" s="193"/>
    </row>
    <row r="27" spans="2:15">
      <c r="B27" s="151" t="s">
        <v>153</v>
      </c>
      <c r="C27" s="149">
        <v>43494</v>
      </c>
      <c r="D27" s="148">
        <v>242</v>
      </c>
      <c r="E27" s="148" t="s">
        <v>12</v>
      </c>
      <c r="F27" s="150" t="s">
        <v>173</v>
      </c>
      <c r="G27" s="124">
        <v>921881</v>
      </c>
      <c r="H27" s="293"/>
      <c r="I27" s="293"/>
      <c r="J27" s="293"/>
      <c r="K27" s="294"/>
      <c r="L27" s="193"/>
      <c r="M27" s="193"/>
      <c r="N27" s="193"/>
      <c r="O27" s="193"/>
    </row>
    <row r="28" spans="2:15">
      <c r="B28" s="151" t="s">
        <v>153</v>
      </c>
      <c r="C28" s="149">
        <v>43494</v>
      </c>
      <c r="D28" s="148">
        <v>242</v>
      </c>
      <c r="E28" s="148" t="s">
        <v>12</v>
      </c>
      <c r="F28" s="150" t="s">
        <v>174</v>
      </c>
      <c r="G28" s="124">
        <v>965905</v>
      </c>
      <c r="H28" s="293"/>
      <c r="I28" s="293"/>
      <c r="J28" s="293"/>
      <c r="K28" s="294"/>
      <c r="L28" s="193"/>
      <c r="M28" s="193"/>
      <c r="N28" s="193"/>
      <c r="O28" s="193"/>
    </row>
    <row r="29" spans="2:15">
      <c r="B29" s="151" t="s">
        <v>153</v>
      </c>
      <c r="C29" s="149">
        <v>43494</v>
      </c>
      <c r="D29" s="148">
        <v>242</v>
      </c>
      <c r="E29" s="148" t="s">
        <v>12</v>
      </c>
      <c r="F29" s="150" t="s">
        <v>175</v>
      </c>
      <c r="G29" s="124">
        <v>952067</v>
      </c>
      <c r="H29" s="293"/>
      <c r="I29" s="293"/>
      <c r="J29" s="293"/>
      <c r="K29" s="294"/>
      <c r="L29" s="193"/>
      <c r="M29" s="193"/>
      <c r="N29" s="193"/>
      <c r="O29" s="193"/>
    </row>
    <row r="30" spans="2:15">
      <c r="B30" s="151" t="s">
        <v>153</v>
      </c>
      <c r="C30" s="149">
        <v>43494</v>
      </c>
      <c r="D30" s="148">
        <v>242</v>
      </c>
      <c r="E30" s="148" t="s">
        <v>12</v>
      </c>
      <c r="F30" s="150" t="s">
        <v>176</v>
      </c>
      <c r="G30" s="124">
        <v>951184</v>
      </c>
      <c r="H30" s="293"/>
      <c r="I30" s="293"/>
      <c r="J30" s="293"/>
      <c r="K30" s="294"/>
      <c r="L30" s="193"/>
      <c r="M30" s="193"/>
      <c r="N30" s="193"/>
      <c r="O30" s="193"/>
    </row>
    <row r="31" spans="2:15">
      <c r="B31" s="152" t="s">
        <v>153</v>
      </c>
      <c r="C31" s="153">
        <v>43494</v>
      </c>
      <c r="D31" s="156">
        <v>242</v>
      </c>
      <c r="E31" s="156" t="s">
        <v>12</v>
      </c>
      <c r="F31" s="155" t="s">
        <v>177</v>
      </c>
      <c r="G31" s="154">
        <v>955947</v>
      </c>
      <c r="H31" s="293"/>
      <c r="I31" s="293"/>
      <c r="J31" s="293"/>
      <c r="K31" s="294"/>
      <c r="L31" s="193"/>
      <c r="M31" s="193"/>
      <c r="N31" s="193"/>
      <c r="O31" s="193"/>
    </row>
    <row r="32" spans="2:15">
      <c r="B32" s="124" t="s">
        <v>153</v>
      </c>
      <c r="C32" s="149">
        <v>43514</v>
      </c>
      <c r="D32" s="157">
        <v>651</v>
      </c>
      <c r="E32" s="157" t="s">
        <v>12</v>
      </c>
      <c r="F32" s="150" t="s">
        <v>147</v>
      </c>
      <c r="G32" s="150">
        <v>961267</v>
      </c>
      <c r="H32" s="293">
        <v>404.10399999999998</v>
      </c>
      <c r="I32" s="293">
        <v>403.44499999999999</v>
      </c>
      <c r="J32" s="293">
        <f>+H32-I32</f>
        <v>0.65899999999999181</v>
      </c>
      <c r="K32" s="294">
        <f>+I32/H32</f>
        <v>0.99836923168293312</v>
      </c>
      <c r="L32" s="193"/>
      <c r="M32" s="193"/>
      <c r="N32" s="193"/>
      <c r="O32" s="193"/>
    </row>
    <row r="33" spans="2:15">
      <c r="B33" s="124" t="s">
        <v>153</v>
      </c>
      <c r="C33" s="149">
        <v>43514</v>
      </c>
      <c r="D33" s="157">
        <v>651</v>
      </c>
      <c r="E33" s="157" t="s">
        <v>12</v>
      </c>
      <c r="F33" s="150" t="s">
        <v>166</v>
      </c>
      <c r="G33" s="150">
        <v>962529</v>
      </c>
      <c r="H33" s="293"/>
      <c r="I33" s="293"/>
      <c r="J33" s="293"/>
      <c r="K33" s="294"/>
      <c r="L33" s="193"/>
      <c r="M33" s="193"/>
      <c r="N33" s="193"/>
      <c r="O33" s="193"/>
    </row>
    <row r="34" spans="2:15">
      <c r="B34" s="124" t="s">
        <v>153</v>
      </c>
      <c r="C34" s="149">
        <v>43516</v>
      </c>
      <c r="D34" s="157">
        <v>685</v>
      </c>
      <c r="E34" s="165" t="s">
        <v>12</v>
      </c>
      <c r="F34" s="150" t="s">
        <v>177</v>
      </c>
      <c r="G34" s="150">
        <v>955947</v>
      </c>
      <c r="H34" s="176">
        <v>184.113</v>
      </c>
      <c r="I34" s="176"/>
      <c r="J34" s="176">
        <f>+H34-I34</f>
        <v>184.113</v>
      </c>
      <c r="K34" s="177">
        <f>+I34/H34</f>
        <v>0</v>
      </c>
      <c r="L34" s="178">
        <v>1.663</v>
      </c>
      <c r="M34" s="178"/>
      <c r="N34" s="178">
        <f>+L34-M34</f>
        <v>1.663</v>
      </c>
      <c r="O34" s="179">
        <f>+M34/L34</f>
        <v>0</v>
      </c>
    </row>
    <row r="35" spans="2:15" s="122" customFormat="1">
      <c r="B35" s="124" t="s">
        <v>153</v>
      </c>
      <c r="C35" s="149">
        <v>43529</v>
      </c>
      <c r="D35" s="157">
        <v>826</v>
      </c>
      <c r="E35" s="165" t="s">
        <v>12</v>
      </c>
      <c r="F35" s="150" t="s">
        <v>177</v>
      </c>
      <c r="G35" s="150">
        <v>955947</v>
      </c>
      <c r="H35" s="176" t="s">
        <v>77</v>
      </c>
      <c r="I35" s="176" t="s">
        <v>77</v>
      </c>
      <c r="J35" s="176" t="s">
        <v>77</v>
      </c>
      <c r="K35" s="176" t="s">
        <v>77</v>
      </c>
      <c r="L35" s="178">
        <v>-1.663</v>
      </c>
      <c r="M35" s="178" t="s">
        <v>77</v>
      </c>
      <c r="N35" s="178" t="s">
        <v>77</v>
      </c>
      <c r="O35" s="178" t="s">
        <v>77</v>
      </c>
    </row>
    <row r="36" spans="2:15">
      <c r="B36" s="124" t="s">
        <v>153</v>
      </c>
      <c r="C36" s="149">
        <v>43537</v>
      </c>
      <c r="D36" s="157">
        <v>885</v>
      </c>
      <c r="E36" s="157" t="s">
        <v>13</v>
      </c>
      <c r="F36" s="150" t="s">
        <v>148</v>
      </c>
      <c r="G36" s="150">
        <v>901588</v>
      </c>
      <c r="H36" s="297">
        <v>8100</v>
      </c>
      <c r="I36" s="297">
        <v>8100</v>
      </c>
      <c r="J36" s="297">
        <f>+H36-I36</f>
        <v>0</v>
      </c>
      <c r="K36" s="308">
        <f>+I36/H36</f>
        <v>1</v>
      </c>
      <c r="L36" s="295">
        <v>100</v>
      </c>
      <c r="M36" s="295">
        <v>99.757999999999996</v>
      </c>
      <c r="N36" s="295">
        <f>+L36-M36</f>
        <v>0.24200000000000443</v>
      </c>
      <c r="O36" s="307">
        <f>+M36/L36</f>
        <v>0.99757999999999991</v>
      </c>
    </row>
    <row r="37" spans="2:15">
      <c r="B37" s="124" t="s">
        <v>153</v>
      </c>
      <c r="C37" s="149">
        <v>43537</v>
      </c>
      <c r="D37" s="157">
        <v>885</v>
      </c>
      <c r="E37" s="157" t="s">
        <v>13</v>
      </c>
      <c r="F37" s="150" t="s">
        <v>181</v>
      </c>
      <c r="G37" s="150">
        <v>960673</v>
      </c>
      <c r="H37" s="303"/>
      <c r="I37" s="303"/>
      <c r="J37" s="303"/>
      <c r="K37" s="309"/>
      <c r="L37" s="295"/>
      <c r="M37" s="295"/>
      <c r="N37" s="295"/>
      <c r="O37" s="307"/>
    </row>
    <row r="38" spans="2:15">
      <c r="B38" s="124" t="s">
        <v>153</v>
      </c>
      <c r="C38" s="149">
        <v>43537</v>
      </c>
      <c r="D38" s="157">
        <v>885</v>
      </c>
      <c r="E38" s="157" t="s">
        <v>13</v>
      </c>
      <c r="F38" s="150" t="s">
        <v>145</v>
      </c>
      <c r="G38" s="150">
        <v>923266</v>
      </c>
      <c r="H38" s="303"/>
      <c r="I38" s="303"/>
      <c r="J38" s="303"/>
      <c r="K38" s="309"/>
      <c r="L38" s="295"/>
      <c r="M38" s="295"/>
      <c r="N38" s="295"/>
      <c r="O38" s="307"/>
    </row>
    <row r="39" spans="2:15">
      <c r="B39" s="124" t="s">
        <v>153</v>
      </c>
      <c r="C39" s="149">
        <v>43537</v>
      </c>
      <c r="D39" s="157">
        <v>885</v>
      </c>
      <c r="E39" s="157" t="s">
        <v>13</v>
      </c>
      <c r="F39" s="150" t="s">
        <v>182</v>
      </c>
      <c r="G39" s="150">
        <v>957989</v>
      </c>
      <c r="H39" s="303"/>
      <c r="I39" s="303"/>
      <c r="J39" s="303"/>
      <c r="K39" s="309"/>
      <c r="L39" s="295"/>
      <c r="M39" s="295"/>
      <c r="N39" s="295"/>
      <c r="O39" s="307"/>
    </row>
    <row r="40" spans="2:15">
      <c r="B40" s="124" t="s">
        <v>153</v>
      </c>
      <c r="C40" s="149">
        <v>43537</v>
      </c>
      <c r="D40" s="157">
        <v>885</v>
      </c>
      <c r="E40" s="157" t="s">
        <v>13</v>
      </c>
      <c r="F40" s="150" t="s">
        <v>183</v>
      </c>
      <c r="G40" s="150">
        <v>966707</v>
      </c>
      <c r="H40" s="303"/>
      <c r="I40" s="303"/>
      <c r="J40" s="303"/>
      <c r="K40" s="309"/>
      <c r="L40" s="295"/>
      <c r="M40" s="295"/>
      <c r="N40" s="295"/>
      <c r="O40" s="307"/>
    </row>
    <row r="41" spans="2:15">
      <c r="B41" s="124" t="s">
        <v>153</v>
      </c>
      <c r="C41" s="149">
        <v>43537</v>
      </c>
      <c r="D41" s="157">
        <v>885</v>
      </c>
      <c r="E41" s="157" t="s">
        <v>13</v>
      </c>
      <c r="F41" s="150" t="s">
        <v>185</v>
      </c>
      <c r="G41" s="150">
        <v>953023</v>
      </c>
      <c r="H41" s="303"/>
      <c r="I41" s="303"/>
      <c r="J41" s="303"/>
      <c r="K41" s="309"/>
      <c r="L41" s="295"/>
      <c r="M41" s="295"/>
      <c r="N41" s="295"/>
      <c r="O41" s="307"/>
    </row>
    <row r="42" spans="2:15">
      <c r="B42" s="124" t="s">
        <v>153</v>
      </c>
      <c r="C42" s="149">
        <v>43537</v>
      </c>
      <c r="D42" s="157">
        <v>885</v>
      </c>
      <c r="E42" s="157" t="s">
        <v>13</v>
      </c>
      <c r="F42" s="150" t="s">
        <v>208</v>
      </c>
      <c r="G42" s="150">
        <v>956427</v>
      </c>
      <c r="H42" s="303"/>
      <c r="I42" s="303"/>
      <c r="J42" s="303"/>
      <c r="K42" s="309"/>
      <c r="L42" s="295"/>
      <c r="M42" s="295"/>
      <c r="N42" s="295"/>
      <c r="O42" s="307"/>
    </row>
    <row r="43" spans="2:15">
      <c r="B43" s="124" t="s">
        <v>153</v>
      </c>
      <c r="C43" s="149">
        <v>43537</v>
      </c>
      <c r="D43" s="157">
        <v>885</v>
      </c>
      <c r="E43" s="157" t="s">
        <v>13</v>
      </c>
      <c r="F43" s="150" t="s">
        <v>188</v>
      </c>
      <c r="G43" s="150">
        <v>950875</v>
      </c>
      <c r="H43" s="303"/>
      <c r="I43" s="303"/>
      <c r="J43" s="303"/>
      <c r="K43" s="309"/>
      <c r="L43" s="295"/>
      <c r="M43" s="295"/>
      <c r="N43" s="295"/>
      <c r="O43" s="307"/>
    </row>
    <row r="44" spans="2:15">
      <c r="B44" s="124" t="s">
        <v>153</v>
      </c>
      <c r="C44" s="149">
        <v>43537</v>
      </c>
      <c r="D44" s="157">
        <v>885</v>
      </c>
      <c r="E44" s="157" t="s">
        <v>13</v>
      </c>
      <c r="F44" s="150" t="s">
        <v>178</v>
      </c>
      <c r="G44" s="150">
        <v>965236</v>
      </c>
      <c r="H44" s="297" t="s">
        <v>77</v>
      </c>
      <c r="I44" s="297" t="s">
        <v>77</v>
      </c>
      <c r="J44" s="297" t="s">
        <v>77</v>
      </c>
      <c r="K44" s="297" t="s">
        <v>77</v>
      </c>
      <c r="L44" s="295"/>
      <c r="M44" s="295"/>
      <c r="N44" s="295"/>
      <c r="O44" s="307"/>
    </row>
    <row r="45" spans="2:15">
      <c r="B45" s="124" t="s">
        <v>153</v>
      </c>
      <c r="C45" s="149">
        <v>43537</v>
      </c>
      <c r="D45" s="157">
        <v>885</v>
      </c>
      <c r="E45" s="157" t="s">
        <v>13</v>
      </c>
      <c r="F45" s="150" t="s">
        <v>179</v>
      </c>
      <c r="G45" s="150">
        <v>966397</v>
      </c>
      <c r="H45" s="303"/>
      <c r="I45" s="303"/>
      <c r="J45" s="303"/>
      <c r="K45" s="303"/>
      <c r="L45" s="295"/>
      <c r="M45" s="295"/>
      <c r="N45" s="295"/>
      <c r="O45" s="307"/>
    </row>
    <row r="46" spans="2:15">
      <c r="B46" s="124" t="s">
        <v>153</v>
      </c>
      <c r="C46" s="149">
        <v>43537</v>
      </c>
      <c r="D46" s="157">
        <v>885</v>
      </c>
      <c r="E46" s="157" t="s">
        <v>13</v>
      </c>
      <c r="F46" s="150" t="s">
        <v>180</v>
      </c>
      <c r="G46" s="150">
        <v>964933</v>
      </c>
      <c r="H46" s="303"/>
      <c r="I46" s="303"/>
      <c r="J46" s="303"/>
      <c r="K46" s="303"/>
      <c r="L46" s="295"/>
      <c r="M46" s="295"/>
      <c r="N46" s="295"/>
      <c r="O46" s="307"/>
    </row>
    <row r="47" spans="2:15">
      <c r="B47" s="124" t="s">
        <v>153</v>
      </c>
      <c r="C47" s="149">
        <v>43537</v>
      </c>
      <c r="D47" s="157">
        <v>885</v>
      </c>
      <c r="E47" s="157" t="s">
        <v>13</v>
      </c>
      <c r="F47" s="150" t="s">
        <v>144</v>
      </c>
      <c r="G47" s="150">
        <v>960563</v>
      </c>
      <c r="H47" s="303"/>
      <c r="I47" s="303"/>
      <c r="J47" s="303"/>
      <c r="K47" s="303"/>
      <c r="L47" s="295"/>
      <c r="M47" s="295"/>
      <c r="N47" s="295"/>
      <c r="O47" s="307"/>
    </row>
    <row r="48" spans="2:15">
      <c r="B48" s="124" t="s">
        <v>153</v>
      </c>
      <c r="C48" s="149">
        <v>43537</v>
      </c>
      <c r="D48" s="157">
        <v>885</v>
      </c>
      <c r="E48" s="157" t="s">
        <v>13</v>
      </c>
      <c r="F48" s="150" t="s">
        <v>184</v>
      </c>
      <c r="G48" s="150">
        <v>958708</v>
      </c>
      <c r="H48" s="303"/>
      <c r="I48" s="303"/>
      <c r="J48" s="303"/>
      <c r="K48" s="303"/>
      <c r="L48" s="295"/>
      <c r="M48" s="295"/>
      <c r="N48" s="295"/>
      <c r="O48" s="307"/>
    </row>
    <row r="49" spans="2:15">
      <c r="B49" s="124" t="s">
        <v>153</v>
      </c>
      <c r="C49" s="149">
        <v>43537</v>
      </c>
      <c r="D49" s="157">
        <v>885</v>
      </c>
      <c r="E49" s="157" t="s">
        <v>13</v>
      </c>
      <c r="F49" s="150" t="s">
        <v>186</v>
      </c>
      <c r="G49" s="150">
        <v>923167</v>
      </c>
      <c r="H49" s="298"/>
      <c r="I49" s="298"/>
      <c r="J49" s="298"/>
      <c r="K49" s="298"/>
      <c r="L49" s="295"/>
      <c r="M49" s="295"/>
      <c r="N49" s="295"/>
      <c r="O49" s="307"/>
    </row>
    <row r="50" spans="2:15">
      <c r="B50" s="124" t="s">
        <v>153</v>
      </c>
      <c r="C50" s="149">
        <v>43542</v>
      </c>
      <c r="D50" s="157">
        <v>944</v>
      </c>
      <c r="E50" s="157" t="s">
        <v>13</v>
      </c>
      <c r="F50" s="150" t="s">
        <v>178</v>
      </c>
      <c r="G50" s="150">
        <v>965236</v>
      </c>
      <c r="H50" s="297">
        <v>1500</v>
      </c>
      <c r="I50" s="297">
        <v>1500</v>
      </c>
      <c r="J50" s="297">
        <f>+H50-I50</f>
        <v>0</v>
      </c>
      <c r="K50" s="294">
        <f>+I50/H50</f>
        <v>1</v>
      </c>
      <c r="L50" s="193"/>
      <c r="M50" s="193"/>
      <c r="N50" s="193"/>
      <c r="O50" s="193"/>
    </row>
    <row r="51" spans="2:15">
      <c r="B51" s="124" t="s">
        <v>153</v>
      </c>
      <c r="C51" s="149">
        <v>43542</v>
      </c>
      <c r="D51" s="157">
        <v>944</v>
      </c>
      <c r="E51" s="157" t="s">
        <v>13</v>
      </c>
      <c r="F51" s="150" t="s">
        <v>148</v>
      </c>
      <c r="G51" s="150">
        <v>901588</v>
      </c>
      <c r="H51" s="303"/>
      <c r="I51" s="303"/>
      <c r="J51" s="303"/>
      <c r="K51" s="294"/>
      <c r="L51" s="193"/>
      <c r="M51" s="193"/>
      <c r="N51" s="193"/>
      <c r="O51" s="193"/>
    </row>
    <row r="52" spans="2:15">
      <c r="B52" s="124" t="s">
        <v>153</v>
      </c>
      <c r="C52" s="149">
        <v>43542</v>
      </c>
      <c r="D52" s="157">
        <v>944</v>
      </c>
      <c r="E52" s="157" t="s">
        <v>13</v>
      </c>
      <c r="F52" s="150" t="s">
        <v>179</v>
      </c>
      <c r="G52" s="150">
        <v>966397</v>
      </c>
      <c r="H52" s="303"/>
      <c r="I52" s="303"/>
      <c r="J52" s="303"/>
      <c r="K52" s="294"/>
      <c r="L52" s="193"/>
      <c r="M52" s="193"/>
      <c r="N52" s="193"/>
      <c r="O52" s="193"/>
    </row>
    <row r="53" spans="2:15">
      <c r="B53" s="124" t="s">
        <v>153</v>
      </c>
      <c r="C53" s="149">
        <v>43542</v>
      </c>
      <c r="D53" s="157">
        <v>944</v>
      </c>
      <c r="E53" s="157" t="s">
        <v>13</v>
      </c>
      <c r="F53" s="150" t="s">
        <v>180</v>
      </c>
      <c r="G53" s="150">
        <v>964933</v>
      </c>
      <c r="H53" s="303"/>
      <c r="I53" s="303"/>
      <c r="J53" s="303"/>
      <c r="K53" s="294"/>
      <c r="L53" s="193"/>
      <c r="M53" s="193"/>
      <c r="N53" s="193"/>
      <c r="O53" s="193"/>
    </row>
    <row r="54" spans="2:15">
      <c r="B54" s="124" t="s">
        <v>153</v>
      </c>
      <c r="C54" s="149">
        <v>43542</v>
      </c>
      <c r="D54" s="157">
        <v>944</v>
      </c>
      <c r="E54" s="157" t="s">
        <v>13</v>
      </c>
      <c r="F54" s="150" t="s">
        <v>144</v>
      </c>
      <c r="G54" s="150">
        <v>960563</v>
      </c>
      <c r="H54" s="303"/>
      <c r="I54" s="303"/>
      <c r="J54" s="303"/>
      <c r="K54" s="294"/>
      <c r="L54" s="193"/>
      <c r="M54" s="193"/>
      <c r="N54" s="193"/>
      <c r="O54" s="193"/>
    </row>
    <row r="55" spans="2:15">
      <c r="B55" s="124" t="s">
        <v>153</v>
      </c>
      <c r="C55" s="149">
        <v>43542</v>
      </c>
      <c r="D55" s="157">
        <v>944</v>
      </c>
      <c r="E55" s="157" t="s">
        <v>13</v>
      </c>
      <c r="F55" s="150" t="s">
        <v>181</v>
      </c>
      <c r="G55" s="150">
        <v>960673</v>
      </c>
      <c r="H55" s="303"/>
      <c r="I55" s="303"/>
      <c r="J55" s="303"/>
      <c r="K55" s="294"/>
      <c r="L55" s="193"/>
      <c r="M55" s="193"/>
      <c r="N55" s="193"/>
      <c r="O55" s="193"/>
    </row>
    <row r="56" spans="2:15">
      <c r="B56" s="124" t="s">
        <v>153</v>
      </c>
      <c r="C56" s="149">
        <v>43542</v>
      </c>
      <c r="D56" s="157">
        <v>944</v>
      </c>
      <c r="E56" s="157" t="s">
        <v>13</v>
      </c>
      <c r="F56" s="150" t="s">
        <v>145</v>
      </c>
      <c r="G56" s="150">
        <v>923266</v>
      </c>
      <c r="H56" s="303"/>
      <c r="I56" s="303"/>
      <c r="J56" s="303"/>
      <c r="K56" s="294"/>
      <c r="L56" s="193"/>
      <c r="M56" s="193"/>
      <c r="N56" s="193"/>
      <c r="O56" s="193"/>
    </row>
    <row r="57" spans="2:15">
      <c r="B57" s="124" t="s">
        <v>153</v>
      </c>
      <c r="C57" s="149">
        <v>43542</v>
      </c>
      <c r="D57" s="157">
        <v>944</v>
      </c>
      <c r="E57" s="157" t="s">
        <v>13</v>
      </c>
      <c r="F57" s="150" t="s">
        <v>182</v>
      </c>
      <c r="G57" s="150">
        <v>957989</v>
      </c>
      <c r="H57" s="303"/>
      <c r="I57" s="303"/>
      <c r="J57" s="303"/>
      <c r="K57" s="294"/>
      <c r="L57" s="193"/>
      <c r="M57" s="193"/>
      <c r="N57" s="193"/>
      <c r="O57" s="193"/>
    </row>
    <row r="58" spans="2:15">
      <c r="B58" s="124" t="s">
        <v>153</v>
      </c>
      <c r="C58" s="149">
        <v>43542</v>
      </c>
      <c r="D58" s="157">
        <v>944</v>
      </c>
      <c r="E58" s="157" t="s">
        <v>13</v>
      </c>
      <c r="F58" s="150" t="s">
        <v>183</v>
      </c>
      <c r="G58" s="150">
        <v>966707</v>
      </c>
      <c r="H58" s="303"/>
      <c r="I58" s="303"/>
      <c r="J58" s="303"/>
      <c r="K58" s="294"/>
      <c r="L58" s="193"/>
      <c r="M58" s="193"/>
      <c r="N58" s="193"/>
      <c r="O58" s="193"/>
    </row>
    <row r="59" spans="2:15" s="122" customFormat="1">
      <c r="B59" s="124" t="s">
        <v>153</v>
      </c>
      <c r="C59" s="149">
        <v>43542</v>
      </c>
      <c r="D59" s="157">
        <v>944</v>
      </c>
      <c r="E59" s="157" t="s">
        <v>13</v>
      </c>
      <c r="F59" s="150" t="s">
        <v>184</v>
      </c>
      <c r="G59" s="150">
        <v>958708</v>
      </c>
      <c r="H59" s="303"/>
      <c r="I59" s="303"/>
      <c r="J59" s="303"/>
      <c r="K59" s="294"/>
      <c r="L59" s="193"/>
      <c r="M59" s="193"/>
      <c r="N59" s="193"/>
      <c r="O59" s="193"/>
    </row>
    <row r="60" spans="2:15">
      <c r="B60" s="124" t="s">
        <v>153</v>
      </c>
      <c r="C60" s="149">
        <v>43542</v>
      </c>
      <c r="D60" s="157">
        <v>944</v>
      </c>
      <c r="E60" s="157" t="s">
        <v>13</v>
      </c>
      <c r="F60" s="150" t="s">
        <v>185</v>
      </c>
      <c r="G60" s="150">
        <v>953023</v>
      </c>
      <c r="H60" s="303"/>
      <c r="I60" s="303"/>
      <c r="J60" s="303"/>
      <c r="K60" s="294"/>
      <c r="L60" s="193"/>
      <c r="M60" s="193"/>
      <c r="N60" s="193"/>
      <c r="O60" s="193"/>
    </row>
    <row r="61" spans="2:15">
      <c r="B61" s="124" t="s">
        <v>153</v>
      </c>
      <c r="C61" s="149">
        <v>43542</v>
      </c>
      <c r="D61" s="157">
        <v>944</v>
      </c>
      <c r="E61" s="157" t="s">
        <v>13</v>
      </c>
      <c r="F61" s="150" t="s">
        <v>186</v>
      </c>
      <c r="G61" s="150">
        <v>923167</v>
      </c>
      <c r="H61" s="303"/>
      <c r="I61" s="303"/>
      <c r="J61" s="303"/>
      <c r="K61" s="294"/>
      <c r="L61" s="193"/>
      <c r="M61" s="193"/>
      <c r="N61" s="193"/>
      <c r="O61" s="193"/>
    </row>
    <row r="62" spans="2:15">
      <c r="B62" s="124" t="s">
        <v>153</v>
      </c>
      <c r="C62" s="149">
        <v>43542</v>
      </c>
      <c r="D62" s="157">
        <v>944</v>
      </c>
      <c r="E62" s="157" t="s">
        <v>13</v>
      </c>
      <c r="F62" s="150" t="s">
        <v>187</v>
      </c>
      <c r="G62" s="150">
        <v>956427</v>
      </c>
      <c r="H62" s="303"/>
      <c r="I62" s="303"/>
      <c r="J62" s="303"/>
      <c r="K62" s="294"/>
      <c r="L62" s="193"/>
      <c r="M62" s="193"/>
      <c r="N62" s="193"/>
      <c r="O62" s="193"/>
    </row>
    <row r="63" spans="2:15">
      <c r="B63" s="124" t="s">
        <v>153</v>
      </c>
      <c r="C63" s="149">
        <v>43542</v>
      </c>
      <c r="D63" s="157">
        <v>944</v>
      </c>
      <c r="E63" s="157" t="s">
        <v>13</v>
      </c>
      <c r="F63" s="150" t="s">
        <v>188</v>
      </c>
      <c r="G63" s="150">
        <v>950875</v>
      </c>
      <c r="H63" s="303"/>
      <c r="I63" s="303"/>
      <c r="J63" s="303"/>
      <c r="K63" s="294"/>
      <c r="L63" s="193"/>
      <c r="M63" s="193"/>
      <c r="N63" s="193"/>
      <c r="O63" s="193"/>
    </row>
    <row r="64" spans="2:15">
      <c r="B64" s="124" t="s">
        <v>153</v>
      </c>
      <c r="C64" s="149">
        <v>43553</v>
      </c>
      <c r="D64" s="148">
        <v>1199</v>
      </c>
      <c r="E64" s="148" t="s">
        <v>189</v>
      </c>
      <c r="F64" s="124" t="s">
        <v>190</v>
      </c>
      <c r="G64" s="150">
        <v>967544</v>
      </c>
      <c r="H64" s="176">
        <v>943.81500000000005</v>
      </c>
      <c r="I64" s="176">
        <v>754.47799999999995</v>
      </c>
      <c r="J64" s="176">
        <f>+H64-I64</f>
        <v>189.3370000000001</v>
      </c>
      <c r="K64" s="177">
        <f>+I64/H64</f>
        <v>0.79939182996667768</v>
      </c>
      <c r="L64" s="193"/>
      <c r="M64" s="193"/>
      <c r="N64" s="193"/>
      <c r="O64" s="193"/>
    </row>
    <row r="65" spans="2:15">
      <c r="B65" s="154" t="s">
        <v>153</v>
      </c>
      <c r="C65" s="153">
        <v>43563</v>
      </c>
      <c r="D65" s="156">
        <v>1330</v>
      </c>
      <c r="E65" s="156" t="s">
        <v>12</v>
      </c>
      <c r="F65" s="155" t="s">
        <v>177</v>
      </c>
      <c r="G65" s="155">
        <v>955947</v>
      </c>
      <c r="H65" s="180">
        <v>-184.113</v>
      </c>
      <c r="I65" s="180" t="s">
        <v>77</v>
      </c>
      <c r="J65" s="180" t="s">
        <v>77</v>
      </c>
      <c r="K65" s="180" t="s">
        <v>77</v>
      </c>
    </row>
    <row r="66" spans="2:15">
      <c r="B66" s="124" t="s">
        <v>153</v>
      </c>
      <c r="C66" s="149">
        <v>43572</v>
      </c>
      <c r="D66" s="159">
        <v>1461</v>
      </c>
      <c r="E66" s="159" t="s">
        <v>12</v>
      </c>
      <c r="F66" s="150" t="s">
        <v>143</v>
      </c>
      <c r="G66" s="150">
        <v>966665</v>
      </c>
      <c r="H66" s="176">
        <v>184.113</v>
      </c>
      <c r="I66" s="176"/>
      <c r="J66" s="176"/>
      <c r="K66" s="176"/>
      <c r="L66" s="178">
        <v>1.663</v>
      </c>
      <c r="M66" s="178"/>
      <c r="N66" s="178">
        <f>+L66-M66</f>
        <v>1.663</v>
      </c>
      <c r="O66" s="179">
        <f>+M66/L66</f>
        <v>0</v>
      </c>
    </row>
    <row r="67" spans="2:15">
      <c r="B67" s="124" t="s">
        <v>153</v>
      </c>
      <c r="C67" s="149">
        <v>43580</v>
      </c>
      <c r="D67" s="157">
        <v>1550</v>
      </c>
      <c r="E67" s="159" t="s">
        <v>12</v>
      </c>
      <c r="F67" s="150" t="s">
        <v>177</v>
      </c>
      <c r="G67" s="150">
        <v>955947</v>
      </c>
      <c r="H67" s="293">
        <f>51.352+370.146</f>
        <v>421.49799999999999</v>
      </c>
      <c r="I67" s="297">
        <v>421.2</v>
      </c>
      <c r="J67" s="297">
        <f>+H67-I67</f>
        <v>0.29800000000000182</v>
      </c>
      <c r="K67" s="305">
        <f>+I67/H67</f>
        <v>0.99929299783154368</v>
      </c>
      <c r="L67" s="194"/>
    </row>
    <row r="68" spans="2:15">
      <c r="B68" s="124" t="s">
        <v>153</v>
      </c>
      <c r="C68" s="149">
        <v>43580</v>
      </c>
      <c r="D68" s="157">
        <v>1550</v>
      </c>
      <c r="E68" s="159" t="s">
        <v>12</v>
      </c>
      <c r="F68" s="150" t="s">
        <v>191</v>
      </c>
      <c r="G68" s="150">
        <v>960352</v>
      </c>
      <c r="H68" s="293"/>
      <c r="I68" s="298"/>
      <c r="J68" s="298"/>
      <c r="K68" s="306"/>
    </row>
    <row r="69" spans="2:15">
      <c r="B69" s="150" t="s">
        <v>153</v>
      </c>
      <c r="C69" s="149">
        <v>43585</v>
      </c>
      <c r="D69" s="159">
        <v>1636</v>
      </c>
      <c r="E69" s="159" t="s">
        <v>11</v>
      </c>
      <c r="F69" s="150" t="s">
        <v>192</v>
      </c>
      <c r="G69" s="150">
        <v>967513</v>
      </c>
      <c r="H69" s="293">
        <v>12000</v>
      </c>
      <c r="I69" s="293">
        <v>5587.8140000000003</v>
      </c>
      <c r="J69" s="293">
        <f>+H69-I69</f>
        <v>6412.1859999999997</v>
      </c>
      <c r="K69" s="294">
        <f>+I69/H69</f>
        <v>0.46565116666666667</v>
      </c>
    </row>
    <row r="70" spans="2:15">
      <c r="B70" s="150" t="s">
        <v>153</v>
      </c>
      <c r="C70" s="149">
        <v>43585</v>
      </c>
      <c r="D70" s="159">
        <v>1636</v>
      </c>
      <c r="E70" s="159" t="s">
        <v>11</v>
      </c>
      <c r="F70" s="150" t="s">
        <v>193</v>
      </c>
      <c r="G70" s="150">
        <v>919387</v>
      </c>
      <c r="H70" s="293"/>
      <c r="I70" s="293"/>
      <c r="J70" s="293"/>
      <c r="K70" s="294"/>
    </row>
    <row r="71" spans="2:15">
      <c r="B71" s="150" t="s">
        <v>153</v>
      </c>
      <c r="C71" s="149">
        <v>43585</v>
      </c>
      <c r="D71" s="159">
        <v>1636</v>
      </c>
      <c r="E71" s="159" t="s">
        <v>11</v>
      </c>
      <c r="F71" s="150" t="s">
        <v>194</v>
      </c>
      <c r="G71" s="150">
        <v>966548</v>
      </c>
      <c r="H71" s="293"/>
      <c r="I71" s="293"/>
      <c r="J71" s="293"/>
      <c r="K71" s="294"/>
    </row>
    <row r="72" spans="2:15">
      <c r="B72" s="150" t="s">
        <v>153</v>
      </c>
      <c r="C72" s="149">
        <v>43585</v>
      </c>
      <c r="D72" s="159">
        <v>1636</v>
      </c>
      <c r="E72" s="159" t="s">
        <v>11</v>
      </c>
      <c r="F72" s="150" t="s">
        <v>195</v>
      </c>
      <c r="G72" s="150">
        <v>966479</v>
      </c>
      <c r="H72" s="293"/>
      <c r="I72" s="293"/>
      <c r="J72" s="293"/>
      <c r="K72" s="294"/>
    </row>
    <row r="73" spans="2:15">
      <c r="B73" s="150" t="s">
        <v>153</v>
      </c>
      <c r="C73" s="149">
        <v>43585</v>
      </c>
      <c r="D73" s="159">
        <v>1636</v>
      </c>
      <c r="E73" s="159" t="s">
        <v>11</v>
      </c>
      <c r="F73" s="150" t="s">
        <v>196</v>
      </c>
      <c r="G73" s="150">
        <v>964115</v>
      </c>
      <c r="H73" s="293"/>
      <c r="I73" s="293"/>
      <c r="J73" s="293"/>
      <c r="K73" s="294"/>
    </row>
    <row r="74" spans="2:15">
      <c r="B74" s="150" t="s">
        <v>153</v>
      </c>
      <c r="C74" s="149">
        <v>43585</v>
      </c>
      <c r="D74" s="159">
        <v>1636</v>
      </c>
      <c r="E74" s="159" t="s">
        <v>11</v>
      </c>
      <c r="F74" s="150" t="s">
        <v>197</v>
      </c>
      <c r="G74" s="150">
        <v>963888</v>
      </c>
      <c r="H74" s="293"/>
      <c r="I74" s="293"/>
      <c r="J74" s="293"/>
      <c r="K74" s="294"/>
    </row>
    <row r="75" spans="2:15">
      <c r="B75" s="150" t="s">
        <v>153</v>
      </c>
      <c r="C75" s="149">
        <v>43585</v>
      </c>
      <c r="D75" s="159">
        <v>1636</v>
      </c>
      <c r="E75" s="159" t="s">
        <v>11</v>
      </c>
      <c r="F75" s="150" t="s">
        <v>198</v>
      </c>
      <c r="G75" s="150">
        <v>966516</v>
      </c>
      <c r="H75" s="293"/>
      <c r="I75" s="293"/>
      <c r="J75" s="293"/>
      <c r="K75" s="294"/>
    </row>
    <row r="76" spans="2:15">
      <c r="B76" s="150" t="s">
        <v>153</v>
      </c>
      <c r="C76" s="149">
        <v>43585</v>
      </c>
      <c r="D76" s="159">
        <v>1637</v>
      </c>
      <c r="E76" s="159" t="s">
        <v>11</v>
      </c>
      <c r="F76" s="150" t="s">
        <v>199</v>
      </c>
      <c r="G76" s="150">
        <v>961805</v>
      </c>
      <c r="H76" s="293">
        <v>15000</v>
      </c>
      <c r="I76" s="293">
        <v>6924.7449999999999</v>
      </c>
      <c r="J76" s="293">
        <f>+H76-I76</f>
        <v>8075.2550000000001</v>
      </c>
      <c r="K76" s="294">
        <f>+I76/H76</f>
        <v>0.46164966666666668</v>
      </c>
    </row>
    <row r="77" spans="2:15">
      <c r="B77" s="150" t="s">
        <v>153</v>
      </c>
      <c r="C77" s="149">
        <v>43585</v>
      </c>
      <c r="D77" s="159">
        <v>1637</v>
      </c>
      <c r="E77" s="159" t="s">
        <v>11</v>
      </c>
      <c r="F77" s="150" t="s">
        <v>200</v>
      </c>
      <c r="G77" s="150">
        <v>961948</v>
      </c>
      <c r="H77" s="293"/>
      <c r="I77" s="293"/>
      <c r="J77" s="293"/>
      <c r="K77" s="294"/>
    </row>
    <row r="78" spans="2:15">
      <c r="B78" s="150" t="s">
        <v>153</v>
      </c>
      <c r="C78" s="149">
        <v>43585</v>
      </c>
      <c r="D78" s="159">
        <v>1637</v>
      </c>
      <c r="E78" s="159" t="s">
        <v>11</v>
      </c>
      <c r="F78" s="150" t="s">
        <v>201</v>
      </c>
      <c r="G78" s="150">
        <v>1546</v>
      </c>
      <c r="H78" s="293"/>
      <c r="I78" s="293"/>
      <c r="J78" s="293"/>
      <c r="K78" s="294"/>
    </row>
    <row r="79" spans="2:15">
      <c r="B79" s="150" t="s">
        <v>153</v>
      </c>
      <c r="C79" s="149">
        <v>43585</v>
      </c>
      <c r="D79" s="159">
        <v>1637</v>
      </c>
      <c r="E79" s="159" t="s">
        <v>11</v>
      </c>
      <c r="F79" s="150" t="s">
        <v>202</v>
      </c>
      <c r="G79" s="150">
        <v>966135</v>
      </c>
      <c r="H79" s="293"/>
      <c r="I79" s="293"/>
      <c r="J79" s="293"/>
      <c r="K79" s="294"/>
    </row>
    <row r="80" spans="2:15">
      <c r="B80" s="150" t="s">
        <v>153</v>
      </c>
      <c r="C80" s="149">
        <v>43585</v>
      </c>
      <c r="D80" s="159">
        <v>1637</v>
      </c>
      <c r="E80" s="159" t="s">
        <v>11</v>
      </c>
      <c r="F80" s="150" t="s">
        <v>203</v>
      </c>
      <c r="G80" s="150">
        <v>919376</v>
      </c>
      <c r="H80" s="293"/>
      <c r="I80" s="293"/>
      <c r="J80" s="293"/>
      <c r="K80" s="294"/>
    </row>
    <row r="81" spans="2:15">
      <c r="B81" s="150" t="s">
        <v>153</v>
      </c>
      <c r="C81" s="149">
        <v>43585</v>
      </c>
      <c r="D81" s="159">
        <v>1637</v>
      </c>
      <c r="E81" s="159" t="s">
        <v>11</v>
      </c>
      <c r="F81" s="150" t="s">
        <v>204</v>
      </c>
      <c r="G81" s="150">
        <v>968156</v>
      </c>
      <c r="H81" s="293"/>
      <c r="I81" s="293"/>
      <c r="J81" s="293"/>
      <c r="K81" s="294"/>
    </row>
    <row r="82" spans="2:15">
      <c r="B82" s="150" t="s">
        <v>153</v>
      </c>
      <c r="C82" s="149">
        <v>43585</v>
      </c>
      <c r="D82" s="159">
        <v>1637</v>
      </c>
      <c r="E82" s="159" t="s">
        <v>11</v>
      </c>
      <c r="F82" s="150" t="s">
        <v>205</v>
      </c>
      <c r="G82" s="150">
        <v>958248</v>
      </c>
      <c r="H82" s="293"/>
      <c r="I82" s="293"/>
      <c r="J82" s="293"/>
      <c r="K82" s="294"/>
    </row>
    <row r="83" spans="2:15">
      <c r="B83" s="150" t="s">
        <v>153</v>
      </c>
      <c r="C83" s="149">
        <v>43585</v>
      </c>
      <c r="D83" s="159">
        <v>1637</v>
      </c>
      <c r="E83" s="159" t="s">
        <v>11</v>
      </c>
      <c r="F83" s="150" t="s">
        <v>206</v>
      </c>
      <c r="G83" s="150">
        <v>967226</v>
      </c>
      <c r="H83" s="293"/>
      <c r="I83" s="293"/>
      <c r="J83" s="293"/>
      <c r="K83" s="294"/>
    </row>
    <row r="84" spans="2:15" s="122" customFormat="1">
      <c r="B84" s="150" t="s">
        <v>153</v>
      </c>
      <c r="C84" s="149">
        <v>43585</v>
      </c>
      <c r="D84" s="174">
        <v>1637</v>
      </c>
      <c r="E84" s="174" t="s">
        <v>11</v>
      </c>
      <c r="F84" s="150" t="s">
        <v>253</v>
      </c>
      <c r="G84" s="150">
        <v>968122</v>
      </c>
      <c r="H84" s="293"/>
      <c r="I84" s="293"/>
      <c r="J84" s="293"/>
      <c r="K84" s="294"/>
      <c r="L84" s="140"/>
      <c r="M84" s="140"/>
      <c r="N84" s="140"/>
      <c r="O84" s="140"/>
    </row>
    <row r="85" spans="2:15">
      <c r="B85" s="150" t="s">
        <v>153</v>
      </c>
      <c r="C85" s="149">
        <v>43585</v>
      </c>
      <c r="D85" s="159">
        <v>1637</v>
      </c>
      <c r="E85" s="159" t="s">
        <v>11</v>
      </c>
      <c r="F85" s="150" t="s">
        <v>207</v>
      </c>
      <c r="G85" s="150">
        <v>967476</v>
      </c>
      <c r="H85" s="293"/>
      <c r="I85" s="293"/>
      <c r="J85" s="293"/>
      <c r="K85" s="294"/>
    </row>
    <row r="86" spans="2:15">
      <c r="B86" s="150" t="s">
        <v>153</v>
      </c>
      <c r="C86" s="149">
        <v>43609</v>
      </c>
      <c r="D86" s="159">
        <v>1956</v>
      </c>
      <c r="E86" s="159" t="s">
        <v>13</v>
      </c>
      <c r="F86" s="150" t="s">
        <v>178</v>
      </c>
      <c r="G86" s="150">
        <v>965236</v>
      </c>
      <c r="H86" s="293">
        <f>1100-1100</f>
        <v>0</v>
      </c>
      <c r="I86" s="293"/>
      <c r="J86" s="293">
        <f>+H86-I86</f>
        <v>0</v>
      </c>
      <c r="K86" s="294">
        <v>0</v>
      </c>
    </row>
    <row r="87" spans="2:15">
      <c r="B87" s="150" t="s">
        <v>153</v>
      </c>
      <c r="C87" s="149">
        <v>43609</v>
      </c>
      <c r="D87" s="159">
        <v>1956</v>
      </c>
      <c r="E87" s="159" t="s">
        <v>13</v>
      </c>
      <c r="F87" s="150" t="s">
        <v>148</v>
      </c>
      <c r="G87" s="150">
        <v>901588</v>
      </c>
      <c r="H87" s="293"/>
      <c r="I87" s="293"/>
      <c r="J87" s="293"/>
      <c r="K87" s="294"/>
    </row>
    <row r="88" spans="2:15">
      <c r="B88" s="150" t="s">
        <v>153</v>
      </c>
      <c r="C88" s="149">
        <v>43609</v>
      </c>
      <c r="D88" s="159">
        <v>1956</v>
      </c>
      <c r="E88" s="159" t="s">
        <v>13</v>
      </c>
      <c r="F88" s="150" t="s">
        <v>180</v>
      </c>
      <c r="G88" s="150">
        <v>964933</v>
      </c>
      <c r="H88" s="293"/>
      <c r="I88" s="293"/>
      <c r="J88" s="293"/>
      <c r="K88" s="294"/>
    </row>
    <row r="89" spans="2:15">
      <c r="B89" s="150" t="s">
        <v>153</v>
      </c>
      <c r="C89" s="149">
        <v>43609</v>
      </c>
      <c r="D89" s="159">
        <v>1956</v>
      </c>
      <c r="E89" s="159" t="s">
        <v>13</v>
      </c>
      <c r="F89" s="150" t="s">
        <v>144</v>
      </c>
      <c r="G89" s="150">
        <v>960563</v>
      </c>
      <c r="H89" s="293"/>
      <c r="I89" s="293"/>
      <c r="J89" s="293"/>
      <c r="K89" s="294"/>
    </row>
    <row r="90" spans="2:15">
      <c r="B90" s="150" t="s">
        <v>153</v>
      </c>
      <c r="C90" s="149">
        <v>43609</v>
      </c>
      <c r="D90" s="159">
        <v>1956</v>
      </c>
      <c r="E90" s="159" t="s">
        <v>13</v>
      </c>
      <c r="F90" s="150" t="s">
        <v>145</v>
      </c>
      <c r="G90" s="150">
        <v>923266</v>
      </c>
      <c r="H90" s="293"/>
      <c r="I90" s="293"/>
      <c r="J90" s="293"/>
      <c r="K90" s="294"/>
    </row>
    <row r="91" spans="2:15">
      <c r="B91" s="150" t="s">
        <v>153</v>
      </c>
      <c r="C91" s="149">
        <v>43609</v>
      </c>
      <c r="D91" s="159">
        <v>1956</v>
      </c>
      <c r="E91" s="159" t="s">
        <v>13</v>
      </c>
      <c r="F91" s="150" t="s">
        <v>182</v>
      </c>
      <c r="G91" s="150">
        <v>957989</v>
      </c>
      <c r="H91" s="293"/>
      <c r="I91" s="293"/>
      <c r="J91" s="293"/>
      <c r="K91" s="294"/>
    </row>
    <row r="92" spans="2:15">
      <c r="B92" s="150" t="s">
        <v>153</v>
      </c>
      <c r="C92" s="149">
        <v>43609</v>
      </c>
      <c r="D92" s="159">
        <v>1956</v>
      </c>
      <c r="E92" s="159" t="s">
        <v>13</v>
      </c>
      <c r="F92" s="150" t="s">
        <v>183</v>
      </c>
      <c r="G92" s="150">
        <v>966707</v>
      </c>
      <c r="H92" s="293"/>
      <c r="I92" s="293"/>
      <c r="J92" s="293"/>
      <c r="K92" s="294"/>
    </row>
    <row r="93" spans="2:15">
      <c r="B93" s="150" t="s">
        <v>153</v>
      </c>
      <c r="C93" s="149">
        <v>43609</v>
      </c>
      <c r="D93" s="159">
        <v>1956</v>
      </c>
      <c r="E93" s="159" t="s">
        <v>13</v>
      </c>
      <c r="F93" s="150" t="s">
        <v>184</v>
      </c>
      <c r="G93" s="150">
        <v>958708</v>
      </c>
      <c r="H93" s="293"/>
      <c r="I93" s="293"/>
      <c r="J93" s="293"/>
      <c r="K93" s="294"/>
    </row>
    <row r="94" spans="2:15">
      <c r="B94" s="150" t="s">
        <v>153</v>
      </c>
      <c r="C94" s="149">
        <v>43609</v>
      </c>
      <c r="D94" s="159">
        <v>1956</v>
      </c>
      <c r="E94" s="159" t="s">
        <v>13</v>
      </c>
      <c r="F94" s="150" t="s">
        <v>186</v>
      </c>
      <c r="G94" s="150">
        <v>923167</v>
      </c>
      <c r="H94" s="293"/>
      <c r="I94" s="293"/>
      <c r="J94" s="293"/>
      <c r="K94" s="294"/>
    </row>
    <row r="95" spans="2:15">
      <c r="B95" s="150" t="s">
        <v>153</v>
      </c>
      <c r="C95" s="149">
        <v>43609</v>
      </c>
      <c r="D95" s="159">
        <v>1956</v>
      </c>
      <c r="E95" s="159" t="s">
        <v>13</v>
      </c>
      <c r="F95" s="150" t="s">
        <v>208</v>
      </c>
      <c r="G95" s="150">
        <v>956427</v>
      </c>
      <c r="H95" s="293"/>
      <c r="I95" s="293"/>
      <c r="J95" s="293"/>
      <c r="K95" s="294"/>
    </row>
    <row r="96" spans="2:15">
      <c r="B96" s="150" t="s">
        <v>153</v>
      </c>
      <c r="C96" s="149">
        <v>43609</v>
      </c>
      <c r="D96" s="159">
        <v>1956</v>
      </c>
      <c r="E96" s="159" t="s">
        <v>13</v>
      </c>
      <c r="F96" s="150" t="s">
        <v>188</v>
      </c>
      <c r="G96" s="150">
        <v>950875</v>
      </c>
      <c r="H96" s="293"/>
      <c r="I96" s="293"/>
      <c r="J96" s="293"/>
      <c r="K96" s="294"/>
    </row>
    <row r="97" spans="2:11">
      <c r="B97" s="150" t="s">
        <v>153</v>
      </c>
      <c r="C97" s="149">
        <v>43623</v>
      </c>
      <c r="D97" s="159">
        <v>2101</v>
      </c>
      <c r="E97" s="159" t="s">
        <v>12</v>
      </c>
      <c r="F97" s="150" t="s">
        <v>176</v>
      </c>
      <c r="G97" s="150">
        <v>951184</v>
      </c>
      <c r="H97" s="176">
        <v>209.48</v>
      </c>
      <c r="I97" s="176">
        <v>17.815000000000001</v>
      </c>
      <c r="J97" s="176">
        <f>+H97-I97</f>
        <v>191.66499999999999</v>
      </c>
      <c r="K97" s="177">
        <f>+I97/H97</f>
        <v>8.5043918273820907E-2</v>
      </c>
    </row>
    <row r="98" spans="2:11">
      <c r="B98" s="150" t="s">
        <v>153</v>
      </c>
      <c r="C98" s="149">
        <v>43627</v>
      </c>
      <c r="D98" s="164">
        <v>2142</v>
      </c>
      <c r="E98" s="164" t="s">
        <v>13</v>
      </c>
      <c r="F98" s="150" t="s">
        <v>178</v>
      </c>
      <c r="G98" s="150">
        <v>965236</v>
      </c>
      <c r="H98" s="293">
        <v>7400</v>
      </c>
      <c r="I98" s="297">
        <v>2480.6579999999999</v>
      </c>
      <c r="J98" s="297">
        <f>+H98-I98</f>
        <v>4919.3420000000006</v>
      </c>
      <c r="K98" s="308">
        <f>+I98/H98</f>
        <v>0.33522405405405403</v>
      </c>
    </row>
    <row r="99" spans="2:11">
      <c r="B99" s="150" t="s">
        <v>153</v>
      </c>
      <c r="C99" s="149">
        <v>43627</v>
      </c>
      <c r="D99" s="164">
        <v>2142</v>
      </c>
      <c r="E99" s="164" t="s">
        <v>13</v>
      </c>
      <c r="F99" s="150" t="s">
        <v>148</v>
      </c>
      <c r="G99" s="150">
        <v>901588</v>
      </c>
      <c r="H99" s="293"/>
      <c r="I99" s="303"/>
      <c r="J99" s="303"/>
      <c r="K99" s="309"/>
    </row>
    <row r="100" spans="2:11">
      <c r="B100" s="150" t="s">
        <v>153</v>
      </c>
      <c r="C100" s="149">
        <v>43627</v>
      </c>
      <c r="D100" s="164">
        <v>2142</v>
      </c>
      <c r="E100" s="164" t="s">
        <v>13</v>
      </c>
      <c r="F100" s="150" t="s">
        <v>179</v>
      </c>
      <c r="G100" s="150">
        <v>966397</v>
      </c>
      <c r="H100" s="293"/>
      <c r="I100" s="303"/>
      <c r="J100" s="303"/>
      <c r="K100" s="309"/>
    </row>
    <row r="101" spans="2:11">
      <c r="B101" s="150" t="s">
        <v>153</v>
      </c>
      <c r="C101" s="149">
        <v>43627</v>
      </c>
      <c r="D101" s="164">
        <v>2142</v>
      </c>
      <c r="E101" s="164" t="s">
        <v>13</v>
      </c>
      <c r="F101" s="150" t="s">
        <v>180</v>
      </c>
      <c r="G101" s="150">
        <v>964933</v>
      </c>
      <c r="H101" s="293"/>
      <c r="I101" s="303"/>
      <c r="J101" s="303"/>
      <c r="K101" s="309"/>
    </row>
    <row r="102" spans="2:11">
      <c r="B102" s="150" t="s">
        <v>153</v>
      </c>
      <c r="C102" s="149">
        <v>43627</v>
      </c>
      <c r="D102" s="164">
        <v>2142</v>
      </c>
      <c r="E102" s="164" t="s">
        <v>13</v>
      </c>
      <c r="F102" s="150" t="s">
        <v>144</v>
      </c>
      <c r="G102" s="150">
        <v>960563</v>
      </c>
      <c r="H102" s="293"/>
      <c r="I102" s="303"/>
      <c r="J102" s="303"/>
      <c r="K102" s="309"/>
    </row>
    <row r="103" spans="2:11">
      <c r="B103" s="150" t="s">
        <v>153</v>
      </c>
      <c r="C103" s="149">
        <v>43627</v>
      </c>
      <c r="D103" s="164">
        <v>2142</v>
      </c>
      <c r="E103" s="164" t="s">
        <v>13</v>
      </c>
      <c r="F103" s="150" t="s">
        <v>145</v>
      </c>
      <c r="G103" s="150">
        <v>923266</v>
      </c>
      <c r="H103" s="293"/>
      <c r="I103" s="303"/>
      <c r="J103" s="303"/>
      <c r="K103" s="309"/>
    </row>
    <row r="104" spans="2:11">
      <c r="B104" s="150" t="s">
        <v>153</v>
      </c>
      <c r="C104" s="149">
        <v>43627</v>
      </c>
      <c r="D104" s="164">
        <v>2142</v>
      </c>
      <c r="E104" s="164" t="s">
        <v>13</v>
      </c>
      <c r="F104" s="150" t="s">
        <v>183</v>
      </c>
      <c r="G104" s="150">
        <v>966707</v>
      </c>
      <c r="H104" s="293"/>
      <c r="I104" s="303"/>
      <c r="J104" s="303"/>
      <c r="K104" s="309"/>
    </row>
    <row r="105" spans="2:11">
      <c r="B105" s="150" t="s">
        <v>153</v>
      </c>
      <c r="C105" s="149">
        <v>43627</v>
      </c>
      <c r="D105" s="164">
        <v>2142</v>
      </c>
      <c r="E105" s="164" t="s">
        <v>13</v>
      </c>
      <c r="F105" s="150" t="s">
        <v>182</v>
      </c>
      <c r="G105" s="150">
        <v>957989</v>
      </c>
      <c r="H105" s="293"/>
      <c r="I105" s="303"/>
      <c r="J105" s="303"/>
      <c r="K105" s="309"/>
    </row>
    <row r="106" spans="2:11">
      <c r="B106" s="150" t="s">
        <v>153</v>
      </c>
      <c r="C106" s="149">
        <v>43627</v>
      </c>
      <c r="D106" s="164">
        <v>2142</v>
      </c>
      <c r="E106" s="164" t="s">
        <v>13</v>
      </c>
      <c r="F106" s="150" t="s">
        <v>184</v>
      </c>
      <c r="G106" s="150">
        <v>958708</v>
      </c>
      <c r="H106" s="293"/>
      <c r="I106" s="303"/>
      <c r="J106" s="303"/>
      <c r="K106" s="309"/>
    </row>
    <row r="107" spans="2:11">
      <c r="B107" s="150" t="s">
        <v>153</v>
      </c>
      <c r="C107" s="149">
        <v>43627</v>
      </c>
      <c r="D107" s="164">
        <v>2142</v>
      </c>
      <c r="E107" s="164" t="s">
        <v>13</v>
      </c>
      <c r="F107" s="150" t="s">
        <v>185</v>
      </c>
      <c r="G107" s="150">
        <v>953023</v>
      </c>
      <c r="H107" s="293"/>
      <c r="I107" s="303"/>
      <c r="J107" s="303"/>
      <c r="K107" s="309"/>
    </row>
    <row r="108" spans="2:11">
      <c r="B108" s="150" t="s">
        <v>153</v>
      </c>
      <c r="C108" s="149">
        <v>43627</v>
      </c>
      <c r="D108" s="164">
        <v>2142</v>
      </c>
      <c r="E108" s="164" t="s">
        <v>13</v>
      </c>
      <c r="F108" s="150" t="s">
        <v>186</v>
      </c>
      <c r="G108" s="150">
        <v>923167</v>
      </c>
      <c r="H108" s="293"/>
      <c r="I108" s="303"/>
      <c r="J108" s="303"/>
      <c r="K108" s="309"/>
    </row>
    <row r="109" spans="2:11">
      <c r="B109" s="150" t="s">
        <v>153</v>
      </c>
      <c r="C109" s="149">
        <v>43627</v>
      </c>
      <c r="D109" s="164">
        <v>2142</v>
      </c>
      <c r="E109" s="164" t="s">
        <v>13</v>
      </c>
      <c r="F109" s="150" t="s">
        <v>187</v>
      </c>
      <c r="G109" s="150">
        <v>956427</v>
      </c>
      <c r="H109" s="293"/>
      <c r="I109" s="303"/>
      <c r="J109" s="303"/>
      <c r="K109" s="309"/>
    </row>
    <row r="110" spans="2:11">
      <c r="B110" s="150" t="s">
        <v>153</v>
      </c>
      <c r="C110" s="149">
        <v>43627</v>
      </c>
      <c r="D110" s="164">
        <v>2142</v>
      </c>
      <c r="E110" s="164" t="s">
        <v>13</v>
      </c>
      <c r="F110" s="150" t="s">
        <v>188</v>
      </c>
      <c r="G110" s="150">
        <v>950875</v>
      </c>
      <c r="H110" s="293"/>
      <c r="I110" s="298"/>
      <c r="J110" s="298"/>
      <c r="K110" s="312"/>
    </row>
    <row r="111" spans="2:11">
      <c r="B111" s="150" t="s">
        <v>153</v>
      </c>
      <c r="C111" s="149">
        <v>43627</v>
      </c>
      <c r="D111" s="164">
        <v>2169</v>
      </c>
      <c r="E111" s="164" t="s">
        <v>12</v>
      </c>
      <c r="F111" s="150" t="s">
        <v>147</v>
      </c>
      <c r="G111" s="150">
        <v>961267</v>
      </c>
      <c r="H111" s="293">
        <v>354.714</v>
      </c>
      <c r="I111" s="293">
        <v>207.68</v>
      </c>
      <c r="J111" s="293">
        <f>+H111-I111</f>
        <v>147.03399999999999</v>
      </c>
      <c r="K111" s="294">
        <f>+I111/H111</f>
        <v>0.58548577163574034</v>
      </c>
    </row>
    <row r="112" spans="2:11">
      <c r="B112" s="150" t="s">
        <v>153</v>
      </c>
      <c r="C112" s="149">
        <v>43627</v>
      </c>
      <c r="D112" s="164">
        <v>2169</v>
      </c>
      <c r="E112" s="164" t="s">
        <v>12</v>
      </c>
      <c r="F112" s="150" t="s">
        <v>166</v>
      </c>
      <c r="G112" s="150">
        <v>962529</v>
      </c>
      <c r="H112" s="293"/>
      <c r="I112" s="293"/>
      <c r="J112" s="293"/>
      <c r="K112" s="294"/>
    </row>
    <row r="113" spans="2:11">
      <c r="B113" s="150" t="s">
        <v>153</v>
      </c>
      <c r="C113" s="191">
        <v>43627</v>
      </c>
      <c r="D113" s="157">
        <v>2178</v>
      </c>
      <c r="E113" s="157" t="s">
        <v>12</v>
      </c>
      <c r="F113" s="150" t="s">
        <v>154</v>
      </c>
      <c r="G113" s="150">
        <v>967800</v>
      </c>
      <c r="H113" s="297">
        <v>7402.3</v>
      </c>
      <c r="I113" s="297">
        <v>3376.2159999999999</v>
      </c>
      <c r="J113" s="297">
        <f>+H113-I113</f>
        <v>4026.0840000000003</v>
      </c>
      <c r="K113" s="308">
        <f>+I113/H113</f>
        <v>0.45610364346216714</v>
      </c>
    </row>
    <row r="114" spans="2:11">
      <c r="B114" s="150" t="s">
        <v>153</v>
      </c>
      <c r="C114" s="191">
        <v>43627</v>
      </c>
      <c r="D114" s="157">
        <v>2178</v>
      </c>
      <c r="E114" s="157" t="s">
        <v>12</v>
      </c>
      <c r="F114" s="150" t="s">
        <v>155</v>
      </c>
      <c r="G114" s="150">
        <v>913444</v>
      </c>
      <c r="H114" s="303"/>
      <c r="I114" s="303"/>
      <c r="J114" s="303"/>
      <c r="K114" s="309"/>
    </row>
    <row r="115" spans="2:11">
      <c r="B115" s="150" t="s">
        <v>153</v>
      </c>
      <c r="C115" s="191">
        <v>43627</v>
      </c>
      <c r="D115" s="157">
        <v>2178</v>
      </c>
      <c r="E115" s="157" t="s">
        <v>12</v>
      </c>
      <c r="F115" s="150" t="s">
        <v>156</v>
      </c>
      <c r="G115" s="150">
        <v>963744</v>
      </c>
      <c r="H115" s="303"/>
      <c r="I115" s="303"/>
      <c r="J115" s="303"/>
      <c r="K115" s="309"/>
    </row>
    <row r="116" spans="2:11">
      <c r="B116" s="150" t="s">
        <v>153</v>
      </c>
      <c r="C116" s="191">
        <v>43627</v>
      </c>
      <c r="D116" s="157">
        <v>2178</v>
      </c>
      <c r="E116" s="157" t="s">
        <v>12</v>
      </c>
      <c r="F116" s="150" t="s">
        <v>157</v>
      </c>
      <c r="G116" s="150">
        <v>962067</v>
      </c>
      <c r="H116" s="303"/>
      <c r="I116" s="303"/>
      <c r="J116" s="303"/>
      <c r="K116" s="309"/>
    </row>
    <row r="117" spans="2:11">
      <c r="B117" s="150" t="s">
        <v>153</v>
      </c>
      <c r="C117" s="191">
        <v>43627</v>
      </c>
      <c r="D117" s="157">
        <v>2178</v>
      </c>
      <c r="E117" s="157" t="s">
        <v>12</v>
      </c>
      <c r="F117" s="150" t="s">
        <v>158</v>
      </c>
      <c r="G117" s="150">
        <v>959745</v>
      </c>
      <c r="H117" s="303"/>
      <c r="I117" s="303"/>
      <c r="J117" s="303"/>
      <c r="K117" s="309"/>
    </row>
    <row r="118" spans="2:11">
      <c r="B118" s="150" t="s">
        <v>153</v>
      </c>
      <c r="C118" s="191">
        <v>43627</v>
      </c>
      <c r="D118" s="157">
        <v>2178</v>
      </c>
      <c r="E118" s="157" t="s">
        <v>12</v>
      </c>
      <c r="F118" s="150" t="s">
        <v>159</v>
      </c>
      <c r="G118" s="150">
        <v>966244</v>
      </c>
      <c r="H118" s="303"/>
      <c r="I118" s="303"/>
      <c r="J118" s="303"/>
      <c r="K118" s="309"/>
    </row>
    <row r="119" spans="2:11">
      <c r="B119" s="150" t="s">
        <v>153</v>
      </c>
      <c r="C119" s="191">
        <v>43627</v>
      </c>
      <c r="D119" s="157">
        <v>2178</v>
      </c>
      <c r="E119" s="157" t="s">
        <v>12</v>
      </c>
      <c r="F119" s="150" t="s">
        <v>160</v>
      </c>
      <c r="G119" s="150">
        <v>925992</v>
      </c>
      <c r="H119" s="303"/>
      <c r="I119" s="303"/>
      <c r="J119" s="303"/>
      <c r="K119" s="309"/>
    </row>
    <row r="120" spans="2:11">
      <c r="B120" s="150" t="s">
        <v>153</v>
      </c>
      <c r="C120" s="191">
        <v>43627</v>
      </c>
      <c r="D120" s="157">
        <v>2178</v>
      </c>
      <c r="E120" s="157" t="s">
        <v>12</v>
      </c>
      <c r="F120" s="150" t="s">
        <v>161</v>
      </c>
      <c r="G120" s="150">
        <v>950657</v>
      </c>
      <c r="H120" s="303"/>
      <c r="I120" s="303"/>
      <c r="J120" s="303"/>
      <c r="K120" s="309"/>
    </row>
    <row r="121" spans="2:11">
      <c r="B121" s="150" t="s">
        <v>153</v>
      </c>
      <c r="C121" s="191">
        <v>43627</v>
      </c>
      <c r="D121" s="157">
        <v>2178</v>
      </c>
      <c r="E121" s="157" t="s">
        <v>12</v>
      </c>
      <c r="F121" s="150" t="s">
        <v>162</v>
      </c>
      <c r="G121" s="150">
        <v>960352</v>
      </c>
      <c r="H121" s="303"/>
      <c r="I121" s="303"/>
      <c r="J121" s="303"/>
      <c r="K121" s="309"/>
    </row>
    <row r="122" spans="2:11">
      <c r="B122" s="150" t="s">
        <v>153</v>
      </c>
      <c r="C122" s="191">
        <v>43627</v>
      </c>
      <c r="D122" s="157">
        <v>2178</v>
      </c>
      <c r="E122" s="157" t="s">
        <v>12</v>
      </c>
      <c r="F122" s="150" t="s">
        <v>142</v>
      </c>
      <c r="G122" s="150">
        <v>951110</v>
      </c>
      <c r="H122" s="303"/>
      <c r="I122" s="303"/>
      <c r="J122" s="303"/>
      <c r="K122" s="309"/>
    </row>
    <row r="123" spans="2:11">
      <c r="B123" s="150" t="s">
        <v>153</v>
      </c>
      <c r="C123" s="191">
        <v>43627</v>
      </c>
      <c r="D123" s="157">
        <v>2178</v>
      </c>
      <c r="E123" s="157" t="s">
        <v>12</v>
      </c>
      <c r="F123" s="150" t="s">
        <v>143</v>
      </c>
      <c r="G123" s="150">
        <v>967785</v>
      </c>
      <c r="H123" s="303"/>
      <c r="I123" s="303"/>
      <c r="J123" s="303"/>
      <c r="K123" s="309"/>
    </row>
    <row r="124" spans="2:11">
      <c r="B124" s="150" t="s">
        <v>153</v>
      </c>
      <c r="C124" s="191">
        <v>43627</v>
      </c>
      <c r="D124" s="157">
        <v>2178</v>
      </c>
      <c r="E124" s="157" t="s">
        <v>12</v>
      </c>
      <c r="F124" s="150" t="s">
        <v>147</v>
      </c>
      <c r="G124" s="150">
        <v>961267</v>
      </c>
      <c r="H124" s="303"/>
      <c r="I124" s="303"/>
      <c r="J124" s="303"/>
      <c r="K124" s="309"/>
    </row>
    <row r="125" spans="2:11">
      <c r="B125" s="150" t="s">
        <v>153</v>
      </c>
      <c r="C125" s="191">
        <v>43627</v>
      </c>
      <c r="D125" s="157">
        <v>2178</v>
      </c>
      <c r="E125" s="157" t="s">
        <v>12</v>
      </c>
      <c r="F125" s="150" t="s">
        <v>163</v>
      </c>
      <c r="G125" s="150">
        <v>950454</v>
      </c>
      <c r="H125" s="303"/>
      <c r="I125" s="303"/>
      <c r="J125" s="303"/>
      <c r="K125" s="309"/>
    </row>
    <row r="126" spans="2:11">
      <c r="B126" s="150" t="s">
        <v>153</v>
      </c>
      <c r="C126" s="191">
        <v>43627</v>
      </c>
      <c r="D126" s="157">
        <v>2178</v>
      </c>
      <c r="E126" s="157" t="s">
        <v>12</v>
      </c>
      <c r="F126" s="150" t="s">
        <v>164</v>
      </c>
      <c r="G126" s="150">
        <v>963710</v>
      </c>
      <c r="H126" s="303"/>
      <c r="I126" s="303"/>
      <c r="J126" s="303"/>
      <c r="K126" s="309"/>
    </row>
    <row r="127" spans="2:11">
      <c r="B127" s="150" t="s">
        <v>153</v>
      </c>
      <c r="C127" s="191">
        <v>43627</v>
      </c>
      <c r="D127" s="157">
        <v>2178</v>
      </c>
      <c r="E127" s="157" t="s">
        <v>12</v>
      </c>
      <c r="F127" s="150" t="s">
        <v>165</v>
      </c>
      <c r="G127" s="150">
        <v>923206</v>
      </c>
      <c r="H127" s="303"/>
      <c r="I127" s="303"/>
      <c r="J127" s="303"/>
      <c r="K127" s="309"/>
    </row>
    <row r="128" spans="2:11">
      <c r="B128" s="150" t="s">
        <v>153</v>
      </c>
      <c r="C128" s="191">
        <v>43627</v>
      </c>
      <c r="D128" s="157">
        <v>2178</v>
      </c>
      <c r="E128" s="157" t="s">
        <v>12</v>
      </c>
      <c r="F128" s="150" t="s">
        <v>166</v>
      </c>
      <c r="G128" s="150">
        <v>962529</v>
      </c>
      <c r="H128" s="303"/>
      <c r="I128" s="303"/>
      <c r="J128" s="303"/>
      <c r="K128" s="309"/>
    </row>
    <row r="129" spans="2:15">
      <c r="B129" s="150" t="s">
        <v>153</v>
      </c>
      <c r="C129" s="191">
        <v>43627</v>
      </c>
      <c r="D129" s="157">
        <v>2178</v>
      </c>
      <c r="E129" s="157" t="s">
        <v>12</v>
      </c>
      <c r="F129" s="150" t="s">
        <v>167</v>
      </c>
      <c r="G129" s="150">
        <v>953317</v>
      </c>
      <c r="H129" s="303"/>
      <c r="I129" s="303"/>
      <c r="J129" s="303"/>
      <c r="K129" s="309"/>
    </row>
    <row r="130" spans="2:15">
      <c r="B130" s="150" t="s">
        <v>153</v>
      </c>
      <c r="C130" s="191">
        <v>43627</v>
      </c>
      <c r="D130" s="157">
        <v>2178</v>
      </c>
      <c r="E130" s="157" t="s">
        <v>12</v>
      </c>
      <c r="F130" s="150" t="s">
        <v>168</v>
      </c>
      <c r="G130" s="150">
        <v>953967</v>
      </c>
      <c r="H130" s="303"/>
      <c r="I130" s="303"/>
      <c r="J130" s="303"/>
      <c r="K130" s="309"/>
    </row>
    <row r="131" spans="2:15">
      <c r="B131" s="150" t="s">
        <v>153</v>
      </c>
      <c r="C131" s="191">
        <v>43627</v>
      </c>
      <c r="D131" s="157">
        <v>2178</v>
      </c>
      <c r="E131" s="157" t="s">
        <v>12</v>
      </c>
      <c r="F131" s="150" t="s">
        <v>169</v>
      </c>
      <c r="G131" s="150">
        <v>960355</v>
      </c>
      <c r="H131" s="303"/>
      <c r="I131" s="303"/>
      <c r="J131" s="303"/>
      <c r="K131" s="309"/>
    </row>
    <row r="132" spans="2:15">
      <c r="B132" s="150" t="s">
        <v>153</v>
      </c>
      <c r="C132" s="191">
        <v>43627</v>
      </c>
      <c r="D132" s="157">
        <v>2178</v>
      </c>
      <c r="E132" s="157" t="s">
        <v>12</v>
      </c>
      <c r="F132" s="150" t="s">
        <v>170</v>
      </c>
      <c r="G132" s="150">
        <v>35893</v>
      </c>
      <c r="H132" s="303"/>
      <c r="I132" s="303"/>
      <c r="J132" s="303"/>
      <c r="K132" s="309"/>
    </row>
    <row r="133" spans="2:15">
      <c r="B133" s="150" t="s">
        <v>153</v>
      </c>
      <c r="C133" s="191">
        <v>43627</v>
      </c>
      <c r="D133" s="157">
        <v>2178</v>
      </c>
      <c r="E133" s="157" t="s">
        <v>12</v>
      </c>
      <c r="F133" s="150" t="s">
        <v>171</v>
      </c>
      <c r="G133" s="150">
        <v>955847</v>
      </c>
      <c r="H133" s="303"/>
      <c r="I133" s="303"/>
      <c r="J133" s="303"/>
      <c r="K133" s="309"/>
    </row>
    <row r="134" spans="2:15">
      <c r="B134" s="150" t="s">
        <v>153</v>
      </c>
      <c r="C134" s="191">
        <v>43627</v>
      </c>
      <c r="D134" s="157">
        <v>2178</v>
      </c>
      <c r="E134" s="157" t="s">
        <v>12</v>
      </c>
      <c r="F134" s="150" t="s">
        <v>172</v>
      </c>
      <c r="G134" s="150">
        <v>963802</v>
      </c>
      <c r="H134" s="303"/>
      <c r="I134" s="303"/>
      <c r="J134" s="303"/>
      <c r="K134" s="309"/>
    </row>
    <row r="135" spans="2:15">
      <c r="B135" s="150" t="s">
        <v>153</v>
      </c>
      <c r="C135" s="191">
        <v>43627</v>
      </c>
      <c r="D135" s="157">
        <v>2178</v>
      </c>
      <c r="E135" s="157" t="s">
        <v>12</v>
      </c>
      <c r="F135" s="150" t="s">
        <v>173</v>
      </c>
      <c r="G135" s="150">
        <v>921881</v>
      </c>
      <c r="H135" s="303"/>
      <c r="I135" s="303"/>
      <c r="J135" s="303"/>
      <c r="K135" s="309"/>
    </row>
    <row r="136" spans="2:15">
      <c r="B136" s="150" t="s">
        <v>153</v>
      </c>
      <c r="C136" s="191">
        <v>43627</v>
      </c>
      <c r="D136" s="157">
        <v>2178</v>
      </c>
      <c r="E136" s="157" t="s">
        <v>12</v>
      </c>
      <c r="F136" s="150" t="s">
        <v>174</v>
      </c>
      <c r="G136" s="150">
        <v>965905</v>
      </c>
      <c r="H136" s="303"/>
      <c r="I136" s="303"/>
      <c r="J136" s="303"/>
      <c r="K136" s="309"/>
    </row>
    <row r="137" spans="2:15">
      <c r="B137" s="150" t="s">
        <v>153</v>
      </c>
      <c r="C137" s="191">
        <v>43627</v>
      </c>
      <c r="D137" s="157">
        <v>2178</v>
      </c>
      <c r="E137" s="157" t="s">
        <v>12</v>
      </c>
      <c r="F137" s="150" t="s">
        <v>175</v>
      </c>
      <c r="G137" s="150">
        <v>967700</v>
      </c>
      <c r="H137" s="303"/>
      <c r="I137" s="303"/>
      <c r="J137" s="303"/>
      <c r="K137" s="309"/>
    </row>
    <row r="138" spans="2:15">
      <c r="B138" s="150" t="s">
        <v>153</v>
      </c>
      <c r="C138" s="191">
        <v>43627</v>
      </c>
      <c r="D138" s="157">
        <v>2178</v>
      </c>
      <c r="E138" s="157" t="s">
        <v>12</v>
      </c>
      <c r="F138" s="150" t="s">
        <v>176</v>
      </c>
      <c r="G138" s="150">
        <v>951184</v>
      </c>
      <c r="H138" s="303"/>
      <c r="I138" s="303"/>
      <c r="J138" s="303"/>
      <c r="K138" s="309"/>
    </row>
    <row r="139" spans="2:15">
      <c r="B139" s="150" t="s">
        <v>153</v>
      </c>
      <c r="C139" s="191">
        <v>43627</v>
      </c>
      <c r="D139" s="157">
        <v>2178</v>
      </c>
      <c r="E139" s="157" t="s">
        <v>12</v>
      </c>
      <c r="F139" s="150" t="s">
        <v>177</v>
      </c>
      <c r="G139" s="150">
        <v>955947</v>
      </c>
      <c r="H139" s="303"/>
      <c r="I139" s="303"/>
      <c r="J139" s="303"/>
      <c r="K139" s="309"/>
    </row>
    <row r="140" spans="2:15" s="122" customFormat="1">
      <c r="B140" s="150" t="s">
        <v>153</v>
      </c>
      <c r="C140" s="191">
        <v>43627</v>
      </c>
      <c r="D140" s="157">
        <v>2178</v>
      </c>
      <c r="E140" s="157" t="s">
        <v>12</v>
      </c>
      <c r="F140" s="150" t="s">
        <v>212</v>
      </c>
      <c r="G140" s="150">
        <v>960009</v>
      </c>
      <c r="H140" s="298"/>
      <c r="I140" s="298"/>
      <c r="J140" s="298"/>
      <c r="K140" s="312"/>
      <c r="L140" s="140"/>
      <c r="M140" s="140"/>
      <c r="N140" s="140"/>
      <c r="O140" s="140"/>
    </row>
    <row r="141" spans="2:15">
      <c r="B141" s="150" t="s">
        <v>153</v>
      </c>
      <c r="C141" s="149">
        <v>43635</v>
      </c>
      <c r="D141" s="164">
        <v>2200</v>
      </c>
      <c r="E141" s="157" t="s">
        <v>12</v>
      </c>
      <c r="F141" s="150" t="s">
        <v>154</v>
      </c>
      <c r="G141" s="150">
        <v>967800</v>
      </c>
      <c r="H141" s="310" t="s">
        <v>77</v>
      </c>
      <c r="I141" s="310" t="s">
        <v>77</v>
      </c>
      <c r="J141" s="310" t="s">
        <v>77</v>
      </c>
      <c r="K141" s="310" t="s">
        <v>77</v>
      </c>
      <c r="L141" s="295">
        <v>200</v>
      </c>
      <c r="M141" s="295">
        <v>196.71</v>
      </c>
      <c r="N141" s="295">
        <f>+L141-M141</f>
        <v>3.289999999999992</v>
      </c>
      <c r="O141" s="296">
        <f>+M141/L141</f>
        <v>0.98355000000000004</v>
      </c>
    </row>
    <row r="142" spans="2:15">
      <c r="B142" s="150" t="s">
        <v>153</v>
      </c>
      <c r="C142" s="149">
        <v>43635</v>
      </c>
      <c r="D142" s="164">
        <v>2200</v>
      </c>
      <c r="E142" s="157" t="s">
        <v>12</v>
      </c>
      <c r="F142" s="150" t="s">
        <v>211</v>
      </c>
      <c r="G142" s="150">
        <v>967477</v>
      </c>
      <c r="H142" s="311"/>
      <c r="I142" s="311"/>
      <c r="J142" s="311"/>
      <c r="K142" s="311"/>
      <c r="L142" s="295"/>
      <c r="M142" s="295"/>
      <c r="N142" s="295"/>
      <c r="O142" s="296"/>
    </row>
    <row r="143" spans="2:15">
      <c r="B143" s="150" t="s">
        <v>153</v>
      </c>
      <c r="C143" s="149">
        <v>43637</v>
      </c>
      <c r="D143" s="164">
        <v>2274</v>
      </c>
      <c r="E143" s="164" t="s">
        <v>12</v>
      </c>
      <c r="F143" s="150" t="s">
        <v>161</v>
      </c>
      <c r="G143" s="150">
        <v>950657</v>
      </c>
      <c r="H143" s="176">
        <v>151.76400000000001</v>
      </c>
      <c r="I143" s="176"/>
      <c r="J143" s="176">
        <f>+H143-I143</f>
        <v>151.76400000000001</v>
      </c>
      <c r="K143" s="177">
        <f>+I143/H143</f>
        <v>0</v>
      </c>
    </row>
    <row r="144" spans="2:15">
      <c r="B144" s="150" t="s">
        <v>153</v>
      </c>
      <c r="C144" s="149">
        <v>43637</v>
      </c>
      <c r="D144" s="164">
        <v>2275</v>
      </c>
      <c r="E144" s="164" t="s">
        <v>12</v>
      </c>
      <c r="F144" s="150" t="s">
        <v>142</v>
      </c>
      <c r="G144" s="150">
        <v>951110</v>
      </c>
      <c r="H144" s="176">
        <v>151.76400000000001</v>
      </c>
      <c r="I144" s="176"/>
      <c r="J144" s="176">
        <f>+H144-I144</f>
        <v>151.76400000000001</v>
      </c>
      <c r="K144" s="177">
        <f>+I144/H144</f>
        <v>0</v>
      </c>
    </row>
    <row r="145" spans="2:15">
      <c r="B145" s="150" t="s">
        <v>153</v>
      </c>
      <c r="C145" s="149">
        <v>43637</v>
      </c>
      <c r="D145" s="164">
        <v>2276</v>
      </c>
      <c r="E145" s="164" t="s">
        <v>12</v>
      </c>
      <c r="F145" s="150" t="s">
        <v>143</v>
      </c>
      <c r="G145" s="150">
        <v>967785</v>
      </c>
      <c r="H145" s="176">
        <v>173.011</v>
      </c>
      <c r="I145" s="176"/>
      <c r="J145" s="176">
        <f>+H145-I145</f>
        <v>173.011</v>
      </c>
      <c r="K145" s="177">
        <f>+I145/H145</f>
        <v>0</v>
      </c>
    </row>
    <row r="146" spans="2:15">
      <c r="B146" s="150" t="s">
        <v>153</v>
      </c>
      <c r="C146" s="149">
        <v>43642</v>
      </c>
      <c r="D146" s="157">
        <v>2310</v>
      </c>
      <c r="E146" s="164" t="s">
        <v>13</v>
      </c>
      <c r="F146" s="150" t="s">
        <v>148</v>
      </c>
      <c r="G146" s="150">
        <v>901588</v>
      </c>
      <c r="H146" s="313" t="s">
        <v>77</v>
      </c>
      <c r="I146" s="313" t="s">
        <v>77</v>
      </c>
      <c r="J146" s="313" t="s">
        <v>77</v>
      </c>
      <c r="K146" s="313" t="s">
        <v>77</v>
      </c>
      <c r="L146" s="295">
        <v>100</v>
      </c>
      <c r="M146" s="295"/>
      <c r="N146" s="295">
        <f>+L146-M146</f>
        <v>100</v>
      </c>
      <c r="O146" s="296">
        <f>+M146/L146</f>
        <v>0</v>
      </c>
    </row>
    <row r="147" spans="2:15">
      <c r="B147" s="150" t="s">
        <v>153</v>
      </c>
      <c r="C147" s="149">
        <v>43642</v>
      </c>
      <c r="D147" s="157">
        <v>2310</v>
      </c>
      <c r="E147" s="164" t="s">
        <v>13</v>
      </c>
      <c r="F147" s="150" t="s">
        <v>145</v>
      </c>
      <c r="G147" s="150">
        <v>923266</v>
      </c>
      <c r="H147" s="314"/>
      <c r="I147" s="314"/>
      <c r="J147" s="314"/>
      <c r="K147" s="314"/>
      <c r="L147" s="295"/>
      <c r="M147" s="295"/>
      <c r="N147" s="295"/>
      <c r="O147" s="296"/>
    </row>
    <row r="148" spans="2:15">
      <c r="B148" s="150" t="s">
        <v>153</v>
      </c>
      <c r="C148" s="149">
        <v>43642</v>
      </c>
      <c r="D148" s="157">
        <v>2310</v>
      </c>
      <c r="E148" s="164" t="s">
        <v>13</v>
      </c>
      <c r="F148" s="150" t="s">
        <v>183</v>
      </c>
      <c r="G148" s="150">
        <v>966707</v>
      </c>
      <c r="H148" s="314"/>
      <c r="I148" s="314"/>
      <c r="J148" s="314"/>
      <c r="K148" s="314"/>
      <c r="L148" s="295"/>
      <c r="M148" s="295"/>
      <c r="N148" s="295"/>
      <c r="O148" s="296"/>
    </row>
    <row r="149" spans="2:15">
      <c r="B149" s="150" t="s">
        <v>153</v>
      </c>
      <c r="C149" s="149">
        <v>43642</v>
      </c>
      <c r="D149" s="157">
        <v>2310</v>
      </c>
      <c r="E149" s="164" t="s">
        <v>13</v>
      </c>
      <c r="F149" s="150" t="s">
        <v>182</v>
      </c>
      <c r="G149" s="150">
        <v>957989</v>
      </c>
      <c r="H149" s="314"/>
      <c r="I149" s="314"/>
      <c r="J149" s="314"/>
      <c r="K149" s="314"/>
      <c r="L149" s="295"/>
      <c r="M149" s="295"/>
      <c r="N149" s="295"/>
      <c r="O149" s="296"/>
    </row>
    <row r="150" spans="2:15">
      <c r="B150" s="150" t="s">
        <v>153</v>
      </c>
      <c r="C150" s="149">
        <v>43642</v>
      </c>
      <c r="D150" s="157">
        <v>2310</v>
      </c>
      <c r="E150" s="164" t="s">
        <v>13</v>
      </c>
      <c r="F150" s="150" t="s">
        <v>185</v>
      </c>
      <c r="G150" s="150">
        <v>953023</v>
      </c>
      <c r="H150" s="314"/>
      <c r="I150" s="314"/>
      <c r="J150" s="314"/>
      <c r="K150" s="314"/>
      <c r="L150" s="295"/>
      <c r="M150" s="295"/>
      <c r="N150" s="295"/>
      <c r="O150" s="296"/>
    </row>
    <row r="151" spans="2:15">
      <c r="B151" s="150" t="s">
        <v>153</v>
      </c>
      <c r="C151" s="149">
        <v>43642</v>
      </c>
      <c r="D151" s="157">
        <v>2310</v>
      </c>
      <c r="E151" s="164" t="s">
        <v>13</v>
      </c>
      <c r="F151" s="150" t="s">
        <v>208</v>
      </c>
      <c r="G151" s="150">
        <v>956427</v>
      </c>
      <c r="H151" s="314"/>
      <c r="I151" s="314"/>
      <c r="J151" s="314"/>
      <c r="K151" s="314"/>
      <c r="L151" s="295"/>
      <c r="M151" s="295"/>
      <c r="N151" s="295"/>
      <c r="O151" s="296"/>
    </row>
    <row r="152" spans="2:15">
      <c r="B152" s="155" t="s">
        <v>153</v>
      </c>
      <c r="C152" s="153">
        <v>43642</v>
      </c>
      <c r="D152" s="192">
        <v>2310</v>
      </c>
      <c r="E152" s="156" t="s">
        <v>13</v>
      </c>
      <c r="F152" s="155" t="s">
        <v>188</v>
      </c>
      <c r="G152" s="155">
        <v>950875</v>
      </c>
      <c r="H152" s="315"/>
      <c r="I152" s="315"/>
      <c r="J152" s="315"/>
      <c r="K152" s="315"/>
      <c r="L152" s="295"/>
      <c r="M152" s="295"/>
      <c r="N152" s="295"/>
      <c r="O152" s="296"/>
    </row>
    <row r="153" spans="2:15">
      <c r="B153" s="150" t="s">
        <v>153</v>
      </c>
      <c r="C153" s="149">
        <v>43649</v>
      </c>
      <c r="D153" s="164">
        <v>2402</v>
      </c>
      <c r="E153" s="164" t="s">
        <v>12</v>
      </c>
      <c r="F153" s="150" t="s">
        <v>142</v>
      </c>
      <c r="G153" s="150">
        <v>951110</v>
      </c>
      <c r="H153" s="176">
        <v>188.18600000000001</v>
      </c>
      <c r="I153" s="176"/>
      <c r="J153" s="176">
        <f>+H153-I153</f>
        <v>188.18600000000001</v>
      </c>
      <c r="K153" s="177">
        <f>+I153/H153</f>
        <v>0</v>
      </c>
    </row>
    <row r="154" spans="2:15">
      <c r="B154" s="150" t="s">
        <v>153</v>
      </c>
      <c r="C154" s="149">
        <v>43649</v>
      </c>
      <c r="D154" s="164">
        <v>2416</v>
      </c>
      <c r="E154" s="164" t="s">
        <v>12</v>
      </c>
      <c r="F154" s="150" t="s">
        <v>169</v>
      </c>
      <c r="G154" s="150">
        <v>960355</v>
      </c>
      <c r="H154" s="176">
        <v>284.55799999999999</v>
      </c>
      <c r="I154" s="176"/>
      <c r="J154" s="176">
        <f>+H154-I154</f>
        <v>284.55799999999999</v>
      </c>
      <c r="K154" s="177">
        <f>+I154/H154</f>
        <v>0</v>
      </c>
    </row>
    <row r="155" spans="2:15">
      <c r="B155" s="150" t="s">
        <v>153</v>
      </c>
      <c r="C155" s="149">
        <v>43651</v>
      </c>
      <c r="D155" s="164">
        <v>2443</v>
      </c>
      <c r="E155" s="164" t="s">
        <v>189</v>
      </c>
      <c r="F155" s="150" t="s">
        <v>190</v>
      </c>
      <c r="G155" s="150">
        <v>967544</v>
      </c>
      <c r="H155" s="176">
        <v>3460.6550000000002</v>
      </c>
      <c r="I155" s="176">
        <v>74.844999999999999</v>
      </c>
      <c r="J155" s="176">
        <f>+H155-I155</f>
        <v>3385.8100000000004</v>
      </c>
      <c r="K155" s="177">
        <f>+I155/H155</f>
        <v>2.1627408684194174E-2</v>
      </c>
    </row>
    <row r="156" spans="2:15" s="122" customFormat="1">
      <c r="B156" s="150" t="s">
        <v>276</v>
      </c>
      <c r="C156" s="149">
        <v>43707</v>
      </c>
      <c r="D156" s="216">
        <v>2947</v>
      </c>
      <c r="E156" s="216" t="s">
        <v>12</v>
      </c>
      <c r="F156" s="150" t="s">
        <v>154</v>
      </c>
      <c r="G156" s="150">
        <v>967800</v>
      </c>
      <c r="H156" s="297"/>
      <c r="I156" s="297"/>
      <c r="J156" s="297"/>
      <c r="K156" s="297"/>
      <c r="L156" s="295">
        <v>320</v>
      </c>
      <c r="M156" s="295"/>
      <c r="N156" s="295">
        <f>+L156-M156</f>
        <v>320</v>
      </c>
      <c r="O156" s="296">
        <f>+M156/L156</f>
        <v>0</v>
      </c>
    </row>
    <row r="157" spans="2:15" s="122" customFormat="1">
      <c r="B157" s="150" t="s">
        <v>276</v>
      </c>
      <c r="C157" s="149">
        <v>43707</v>
      </c>
      <c r="D157" s="216">
        <v>2947</v>
      </c>
      <c r="E157" s="216" t="s">
        <v>12</v>
      </c>
      <c r="F157" s="150" t="s">
        <v>211</v>
      </c>
      <c r="G157" s="150">
        <v>967477</v>
      </c>
      <c r="H157" s="298"/>
      <c r="I157" s="298"/>
      <c r="J157" s="298"/>
      <c r="K157" s="298"/>
      <c r="L157" s="295"/>
      <c r="M157" s="295"/>
      <c r="N157" s="295"/>
      <c r="O157" s="296"/>
    </row>
    <row r="158" spans="2:15">
      <c r="B158" s="150" t="s">
        <v>153</v>
      </c>
      <c r="C158" s="149">
        <v>43711</v>
      </c>
      <c r="D158" s="164">
        <v>2987</v>
      </c>
      <c r="E158" s="164" t="s">
        <v>106</v>
      </c>
      <c r="F158" s="150" t="s">
        <v>213</v>
      </c>
      <c r="G158" s="150">
        <v>965004</v>
      </c>
      <c r="H158" s="293">
        <v>40000</v>
      </c>
      <c r="I158" s="293">
        <v>9545.7070000000003</v>
      </c>
      <c r="J158" s="293">
        <f>+H158-I158</f>
        <v>30454.292999999998</v>
      </c>
      <c r="K158" s="294">
        <f>+I158/H158</f>
        <v>0.238642675</v>
      </c>
    </row>
    <row r="159" spans="2:15">
      <c r="B159" s="150" t="s">
        <v>153</v>
      </c>
      <c r="C159" s="149">
        <v>43711</v>
      </c>
      <c r="D159" s="164">
        <v>2987</v>
      </c>
      <c r="E159" s="164" t="s">
        <v>106</v>
      </c>
      <c r="F159" s="150" t="s">
        <v>214</v>
      </c>
      <c r="G159" s="150">
        <v>965747</v>
      </c>
      <c r="H159" s="293"/>
      <c r="I159" s="293"/>
      <c r="J159" s="293"/>
      <c r="K159" s="294"/>
    </row>
    <row r="160" spans="2:15">
      <c r="B160" s="150" t="s">
        <v>153</v>
      </c>
      <c r="C160" s="149">
        <v>43711</v>
      </c>
      <c r="D160" s="164">
        <v>2987</v>
      </c>
      <c r="E160" s="164" t="s">
        <v>106</v>
      </c>
      <c r="F160" s="150" t="s">
        <v>215</v>
      </c>
      <c r="G160" s="150">
        <v>913587</v>
      </c>
      <c r="H160" s="293"/>
      <c r="I160" s="293"/>
      <c r="J160" s="293"/>
      <c r="K160" s="294"/>
    </row>
    <row r="161" spans="2:11">
      <c r="B161" s="150" t="s">
        <v>153</v>
      </c>
      <c r="C161" s="149">
        <v>43711</v>
      </c>
      <c r="D161" s="164">
        <v>2987</v>
      </c>
      <c r="E161" s="164" t="s">
        <v>106</v>
      </c>
      <c r="F161" s="150" t="s">
        <v>216</v>
      </c>
      <c r="G161" s="150">
        <v>956794</v>
      </c>
      <c r="H161" s="293"/>
      <c r="I161" s="293"/>
      <c r="J161" s="293"/>
      <c r="K161" s="294"/>
    </row>
    <row r="162" spans="2:11">
      <c r="B162" s="150" t="s">
        <v>153</v>
      </c>
      <c r="C162" s="149">
        <v>43711</v>
      </c>
      <c r="D162" s="164">
        <v>2987</v>
      </c>
      <c r="E162" s="164" t="s">
        <v>106</v>
      </c>
      <c r="F162" s="150" t="s">
        <v>217</v>
      </c>
      <c r="G162" s="150">
        <v>913594</v>
      </c>
      <c r="H162" s="293"/>
      <c r="I162" s="293"/>
      <c r="J162" s="293"/>
      <c r="K162" s="294"/>
    </row>
    <row r="163" spans="2:11">
      <c r="B163" s="150" t="s">
        <v>153</v>
      </c>
      <c r="C163" s="149">
        <v>43711</v>
      </c>
      <c r="D163" s="164">
        <v>2987</v>
      </c>
      <c r="E163" s="164" t="s">
        <v>106</v>
      </c>
      <c r="F163" s="150" t="s">
        <v>252</v>
      </c>
      <c r="G163" s="150">
        <v>968274</v>
      </c>
      <c r="H163" s="293"/>
      <c r="I163" s="293"/>
      <c r="J163" s="293"/>
      <c r="K163" s="294"/>
    </row>
    <row r="164" spans="2:11">
      <c r="B164" s="150" t="s">
        <v>153</v>
      </c>
      <c r="C164" s="149">
        <v>43711</v>
      </c>
      <c r="D164" s="164">
        <v>2987</v>
      </c>
      <c r="E164" s="164" t="s">
        <v>106</v>
      </c>
      <c r="F164" s="150" t="s">
        <v>218</v>
      </c>
      <c r="G164" s="150">
        <v>963544</v>
      </c>
      <c r="H164" s="293"/>
      <c r="I164" s="293"/>
      <c r="J164" s="293"/>
      <c r="K164" s="294"/>
    </row>
    <row r="165" spans="2:11">
      <c r="B165" s="150" t="s">
        <v>153</v>
      </c>
      <c r="C165" s="149">
        <v>43711</v>
      </c>
      <c r="D165" s="164">
        <v>2987</v>
      </c>
      <c r="E165" s="164" t="s">
        <v>106</v>
      </c>
      <c r="F165" s="150" t="s">
        <v>219</v>
      </c>
      <c r="G165" s="150">
        <v>963409</v>
      </c>
      <c r="H165" s="293"/>
      <c r="I165" s="293"/>
      <c r="J165" s="293"/>
      <c r="K165" s="294"/>
    </row>
    <row r="166" spans="2:11">
      <c r="B166" s="150" t="s">
        <v>153</v>
      </c>
      <c r="C166" s="149">
        <v>43711</v>
      </c>
      <c r="D166" s="164">
        <v>2987</v>
      </c>
      <c r="E166" s="164" t="s">
        <v>106</v>
      </c>
      <c r="F166" s="150" t="s">
        <v>220</v>
      </c>
      <c r="G166" s="150">
        <v>966363</v>
      </c>
      <c r="H166" s="293"/>
      <c r="I166" s="293"/>
      <c r="J166" s="293"/>
      <c r="K166" s="294"/>
    </row>
    <row r="167" spans="2:11">
      <c r="B167" s="150" t="s">
        <v>153</v>
      </c>
      <c r="C167" s="149">
        <v>43711</v>
      </c>
      <c r="D167" s="164">
        <v>2987</v>
      </c>
      <c r="E167" s="164" t="s">
        <v>106</v>
      </c>
      <c r="F167" s="150" t="s">
        <v>221</v>
      </c>
      <c r="G167" s="150">
        <v>965738</v>
      </c>
      <c r="H167" s="293"/>
      <c r="I167" s="293"/>
      <c r="J167" s="293"/>
      <c r="K167" s="294"/>
    </row>
    <row r="168" spans="2:11">
      <c r="B168" s="150" t="s">
        <v>153</v>
      </c>
      <c r="C168" s="149">
        <v>43711</v>
      </c>
      <c r="D168" s="164">
        <v>2987</v>
      </c>
      <c r="E168" s="164" t="s">
        <v>106</v>
      </c>
      <c r="F168" s="150" t="s">
        <v>222</v>
      </c>
      <c r="G168" s="150">
        <v>955856</v>
      </c>
      <c r="H168" s="293"/>
      <c r="I168" s="293"/>
      <c r="J168" s="293"/>
      <c r="K168" s="294"/>
    </row>
    <row r="169" spans="2:11">
      <c r="B169" s="150" t="s">
        <v>153</v>
      </c>
      <c r="C169" s="149">
        <v>43711</v>
      </c>
      <c r="D169" s="164">
        <v>2987</v>
      </c>
      <c r="E169" s="164" t="s">
        <v>106</v>
      </c>
      <c r="F169" s="150" t="s">
        <v>223</v>
      </c>
      <c r="G169" s="150">
        <v>960891</v>
      </c>
      <c r="H169" s="293"/>
      <c r="I169" s="293"/>
      <c r="J169" s="293"/>
      <c r="K169" s="294"/>
    </row>
    <row r="170" spans="2:11">
      <c r="B170" s="150" t="s">
        <v>153</v>
      </c>
      <c r="C170" s="149">
        <v>43711</v>
      </c>
      <c r="D170" s="164">
        <v>2987</v>
      </c>
      <c r="E170" s="164" t="s">
        <v>106</v>
      </c>
      <c r="F170" s="150" t="s">
        <v>224</v>
      </c>
      <c r="G170" s="150">
        <v>965576</v>
      </c>
      <c r="H170" s="293"/>
      <c r="I170" s="293"/>
      <c r="J170" s="293"/>
      <c r="K170" s="294"/>
    </row>
    <row r="171" spans="2:11">
      <c r="B171" s="150" t="s">
        <v>153</v>
      </c>
      <c r="C171" s="149">
        <v>43711</v>
      </c>
      <c r="D171" s="164">
        <v>2987</v>
      </c>
      <c r="E171" s="164" t="s">
        <v>106</v>
      </c>
      <c r="F171" s="150" t="s">
        <v>225</v>
      </c>
      <c r="G171" s="150">
        <v>964506</v>
      </c>
      <c r="H171" s="293"/>
      <c r="I171" s="293"/>
      <c r="J171" s="293"/>
      <c r="K171" s="294"/>
    </row>
    <row r="172" spans="2:11">
      <c r="B172" s="150" t="s">
        <v>153</v>
      </c>
      <c r="C172" s="149">
        <v>43711</v>
      </c>
      <c r="D172" s="164">
        <v>2987</v>
      </c>
      <c r="E172" s="164" t="s">
        <v>106</v>
      </c>
      <c r="F172" s="150" t="s">
        <v>137</v>
      </c>
      <c r="G172" s="150">
        <v>35115</v>
      </c>
      <c r="H172" s="293"/>
      <c r="I172" s="293"/>
      <c r="J172" s="293"/>
      <c r="K172" s="294"/>
    </row>
    <row r="173" spans="2:11">
      <c r="B173" s="150" t="s">
        <v>153</v>
      </c>
      <c r="C173" s="149">
        <v>43711</v>
      </c>
      <c r="D173" s="164">
        <v>2987</v>
      </c>
      <c r="E173" s="164" t="s">
        <v>106</v>
      </c>
      <c r="F173" s="150" t="s">
        <v>226</v>
      </c>
      <c r="G173" s="150">
        <v>967834</v>
      </c>
      <c r="H173" s="293"/>
      <c r="I173" s="293"/>
      <c r="J173" s="293"/>
      <c r="K173" s="294"/>
    </row>
    <row r="174" spans="2:11">
      <c r="B174" s="150" t="s">
        <v>153</v>
      </c>
      <c r="C174" s="149">
        <v>43711</v>
      </c>
      <c r="D174" s="164">
        <v>2987</v>
      </c>
      <c r="E174" s="164" t="s">
        <v>106</v>
      </c>
      <c r="F174" s="150" t="s">
        <v>227</v>
      </c>
      <c r="G174" s="150">
        <v>966916</v>
      </c>
      <c r="H174" s="293"/>
      <c r="I174" s="293"/>
      <c r="J174" s="293"/>
      <c r="K174" s="294"/>
    </row>
    <row r="175" spans="2:11">
      <c r="B175" s="150" t="s">
        <v>153</v>
      </c>
      <c r="C175" s="149">
        <v>43711</v>
      </c>
      <c r="D175" s="164">
        <v>2987</v>
      </c>
      <c r="E175" s="164" t="s">
        <v>106</v>
      </c>
      <c r="F175" s="150" t="s">
        <v>139</v>
      </c>
      <c r="G175" s="150">
        <v>966432</v>
      </c>
      <c r="H175" s="293"/>
      <c r="I175" s="293"/>
      <c r="J175" s="293"/>
      <c r="K175" s="294"/>
    </row>
    <row r="176" spans="2:11">
      <c r="B176" s="150" t="s">
        <v>153</v>
      </c>
      <c r="C176" s="149">
        <v>43711</v>
      </c>
      <c r="D176" s="164">
        <v>2987</v>
      </c>
      <c r="E176" s="164" t="s">
        <v>106</v>
      </c>
      <c r="F176" s="150" t="s">
        <v>228</v>
      </c>
      <c r="G176" s="150">
        <v>957461</v>
      </c>
      <c r="H176" s="293"/>
      <c r="I176" s="293"/>
      <c r="J176" s="293"/>
      <c r="K176" s="294"/>
    </row>
    <row r="177" spans="2:11">
      <c r="B177" s="150" t="s">
        <v>153</v>
      </c>
      <c r="C177" s="149">
        <v>43711</v>
      </c>
      <c r="D177" s="164">
        <v>2987</v>
      </c>
      <c r="E177" s="164" t="s">
        <v>106</v>
      </c>
      <c r="F177" s="150"/>
      <c r="G177" s="150">
        <v>956524</v>
      </c>
      <c r="H177" s="293"/>
      <c r="I177" s="293"/>
      <c r="J177" s="293"/>
      <c r="K177" s="294"/>
    </row>
    <row r="178" spans="2:11">
      <c r="B178" s="150" t="s">
        <v>153</v>
      </c>
      <c r="C178" s="149">
        <v>43711</v>
      </c>
      <c r="D178" s="164">
        <v>2987</v>
      </c>
      <c r="E178" s="164" t="s">
        <v>106</v>
      </c>
      <c r="F178" s="150" t="s">
        <v>229</v>
      </c>
      <c r="G178" s="150">
        <v>966366</v>
      </c>
      <c r="H178" s="293"/>
      <c r="I178" s="293"/>
      <c r="J178" s="293"/>
      <c r="K178" s="294"/>
    </row>
    <row r="179" spans="2:11">
      <c r="B179" s="150" t="s">
        <v>153</v>
      </c>
      <c r="C179" s="149">
        <v>43711</v>
      </c>
      <c r="D179" s="164">
        <v>2987</v>
      </c>
      <c r="E179" s="164" t="s">
        <v>106</v>
      </c>
      <c r="F179" s="150" t="s">
        <v>230</v>
      </c>
      <c r="G179" s="150">
        <v>952279</v>
      </c>
      <c r="H179" s="293"/>
      <c r="I179" s="293"/>
      <c r="J179" s="293"/>
      <c r="K179" s="294"/>
    </row>
    <row r="180" spans="2:11">
      <c r="B180" s="150" t="s">
        <v>153</v>
      </c>
      <c r="C180" s="149">
        <v>43711</v>
      </c>
      <c r="D180" s="164">
        <v>2987</v>
      </c>
      <c r="E180" s="164" t="s">
        <v>106</v>
      </c>
      <c r="F180" s="150" t="s">
        <v>231</v>
      </c>
      <c r="G180" s="150">
        <v>964906</v>
      </c>
      <c r="H180" s="293"/>
      <c r="I180" s="293"/>
      <c r="J180" s="293"/>
      <c r="K180" s="294"/>
    </row>
    <row r="181" spans="2:11">
      <c r="B181" s="150" t="s">
        <v>153</v>
      </c>
      <c r="C181" s="149">
        <v>43711</v>
      </c>
      <c r="D181" s="164">
        <v>2987</v>
      </c>
      <c r="E181" s="164" t="s">
        <v>106</v>
      </c>
      <c r="F181" s="150" t="s">
        <v>232</v>
      </c>
      <c r="G181" s="150">
        <v>961261</v>
      </c>
      <c r="H181" s="293"/>
      <c r="I181" s="293"/>
      <c r="J181" s="293"/>
      <c r="K181" s="294"/>
    </row>
    <row r="182" spans="2:11">
      <c r="B182" s="150" t="s">
        <v>153</v>
      </c>
      <c r="C182" s="149">
        <v>43711</v>
      </c>
      <c r="D182" s="164">
        <v>2987</v>
      </c>
      <c r="E182" s="164" t="s">
        <v>106</v>
      </c>
      <c r="F182" s="150" t="s">
        <v>233</v>
      </c>
      <c r="G182" s="150">
        <v>962880</v>
      </c>
      <c r="H182" s="293"/>
      <c r="I182" s="293"/>
      <c r="J182" s="293"/>
      <c r="K182" s="294"/>
    </row>
    <row r="183" spans="2:11">
      <c r="B183" s="150" t="s">
        <v>153</v>
      </c>
      <c r="C183" s="149">
        <v>43711</v>
      </c>
      <c r="D183" s="164">
        <v>2987</v>
      </c>
      <c r="E183" s="164" t="s">
        <v>106</v>
      </c>
      <c r="F183" s="150" t="s">
        <v>234</v>
      </c>
      <c r="G183" s="150">
        <v>966010</v>
      </c>
      <c r="H183" s="293"/>
      <c r="I183" s="293"/>
      <c r="J183" s="293"/>
      <c r="K183" s="294"/>
    </row>
    <row r="184" spans="2:11">
      <c r="B184" s="150" t="s">
        <v>153</v>
      </c>
      <c r="C184" s="149">
        <v>43711</v>
      </c>
      <c r="D184" s="164">
        <v>2987</v>
      </c>
      <c r="E184" s="164" t="s">
        <v>106</v>
      </c>
      <c r="F184" s="150" t="s">
        <v>235</v>
      </c>
      <c r="G184" s="150">
        <v>913564</v>
      </c>
      <c r="H184" s="293"/>
      <c r="I184" s="293"/>
      <c r="J184" s="293"/>
      <c r="K184" s="294"/>
    </row>
    <row r="185" spans="2:11">
      <c r="B185" s="150" t="s">
        <v>153</v>
      </c>
      <c r="C185" s="149">
        <v>43711</v>
      </c>
      <c r="D185" s="164">
        <v>2987</v>
      </c>
      <c r="E185" s="164" t="s">
        <v>106</v>
      </c>
      <c r="F185" s="150" t="s">
        <v>280</v>
      </c>
      <c r="G185" s="150">
        <v>968293</v>
      </c>
      <c r="H185" s="293"/>
      <c r="I185" s="293"/>
      <c r="J185" s="293"/>
      <c r="K185" s="294"/>
    </row>
    <row r="186" spans="2:11">
      <c r="B186" s="150" t="s">
        <v>153</v>
      </c>
      <c r="C186" s="149">
        <v>43711</v>
      </c>
      <c r="D186" s="164">
        <v>2987</v>
      </c>
      <c r="E186" s="164" t="s">
        <v>106</v>
      </c>
      <c r="F186" s="150" t="s">
        <v>236</v>
      </c>
      <c r="G186" s="150">
        <v>964503</v>
      </c>
      <c r="H186" s="293"/>
      <c r="I186" s="293"/>
      <c r="J186" s="293"/>
      <c r="K186" s="294"/>
    </row>
    <row r="187" spans="2:11">
      <c r="B187" s="150" t="s">
        <v>153</v>
      </c>
      <c r="C187" s="149">
        <v>43711</v>
      </c>
      <c r="D187" s="164">
        <v>2987</v>
      </c>
      <c r="E187" s="164" t="s">
        <v>106</v>
      </c>
      <c r="F187" s="150" t="s">
        <v>237</v>
      </c>
      <c r="G187" s="150">
        <v>913590</v>
      </c>
      <c r="H187" s="293"/>
      <c r="I187" s="293"/>
      <c r="J187" s="293"/>
      <c r="K187" s="294"/>
    </row>
    <row r="188" spans="2:11">
      <c r="B188" s="150" t="s">
        <v>153</v>
      </c>
      <c r="C188" s="149">
        <v>43711</v>
      </c>
      <c r="D188" s="164">
        <v>2987</v>
      </c>
      <c r="E188" s="164" t="s">
        <v>106</v>
      </c>
      <c r="F188" s="150" t="s">
        <v>238</v>
      </c>
      <c r="G188" s="150">
        <v>952277</v>
      </c>
      <c r="H188" s="293"/>
      <c r="I188" s="293"/>
      <c r="J188" s="293"/>
      <c r="K188" s="294"/>
    </row>
    <row r="189" spans="2:11">
      <c r="B189" s="150" t="s">
        <v>153</v>
      </c>
      <c r="C189" s="149">
        <v>43711</v>
      </c>
      <c r="D189" s="164">
        <v>2987</v>
      </c>
      <c r="E189" s="164" t="s">
        <v>106</v>
      </c>
      <c r="F189" s="150" t="s">
        <v>239</v>
      </c>
      <c r="G189" s="150">
        <v>914147</v>
      </c>
      <c r="H189" s="293"/>
      <c r="I189" s="293"/>
      <c r="J189" s="293"/>
      <c r="K189" s="294"/>
    </row>
    <row r="190" spans="2:11">
      <c r="B190" s="150" t="s">
        <v>153</v>
      </c>
      <c r="C190" s="149">
        <v>43711</v>
      </c>
      <c r="D190" s="164">
        <v>2987</v>
      </c>
      <c r="E190" s="164" t="s">
        <v>106</v>
      </c>
      <c r="F190" s="150" t="s">
        <v>240</v>
      </c>
      <c r="G190" s="150">
        <v>960140</v>
      </c>
      <c r="H190" s="293"/>
      <c r="I190" s="293"/>
      <c r="J190" s="293"/>
      <c r="K190" s="294"/>
    </row>
    <row r="191" spans="2:11">
      <c r="B191" s="150" t="s">
        <v>153</v>
      </c>
      <c r="C191" s="149">
        <v>43711</v>
      </c>
      <c r="D191" s="164">
        <v>2987</v>
      </c>
      <c r="E191" s="164" t="s">
        <v>106</v>
      </c>
      <c r="F191" s="150" t="s">
        <v>241</v>
      </c>
      <c r="G191" s="150">
        <v>953852</v>
      </c>
      <c r="H191" s="293"/>
      <c r="I191" s="293"/>
      <c r="J191" s="293"/>
      <c r="K191" s="294"/>
    </row>
    <row r="192" spans="2:11">
      <c r="B192" s="150" t="s">
        <v>153</v>
      </c>
      <c r="C192" s="149">
        <v>43711</v>
      </c>
      <c r="D192" s="164">
        <v>2987</v>
      </c>
      <c r="E192" s="164" t="s">
        <v>106</v>
      </c>
      <c r="F192" s="150" t="s">
        <v>242</v>
      </c>
      <c r="G192" s="150">
        <v>964706</v>
      </c>
      <c r="H192" s="293"/>
      <c r="I192" s="293"/>
      <c r="J192" s="293"/>
      <c r="K192" s="294"/>
    </row>
    <row r="193" spans="2:11">
      <c r="B193" s="150" t="s">
        <v>153</v>
      </c>
      <c r="C193" s="149">
        <v>43711</v>
      </c>
      <c r="D193" s="164">
        <v>2987</v>
      </c>
      <c r="E193" s="164" t="s">
        <v>106</v>
      </c>
      <c r="F193" s="150" t="s">
        <v>243</v>
      </c>
      <c r="G193" s="150">
        <v>964706</v>
      </c>
      <c r="H193" s="293"/>
      <c r="I193" s="293"/>
      <c r="J193" s="293"/>
      <c r="K193" s="294"/>
    </row>
    <row r="194" spans="2:11">
      <c r="B194" s="150" t="s">
        <v>153</v>
      </c>
      <c r="C194" s="149">
        <v>43711</v>
      </c>
      <c r="D194" s="164">
        <v>2987</v>
      </c>
      <c r="E194" s="164" t="s">
        <v>106</v>
      </c>
      <c r="F194" s="150" t="s">
        <v>244</v>
      </c>
      <c r="G194" s="150">
        <v>914125</v>
      </c>
      <c r="H194" s="293"/>
      <c r="I194" s="293"/>
      <c r="J194" s="293"/>
      <c r="K194" s="294"/>
    </row>
    <row r="195" spans="2:11">
      <c r="B195" s="150" t="s">
        <v>153</v>
      </c>
      <c r="C195" s="149">
        <v>43711</v>
      </c>
      <c r="D195" s="164">
        <v>2987</v>
      </c>
      <c r="E195" s="164" t="s">
        <v>106</v>
      </c>
      <c r="F195" s="150" t="s">
        <v>245</v>
      </c>
      <c r="G195" s="150">
        <v>967665</v>
      </c>
      <c r="H195" s="293"/>
      <c r="I195" s="293"/>
      <c r="J195" s="293"/>
      <c r="K195" s="294"/>
    </row>
    <row r="196" spans="2:11">
      <c r="B196" s="150" t="s">
        <v>153</v>
      </c>
      <c r="C196" s="149">
        <v>43711</v>
      </c>
      <c r="D196" s="164">
        <v>2987</v>
      </c>
      <c r="E196" s="164" t="s">
        <v>106</v>
      </c>
      <c r="F196" s="150" t="s">
        <v>251</v>
      </c>
      <c r="G196" s="150">
        <v>968111</v>
      </c>
      <c r="H196" s="293"/>
      <c r="I196" s="293"/>
      <c r="J196" s="293"/>
      <c r="K196" s="294"/>
    </row>
    <row r="197" spans="2:11">
      <c r="B197" s="150" t="s">
        <v>153</v>
      </c>
      <c r="C197" s="149">
        <v>43711</v>
      </c>
      <c r="D197" s="164">
        <v>2987</v>
      </c>
      <c r="E197" s="164" t="s">
        <v>106</v>
      </c>
      <c r="F197" s="150" t="s">
        <v>246</v>
      </c>
      <c r="G197" s="150">
        <v>963908</v>
      </c>
      <c r="H197" s="293"/>
      <c r="I197" s="293"/>
      <c r="J197" s="293"/>
      <c r="K197" s="294"/>
    </row>
    <row r="198" spans="2:11">
      <c r="B198" s="150" t="s">
        <v>153</v>
      </c>
      <c r="C198" s="149">
        <v>43711</v>
      </c>
      <c r="D198" s="164">
        <v>2987</v>
      </c>
      <c r="E198" s="164" t="s">
        <v>106</v>
      </c>
      <c r="F198" s="150" t="s">
        <v>247</v>
      </c>
      <c r="G198" s="150">
        <v>914124</v>
      </c>
      <c r="H198" s="293"/>
      <c r="I198" s="293"/>
      <c r="J198" s="293"/>
      <c r="K198" s="294"/>
    </row>
    <row r="199" spans="2:11">
      <c r="B199" s="150" t="s">
        <v>153</v>
      </c>
      <c r="C199" s="149">
        <v>43711</v>
      </c>
      <c r="D199" s="164">
        <v>2987</v>
      </c>
      <c r="E199" s="164" t="s">
        <v>106</v>
      </c>
      <c r="F199" s="150" t="s">
        <v>248</v>
      </c>
      <c r="G199" s="150">
        <v>914128</v>
      </c>
      <c r="H199" s="293"/>
      <c r="I199" s="293"/>
      <c r="J199" s="293"/>
      <c r="K199" s="294"/>
    </row>
    <row r="200" spans="2:11">
      <c r="B200" s="150" t="s">
        <v>153</v>
      </c>
      <c r="C200" s="149">
        <v>43711</v>
      </c>
      <c r="D200" s="164">
        <v>2987</v>
      </c>
      <c r="E200" s="164" t="s">
        <v>106</v>
      </c>
      <c r="F200" s="150" t="s">
        <v>249</v>
      </c>
      <c r="G200" s="150">
        <v>961059</v>
      </c>
      <c r="H200" s="293"/>
      <c r="I200" s="293"/>
      <c r="J200" s="293"/>
      <c r="K200" s="294"/>
    </row>
    <row r="201" spans="2:11">
      <c r="B201" s="150" t="s">
        <v>153</v>
      </c>
      <c r="C201" s="149">
        <v>43711</v>
      </c>
      <c r="D201" s="164">
        <v>2987</v>
      </c>
      <c r="E201" s="164" t="s">
        <v>106</v>
      </c>
      <c r="F201" s="150" t="s">
        <v>250</v>
      </c>
      <c r="G201" s="150">
        <v>923159</v>
      </c>
      <c r="H201" s="293"/>
      <c r="I201" s="293"/>
      <c r="J201" s="293"/>
      <c r="K201" s="294"/>
    </row>
    <row r="202" spans="2:11">
      <c r="B202" s="150" t="s">
        <v>153</v>
      </c>
      <c r="C202" s="149">
        <v>43733</v>
      </c>
      <c r="D202" s="164">
        <v>3146</v>
      </c>
      <c r="E202" s="164" t="s">
        <v>189</v>
      </c>
      <c r="F202" s="150" t="s">
        <v>218</v>
      </c>
      <c r="G202" s="150">
        <v>963544</v>
      </c>
      <c r="H202" s="293">
        <v>4252.2640000000001</v>
      </c>
      <c r="I202" s="293">
        <v>949.03200000000004</v>
      </c>
      <c r="J202" s="293">
        <f>+H202-I202</f>
        <v>3303.232</v>
      </c>
      <c r="K202" s="294">
        <f>+I202/H202</f>
        <v>0.2231827562917072</v>
      </c>
    </row>
    <row r="203" spans="2:11">
      <c r="B203" s="150" t="s">
        <v>153</v>
      </c>
      <c r="C203" s="149">
        <v>43733</v>
      </c>
      <c r="D203" s="164">
        <v>3146</v>
      </c>
      <c r="E203" s="164" t="s">
        <v>189</v>
      </c>
      <c r="F203" s="150" t="s">
        <v>219</v>
      </c>
      <c r="G203" s="150">
        <v>963409</v>
      </c>
      <c r="H203" s="293"/>
      <c r="I203" s="293"/>
      <c r="J203" s="293"/>
      <c r="K203" s="294"/>
    </row>
    <row r="204" spans="2:11">
      <c r="B204" s="150" t="s">
        <v>153</v>
      </c>
      <c r="C204" s="149">
        <v>43733</v>
      </c>
      <c r="D204" s="164">
        <v>3146</v>
      </c>
      <c r="E204" s="164" t="s">
        <v>189</v>
      </c>
      <c r="F204" s="150" t="s">
        <v>239</v>
      </c>
      <c r="G204" s="150">
        <v>914147</v>
      </c>
      <c r="H204" s="293"/>
      <c r="I204" s="293"/>
      <c r="J204" s="293"/>
      <c r="K204" s="294"/>
    </row>
    <row r="205" spans="2:11">
      <c r="B205" s="150" t="s">
        <v>153</v>
      </c>
      <c r="C205" s="149">
        <v>43733</v>
      </c>
      <c r="D205" s="164">
        <v>3146</v>
      </c>
      <c r="E205" s="164" t="s">
        <v>189</v>
      </c>
      <c r="F205" s="150" t="s">
        <v>243</v>
      </c>
      <c r="G205" s="150">
        <v>964706</v>
      </c>
      <c r="H205" s="293"/>
      <c r="I205" s="293"/>
      <c r="J205" s="293"/>
      <c r="K205" s="294"/>
    </row>
    <row r="206" spans="2:11">
      <c r="B206" s="150" t="s">
        <v>153</v>
      </c>
      <c r="C206" s="149">
        <v>43733</v>
      </c>
      <c r="D206" s="164">
        <v>3146</v>
      </c>
      <c r="E206" s="164" t="s">
        <v>189</v>
      </c>
      <c r="F206" s="150" t="s">
        <v>244</v>
      </c>
      <c r="G206" s="150">
        <v>914125</v>
      </c>
      <c r="H206" s="293"/>
      <c r="I206" s="293"/>
      <c r="J206" s="293"/>
      <c r="K206" s="294"/>
    </row>
    <row r="207" spans="2:11">
      <c r="B207" s="150" t="s">
        <v>153</v>
      </c>
      <c r="C207" s="149">
        <v>43733</v>
      </c>
      <c r="D207" s="164">
        <v>3146</v>
      </c>
      <c r="E207" s="164" t="s">
        <v>189</v>
      </c>
      <c r="F207" s="150" t="s">
        <v>247</v>
      </c>
      <c r="G207" s="150">
        <v>914124</v>
      </c>
      <c r="H207" s="293"/>
      <c r="I207" s="293"/>
      <c r="J207" s="293"/>
      <c r="K207" s="294"/>
    </row>
    <row r="208" spans="2:11">
      <c r="B208" s="150" t="s">
        <v>153</v>
      </c>
      <c r="C208" s="149">
        <v>43754</v>
      </c>
      <c r="D208" s="174">
        <v>3285</v>
      </c>
      <c r="E208" s="174" t="s">
        <v>189</v>
      </c>
      <c r="F208" s="150" t="s">
        <v>252</v>
      </c>
      <c r="G208" s="150">
        <v>968274</v>
      </c>
      <c r="H208" s="176">
        <v>3146.05</v>
      </c>
      <c r="I208" s="176"/>
      <c r="J208" s="176">
        <f>+H208-I208</f>
        <v>3146.05</v>
      </c>
      <c r="K208" s="177">
        <f>+I208/H208</f>
        <v>0</v>
      </c>
    </row>
    <row r="209" spans="2:11">
      <c r="B209" s="150" t="s">
        <v>153</v>
      </c>
      <c r="C209" s="149">
        <v>43783</v>
      </c>
      <c r="D209" s="222">
        <v>3469</v>
      </c>
      <c r="E209" s="222" t="s">
        <v>11</v>
      </c>
      <c r="F209" s="150" t="s">
        <v>199</v>
      </c>
      <c r="G209" s="150">
        <v>961805</v>
      </c>
      <c r="H209" s="293">
        <v>10000</v>
      </c>
      <c r="I209" s="293"/>
      <c r="J209" s="293">
        <f>+H209-I209</f>
        <v>10000</v>
      </c>
      <c r="K209" s="294">
        <f>+I209/H209</f>
        <v>0</v>
      </c>
    </row>
    <row r="210" spans="2:11">
      <c r="B210" s="150" t="s">
        <v>153</v>
      </c>
      <c r="C210" s="149">
        <v>43783</v>
      </c>
      <c r="D210" s="222">
        <v>3469</v>
      </c>
      <c r="E210" s="222" t="s">
        <v>11</v>
      </c>
      <c r="F210" s="150" t="s">
        <v>200</v>
      </c>
      <c r="G210" s="150">
        <v>961948</v>
      </c>
      <c r="H210" s="293"/>
      <c r="I210" s="293"/>
      <c r="J210" s="293"/>
      <c r="K210" s="294"/>
    </row>
    <row r="211" spans="2:11">
      <c r="B211" s="150" t="s">
        <v>153</v>
      </c>
      <c r="C211" s="149">
        <v>43783</v>
      </c>
      <c r="D211" s="222">
        <v>3469</v>
      </c>
      <c r="E211" s="222" t="s">
        <v>11</v>
      </c>
      <c r="F211" s="150" t="s">
        <v>201</v>
      </c>
      <c r="G211" s="150">
        <v>1546</v>
      </c>
      <c r="H211" s="293"/>
      <c r="I211" s="293"/>
      <c r="J211" s="293"/>
      <c r="K211" s="294"/>
    </row>
    <row r="212" spans="2:11">
      <c r="B212" s="150" t="s">
        <v>153</v>
      </c>
      <c r="C212" s="149">
        <v>43783</v>
      </c>
      <c r="D212" s="222">
        <v>3469</v>
      </c>
      <c r="E212" s="222" t="s">
        <v>11</v>
      </c>
      <c r="F212" s="150" t="s">
        <v>202</v>
      </c>
      <c r="G212" s="150">
        <v>966135</v>
      </c>
      <c r="H212" s="293"/>
      <c r="I212" s="293"/>
      <c r="J212" s="293"/>
      <c r="K212" s="294"/>
    </row>
    <row r="213" spans="2:11">
      <c r="B213" s="150" t="s">
        <v>153</v>
      </c>
      <c r="C213" s="149">
        <v>43783</v>
      </c>
      <c r="D213" s="222">
        <v>3469</v>
      </c>
      <c r="E213" s="222" t="s">
        <v>11</v>
      </c>
      <c r="F213" s="150" t="s">
        <v>277</v>
      </c>
      <c r="G213" s="150">
        <v>919376</v>
      </c>
      <c r="H213" s="293"/>
      <c r="I213" s="293"/>
      <c r="J213" s="293"/>
      <c r="K213" s="294"/>
    </row>
    <row r="214" spans="2:11">
      <c r="B214" s="150" t="s">
        <v>153</v>
      </c>
      <c r="C214" s="149">
        <v>43783</v>
      </c>
      <c r="D214" s="222">
        <v>3469</v>
      </c>
      <c r="E214" s="222" t="s">
        <v>11</v>
      </c>
      <c r="F214" s="150" t="s">
        <v>204</v>
      </c>
      <c r="G214" s="150">
        <v>968156</v>
      </c>
      <c r="H214" s="293"/>
      <c r="I214" s="293"/>
      <c r="J214" s="293"/>
      <c r="K214" s="294"/>
    </row>
    <row r="215" spans="2:11">
      <c r="B215" s="150" t="s">
        <v>153</v>
      </c>
      <c r="C215" s="149">
        <v>43783</v>
      </c>
      <c r="D215" s="222">
        <v>3469</v>
      </c>
      <c r="E215" s="222" t="s">
        <v>11</v>
      </c>
      <c r="F215" s="150" t="s">
        <v>205</v>
      </c>
      <c r="G215" s="150">
        <v>958248</v>
      </c>
      <c r="H215" s="293"/>
      <c r="I215" s="293"/>
      <c r="J215" s="293"/>
      <c r="K215" s="294"/>
    </row>
    <row r="216" spans="2:11">
      <c r="B216" s="150" t="s">
        <v>153</v>
      </c>
      <c r="C216" s="149">
        <v>43783</v>
      </c>
      <c r="D216" s="222">
        <v>3469</v>
      </c>
      <c r="E216" s="222" t="s">
        <v>11</v>
      </c>
      <c r="F216" s="150" t="s">
        <v>206</v>
      </c>
      <c r="G216" s="150">
        <v>967226</v>
      </c>
      <c r="H216" s="293"/>
      <c r="I216" s="293"/>
      <c r="J216" s="293"/>
      <c r="K216" s="294"/>
    </row>
    <row r="217" spans="2:11">
      <c r="B217" s="150" t="s">
        <v>153</v>
      </c>
      <c r="C217" s="149">
        <v>43783</v>
      </c>
      <c r="D217" s="222">
        <v>3469</v>
      </c>
      <c r="E217" s="222" t="s">
        <v>11</v>
      </c>
      <c r="F217" s="150" t="s">
        <v>207</v>
      </c>
      <c r="G217" s="150">
        <v>967476</v>
      </c>
      <c r="H217" s="293"/>
      <c r="I217" s="293"/>
      <c r="J217" s="293"/>
      <c r="K217" s="294"/>
    </row>
    <row r="218" spans="2:11">
      <c r="B218" s="150" t="s">
        <v>153</v>
      </c>
      <c r="C218" s="149">
        <v>43783</v>
      </c>
      <c r="D218" s="222">
        <v>3469</v>
      </c>
      <c r="E218" s="222" t="s">
        <v>11</v>
      </c>
      <c r="F218" s="150" t="s">
        <v>253</v>
      </c>
      <c r="G218" s="150">
        <v>968122</v>
      </c>
      <c r="H218" s="293"/>
      <c r="I218" s="293"/>
      <c r="J218" s="293"/>
      <c r="K218" s="294"/>
    </row>
    <row r="219" spans="2:11">
      <c r="B219" s="150" t="s">
        <v>153</v>
      </c>
      <c r="C219" s="149">
        <v>43783</v>
      </c>
      <c r="D219" s="222">
        <v>3471</v>
      </c>
      <c r="E219" s="222" t="s">
        <v>11</v>
      </c>
      <c r="F219" s="150" t="s">
        <v>192</v>
      </c>
      <c r="G219" s="150">
        <v>967513</v>
      </c>
      <c r="H219" s="256">
        <v>6000</v>
      </c>
      <c r="I219" s="256"/>
      <c r="J219" s="256">
        <f>+H219-I219</f>
        <v>6000</v>
      </c>
      <c r="K219" s="292">
        <f>+I219/H219</f>
        <v>0</v>
      </c>
    </row>
    <row r="220" spans="2:11">
      <c r="B220" s="150" t="s">
        <v>153</v>
      </c>
      <c r="C220" s="149">
        <v>43783</v>
      </c>
      <c r="D220" s="222">
        <v>3471</v>
      </c>
      <c r="E220" s="222" t="s">
        <v>11</v>
      </c>
      <c r="F220" s="150" t="s">
        <v>193</v>
      </c>
      <c r="G220" s="150">
        <v>919387</v>
      </c>
      <c r="H220" s="256"/>
      <c r="I220" s="256"/>
      <c r="J220" s="256"/>
      <c r="K220" s="292"/>
    </row>
    <row r="221" spans="2:11">
      <c r="B221" s="150" t="s">
        <v>153</v>
      </c>
      <c r="C221" s="149">
        <v>43783</v>
      </c>
      <c r="D221" s="222">
        <v>3471</v>
      </c>
      <c r="E221" s="222" t="s">
        <v>11</v>
      </c>
      <c r="F221" s="150" t="s">
        <v>194</v>
      </c>
      <c r="G221" s="150">
        <v>966548</v>
      </c>
      <c r="H221" s="256"/>
      <c r="I221" s="256"/>
      <c r="J221" s="256"/>
      <c r="K221" s="292"/>
    </row>
    <row r="222" spans="2:11">
      <c r="B222" s="150" t="s">
        <v>153</v>
      </c>
      <c r="C222" s="149">
        <v>43783</v>
      </c>
      <c r="D222" s="222">
        <v>3471</v>
      </c>
      <c r="E222" s="222" t="s">
        <v>11</v>
      </c>
      <c r="F222" s="150" t="s">
        <v>278</v>
      </c>
      <c r="G222" s="150">
        <v>966479</v>
      </c>
      <c r="H222" s="256"/>
      <c r="I222" s="256"/>
      <c r="J222" s="256"/>
      <c r="K222" s="292"/>
    </row>
    <row r="223" spans="2:11">
      <c r="B223" s="150" t="s">
        <v>153</v>
      </c>
      <c r="C223" s="149">
        <v>43783</v>
      </c>
      <c r="D223" s="222">
        <v>3471</v>
      </c>
      <c r="E223" s="222" t="s">
        <v>11</v>
      </c>
      <c r="F223" s="150" t="s">
        <v>196</v>
      </c>
      <c r="G223" s="150">
        <v>964115</v>
      </c>
      <c r="H223" s="256"/>
      <c r="I223" s="256"/>
      <c r="J223" s="256"/>
      <c r="K223" s="292"/>
    </row>
    <row r="224" spans="2:11">
      <c r="B224" s="150" t="s">
        <v>153</v>
      </c>
      <c r="C224" s="149">
        <v>43783</v>
      </c>
      <c r="D224" s="222">
        <v>3471</v>
      </c>
      <c r="E224" s="222" t="s">
        <v>11</v>
      </c>
      <c r="F224" s="150" t="s">
        <v>279</v>
      </c>
      <c r="G224" s="150">
        <v>967935</v>
      </c>
      <c r="H224" s="256"/>
      <c r="I224" s="256"/>
      <c r="J224" s="256"/>
      <c r="K224" s="292"/>
    </row>
    <row r="225" spans="2:11">
      <c r="B225" s="150" t="s">
        <v>153</v>
      </c>
      <c r="C225" s="149">
        <v>43783</v>
      </c>
      <c r="D225" s="222">
        <v>3471</v>
      </c>
      <c r="E225" s="222" t="s">
        <v>11</v>
      </c>
      <c r="F225" s="150" t="s">
        <v>198</v>
      </c>
      <c r="G225" s="150">
        <v>966516</v>
      </c>
      <c r="H225" s="256"/>
      <c r="I225" s="256"/>
      <c r="J225" s="256"/>
      <c r="K225" s="292"/>
    </row>
    <row r="226" spans="2:11">
      <c r="B226" s="150" t="s">
        <v>153</v>
      </c>
      <c r="C226" s="149">
        <v>43798</v>
      </c>
      <c r="D226" s="228">
        <v>3640</v>
      </c>
      <c r="E226" s="228" t="s">
        <v>96</v>
      </c>
      <c r="F226" s="150" t="s">
        <v>281</v>
      </c>
      <c r="G226" s="150">
        <v>968369</v>
      </c>
      <c r="H226" s="228">
        <v>629.21</v>
      </c>
      <c r="I226" s="228"/>
      <c r="J226" s="228">
        <f>+H226-I226</f>
        <v>629.21</v>
      </c>
      <c r="K226" s="229">
        <f>+I226/H226</f>
        <v>0</v>
      </c>
    </row>
    <row r="227" spans="2:11">
      <c r="B227" s="150" t="s">
        <v>153</v>
      </c>
      <c r="C227" s="149">
        <v>43798</v>
      </c>
      <c r="D227" s="228">
        <v>3643</v>
      </c>
      <c r="E227" s="228" t="s">
        <v>96</v>
      </c>
      <c r="F227" s="150" t="s">
        <v>213</v>
      </c>
      <c r="G227" s="150">
        <v>965004</v>
      </c>
      <c r="H227" s="256">
        <v>20000</v>
      </c>
      <c r="I227" s="256"/>
      <c r="J227" s="256">
        <f>+H227-I227</f>
        <v>20000</v>
      </c>
      <c r="K227" s="292">
        <f>+I227/H227</f>
        <v>0</v>
      </c>
    </row>
    <row r="228" spans="2:11">
      <c r="B228" s="150" t="s">
        <v>153</v>
      </c>
      <c r="C228" s="149">
        <v>43798</v>
      </c>
      <c r="D228" s="228">
        <v>3643</v>
      </c>
      <c r="E228" s="228" t="s">
        <v>96</v>
      </c>
      <c r="F228" s="150" t="s">
        <v>214</v>
      </c>
      <c r="G228" s="150">
        <v>965747</v>
      </c>
      <c r="H228" s="256"/>
      <c r="I228" s="256"/>
      <c r="J228" s="256"/>
      <c r="K228" s="292"/>
    </row>
    <row r="229" spans="2:11">
      <c r="B229" s="150" t="s">
        <v>153</v>
      </c>
      <c r="C229" s="149">
        <v>43798</v>
      </c>
      <c r="D229" s="228">
        <v>3643</v>
      </c>
      <c r="E229" s="228" t="s">
        <v>96</v>
      </c>
      <c r="F229" s="150" t="s">
        <v>215</v>
      </c>
      <c r="G229" s="150">
        <v>913587</v>
      </c>
      <c r="H229" s="256"/>
      <c r="I229" s="256"/>
      <c r="J229" s="256"/>
      <c r="K229" s="292"/>
    </row>
    <row r="230" spans="2:11">
      <c r="B230" s="150" t="s">
        <v>153</v>
      </c>
      <c r="C230" s="149">
        <v>43798</v>
      </c>
      <c r="D230" s="228">
        <v>3643</v>
      </c>
      <c r="E230" s="228" t="s">
        <v>96</v>
      </c>
      <c r="F230" s="150" t="s">
        <v>216</v>
      </c>
      <c r="G230" s="150">
        <v>956794</v>
      </c>
      <c r="H230" s="256"/>
      <c r="I230" s="256"/>
      <c r="J230" s="256"/>
      <c r="K230" s="292"/>
    </row>
    <row r="231" spans="2:11">
      <c r="B231" s="150" t="s">
        <v>153</v>
      </c>
      <c r="C231" s="149">
        <v>43798</v>
      </c>
      <c r="D231" s="228">
        <v>3643</v>
      </c>
      <c r="E231" s="228" t="s">
        <v>96</v>
      </c>
      <c r="F231" s="150" t="s">
        <v>217</v>
      </c>
      <c r="G231" s="150">
        <v>913594</v>
      </c>
      <c r="H231" s="256"/>
      <c r="I231" s="256"/>
      <c r="J231" s="256"/>
      <c r="K231" s="292"/>
    </row>
    <row r="232" spans="2:11">
      <c r="B232" s="150" t="s">
        <v>153</v>
      </c>
      <c r="C232" s="149">
        <v>43798</v>
      </c>
      <c r="D232" s="228">
        <v>3643</v>
      </c>
      <c r="E232" s="228" t="s">
        <v>96</v>
      </c>
      <c r="F232" s="150" t="s">
        <v>252</v>
      </c>
      <c r="G232" s="150">
        <v>968274</v>
      </c>
      <c r="H232" s="256"/>
      <c r="I232" s="256"/>
      <c r="J232" s="256"/>
      <c r="K232" s="292"/>
    </row>
    <row r="233" spans="2:11">
      <c r="B233" s="150" t="s">
        <v>153</v>
      </c>
      <c r="C233" s="149">
        <v>43798</v>
      </c>
      <c r="D233" s="228">
        <v>3643</v>
      </c>
      <c r="E233" s="228" t="s">
        <v>96</v>
      </c>
      <c r="F233" s="150" t="s">
        <v>218</v>
      </c>
      <c r="G233" s="150">
        <v>963544</v>
      </c>
      <c r="H233" s="256"/>
      <c r="I233" s="256"/>
      <c r="J233" s="256"/>
      <c r="K233" s="292"/>
    </row>
    <row r="234" spans="2:11">
      <c r="B234" s="150" t="s">
        <v>153</v>
      </c>
      <c r="C234" s="149">
        <v>43798</v>
      </c>
      <c r="D234" s="228">
        <v>3643</v>
      </c>
      <c r="E234" s="228" t="s">
        <v>96</v>
      </c>
      <c r="F234" s="150" t="s">
        <v>219</v>
      </c>
      <c r="G234" s="150">
        <v>963409</v>
      </c>
      <c r="H234" s="256"/>
      <c r="I234" s="256"/>
      <c r="J234" s="256"/>
      <c r="K234" s="292"/>
    </row>
    <row r="235" spans="2:11">
      <c r="B235" s="150" t="s">
        <v>153</v>
      </c>
      <c r="C235" s="149">
        <v>43798</v>
      </c>
      <c r="D235" s="228">
        <v>3643</v>
      </c>
      <c r="E235" s="228" t="s">
        <v>96</v>
      </c>
      <c r="F235" s="150" t="s">
        <v>220</v>
      </c>
      <c r="G235" s="150">
        <v>966363</v>
      </c>
      <c r="H235" s="256"/>
      <c r="I235" s="256"/>
      <c r="J235" s="256"/>
      <c r="K235" s="292"/>
    </row>
    <row r="236" spans="2:11">
      <c r="B236" s="150" t="s">
        <v>153</v>
      </c>
      <c r="C236" s="149">
        <v>43798</v>
      </c>
      <c r="D236" s="228">
        <v>3643</v>
      </c>
      <c r="E236" s="228" t="s">
        <v>96</v>
      </c>
      <c r="F236" s="150" t="s">
        <v>221</v>
      </c>
      <c r="G236" s="150">
        <v>965738</v>
      </c>
      <c r="H236" s="256"/>
      <c r="I236" s="256"/>
      <c r="J236" s="256"/>
      <c r="K236" s="292"/>
    </row>
    <row r="237" spans="2:11">
      <c r="B237" s="150" t="s">
        <v>153</v>
      </c>
      <c r="C237" s="149">
        <v>43798</v>
      </c>
      <c r="D237" s="228">
        <v>3643</v>
      </c>
      <c r="E237" s="228" t="s">
        <v>96</v>
      </c>
      <c r="F237" s="150" t="s">
        <v>222</v>
      </c>
      <c r="G237" s="150">
        <v>955856</v>
      </c>
      <c r="H237" s="256"/>
      <c r="I237" s="256"/>
      <c r="J237" s="256"/>
      <c r="K237" s="292"/>
    </row>
    <row r="238" spans="2:11">
      <c r="B238" s="150" t="s">
        <v>153</v>
      </c>
      <c r="C238" s="149">
        <v>43798</v>
      </c>
      <c r="D238" s="228">
        <v>3643</v>
      </c>
      <c r="E238" s="228" t="s">
        <v>96</v>
      </c>
      <c r="F238" s="150" t="s">
        <v>223</v>
      </c>
      <c r="G238" s="150">
        <v>960891</v>
      </c>
      <c r="H238" s="256"/>
      <c r="I238" s="256"/>
      <c r="J238" s="256"/>
      <c r="K238" s="292"/>
    </row>
    <row r="239" spans="2:11">
      <c r="B239" s="150" t="s">
        <v>153</v>
      </c>
      <c r="C239" s="149">
        <v>43798</v>
      </c>
      <c r="D239" s="228">
        <v>3643</v>
      </c>
      <c r="E239" s="228" t="s">
        <v>96</v>
      </c>
      <c r="F239" s="150" t="s">
        <v>224</v>
      </c>
      <c r="G239" s="150">
        <v>965576</v>
      </c>
      <c r="H239" s="256"/>
      <c r="I239" s="256"/>
      <c r="J239" s="256"/>
      <c r="K239" s="292"/>
    </row>
    <row r="240" spans="2:11">
      <c r="B240" s="150" t="s">
        <v>153</v>
      </c>
      <c r="C240" s="149">
        <v>43798</v>
      </c>
      <c r="D240" s="228">
        <v>3643</v>
      </c>
      <c r="E240" s="228" t="s">
        <v>96</v>
      </c>
      <c r="F240" s="150" t="s">
        <v>225</v>
      </c>
      <c r="G240" s="150">
        <v>964506</v>
      </c>
      <c r="H240" s="256"/>
      <c r="I240" s="256"/>
      <c r="J240" s="256"/>
      <c r="K240" s="292"/>
    </row>
    <row r="241" spans="2:11">
      <c r="B241" s="150" t="s">
        <v>153</v>
      </c>
      <c r="C241" s="149">
        <v>43798</v>
      </c>
      <c r="D241" s="228">
        <v>3643</v>
      </c>
      <c r="E241" s="228" t="s">
        <v>96</v>
      </c>
      <c r="F241" s="150" t="s">
        <v>137</v>
      </c>
      <c r="G241" s="150">
        <v>35115</v>
      </c>
      <c r="H241" s="256"/>
      <c r="I241" s="256"/>
      <c r="J241" s="256"/>
      <c r="K241" s="292"/>
    </row>
    <row r="242" spans="2:11">
      <c r="B242" s="150" t="s">
        <v>153</v>
      </c>
      <c r="C242" s="149">
        <v>43798</v>
      </c>
      <c r="D242" s="228">
        <v>3643</v>
      </c>
      <c r="E242" s="228" t="s">
        <v>96</v>
      </c>
      <c r="F242" s="150" t="s">
        <v>226</v>
      </c>
      <c r="G242" s="150">
        <v>967834</v>
      </c>
      <c r="H242" s="256"/>
      <c r="I242" s="256"/>
      <c r="J242" s="256"/>
      <c r="K242" s="292"/>
    </row>
    <row r="243" spans="2:11">
      <c r="B243" s="150" t="s">
        <v>153</v>
      </c>
      <c r="C243" s="149">
        <v>43798</v>
      </c>
      <c r="D243" s="228">
        <v>3643</v>
      </c>
      <c r="E243" s="228" t="s">
        <v>96</v>
      </c>
      <c r="F243" s="150" t="s">
        <v>227</v>
      </c>
      <c r="G243" s="150">
        <v>966916</v>
      </c>
      <c r="H243" s="256"/>
      <c r="I243" s="256"/>
      <c r="J243" s="256"/>
      <c r="K243" s="292"/>
    </row>
    <row r="244" spans="2:11">
      <c r="B244" s="150" t="s">
        <v>153</v>
      </c>
      <c r="C244" s="149">
        <v>43798</v>
      </c>
      <c r="D244" s="228">
        <v>3643</v>
      </c>
      <c r="E244" s="228" t="s">
        <v>96</v>
      </c>
      <c r="F244" s="150" t="s">
        <v>139</v>
      </c>
      <c r="G244" s="150">
        <v>966432</v>
      </c>
      <c r="H244" s="256"/>
      <c r="I244" s="256"/>
      <c r="J244" s="256"/>
      <c r="K244" s="292"/>
    </row>
    <row r="245" spans="2:11">
      <c r="B245" s="150" t="s">
        <v>153</v>
      </c>
      <c r="C245" s="149">
        <v>43798</v>
      </c>
      <c r="D245" s="228">
        <v>3643</v>
      </c>
      <c r="E245" s="228" t="s">
        <v>96</v>
      </c>
      <c r="F245" s="150" t="s">
        <v>282</v>
      </c>
      <c r="G245" s="150">
        <v>956524</v>
      </c>
      <c r="H245" s="256"/>
      <c r="I245" s="256"/>
      <c r="J245" s="256"/>
      <c r="K245" s="292"/>
    </row>
    <row r="246" spans="2:11">
      <c r="B246" s="150" t="s">
        <v>153</v>
      </c>
      <c r="C246" s="149">
        <v>43798</v>
      </c>
      <c r="D246" s="228">
        <v>3643</v>
      </c>
      <c r="E246" s="228" t="s">
        <v>96</v>
      </c>
      <c r="F246" s="150" t="s">
        <v>229</v>
      </c>
      <c r="G246" s="150">
        <v>966366</v>
      </c>
      <c r="H246" s="256"/>
      <c r="I246" s="256"/>
      <c r="J246" s="256"/>
      <c r="K246" s="292"/>
    </row>
    <row r="247" spans="2:11">
      <c r="B247" s="150" t="s">
        <v>153</v>
      </c>
      <c r="C247" s="149">
        <v>43798</v>
      </c>
      <c r="D247" s="228">
        <v>3643</v>
      </c>
      <c r="E247" s="228" t="s">
        <v>96</v>
      </c>
      <c r="F247" s="150" t="s">
        <v>230</v>
      </c>
      <c r="G247" s="150">
        <v>952279</v>
      </c>
      <c r="H247" s="256"/>
      <c r="I247" s="256"/>
      <c r="J247" s="256"/>
      <c r="K247" s="292"/>
    </row>
    <row r="248" spans="2:11">
      <c r="B248" s="150" t="s">
        <v>153</v>
      </c>
      <c r="C248" s="149">
        <v>43798</v>
      </c>
      <c r="D248" s="228">
        <v>3643</v>
      </c>
      <c r="E248" s="228" t="s">
        <v>96</v>
      </c>
      <c r="F248" s="150" t="s">
        <v>231</v>
      </c>
      <c r="G248" s="150">
        <v>964906</v>
      </c>
      <c r="H248" s="256"/>
      <c r="I248" s="256"/>
      <c r="J248" s="256"/>
      <c r="K248" s="292"/>
    </row>
    <row r="249" spans="2:11">
      <c r="B249" s="150" t="s">
        <v>153</v>
      </c>
      <c r="C249" s="149">
        <v>43798</v>
      </c>
      <c r="D249" s="228">
        <v>3643</v>
      </c>
      <c r="E249" s="228" t="s">
        <v>96</v>
      </c>
      <c r="F249" s="150" t="s">
        <v>232</v>
      </c>
      <c r="G249" s="150">
        <v>961261</v>
      </c>
      <c r="H249" s="256"/>
      <c r="I249" s="256"/>
      <c r="J249" s="256"/>
      <c r="K249" s="292"/>
    </row>
    <row r="250" spans="2:11">
      <c r="B250" s="150" t="s">
        <v>153</v>
      </c>
      <c r="C250" s="149">
        <v>43798</v>
      </c>
      <c r="D250" s="228">
        <v>3643</v>
      </c>
      <c r="E250" s="228" t="s">
        <v>96</v>
      </c>
      <c r="F250" s="150" t="s">
        <v>233</v>
      </c>
      <c r="G250" s="150">
        <v>962880</v>
      </c>
      <c r="H250" s="256"/>
      <c r="I250" s="256"/>
      <c r="J250" s="256"/>
      <c r="K250" s="292"/>
    </row>
    <row r="251" spans="2:11">
      <c r="B251" s="150" t="s">
        <v>153</v>
      </c>
      <c r="C251" s="149">
        <v>43798</v>
      </c>
      <c r="D251" s="228">
        <v>3643</v>
      </c>
      <c r="E251" s="228" t="s">
        <v>96</v>
      </c>
      <c r="F251" s="150" t="s">
        <v>234</v>
      </c>
      <c r="G251" s="150">
        <v>966010</v>
      </c>
      <c r="H251" s="256"/>
      <c r="I251" s="256"/>
      <c r="J251" s="256"/>
      <c r="K251" s="292"/>
    </row>
    <row r="252" spans="2:11">
      <c r="B252" s="150" t="s">
        <v>153</v>
      </c>
      <c r="C252" s="149">
        <v>43798</v>
      </c>
      <c r="D252" s="228">
        <v>3643</v>
      </c>
      <c r="E252" s="228" t="s">
        <v>96</v>
      </c>
      <c r="F252" s="150" t="s">
        <v>235</v>
      </c>
      <c r="G252" s="150">
        <v>913564</v>
      </c>
      <c r="H252" s="256"/>
      <c r="I252" s="256"/>
      <c r="J252" s="256"/>
      <c r="K252" s="292"/>
    </row>
    <row r="253" spans="2:11">
      <c r="B253" s="150" t="s">
        <v>153</v>
      </c>
      <c r="C253" s="149">
        <v>43798</v>
      </c>
      <c r="D253" s="228">
        <v>3643</v>
      </c>
      <c r="E253" s="228" t="s">
        <v>96</v>
      </c>
      <c r="F253" s="150" t="s">
        <v>280</v>
      </c>
      <c r="G253" s="150">
        <v>968993</v>
      </c>
      <c r="H253" s="256"/>
      <c r="I253" s="256"/>
      <c r="J253" s="256"/>
      <c r="K253" s="292"/>
    </row>
    <row r="254" spans="2:11">
      <c r="B254" s="150" t="s">
        <v>153</v>
      </c>
      <c r="C254" s="149">
        <v>43798</v>
      </c>
      <c r="D254" s="228">
        <v>3643</v>
      </c>
      <c r="E254" s="228" t="s">
        <v>96</v>
      </c>
      <c r="F254" s="150" t="s">
        <v>236</v>
      </c>
      <c r="G254" s="150">
        <v>964503</v>
      </c>
      <c r="H254" s="256"/>
      <c r="I254" s="256"/>
      <c r="J254" s="256"/>
      <c r="K254" s="292"/>
    </row>
    <row r="255" spans="2:11">
      <c r="B255" s="150" t="s">
        <v>153</v>
      </c>
      <c r="C255" s="149">
        <v>43798</v>
      </c>
      <c r="D255" s="228">
        <v>3643</v>
      </c>
      <c r="E255" s="228" t="s">
        <v>96</v>
      </c>
      <c r="F255" s="150" t="s">
        <v>237</v>
      </c>
      <c r="G255" s="150">
        <v>913590</v>
      </c>
      <c r="H255" s="256"/>
      <c r="I255" s="256"/>
      <c r="J255" s="256"/>
      <c r="K255" s="292"/>
    </row>
    <row r="256" spans="2:11">
      <c r="B256" s="150" t="s">
        <v>153</v>
      </c>
      <c r="C256" s="149">
        <v>43798</v>
      </c>
      <c r="D256" s="228">
        <v>3643</v>
      </c>
      <c r="E256" s="228" t="s">
        <v>96</v>
      </c>
      <c r="F256" s="150" t="s">
        <v>238</v>
      </c>
      <c r="G256" s="150">
        <v>952277</v>
      </c>
      <c r="H256" s="256"/>
      <c r="I256" s="256"/>
      <c r="J256" s="256"/>
      <c r="K256" s="292"/>
    </row>
    <row r="257" spans="2:11">
      <c r="B257" s="150" t="s">
        <v>153</v>
      </c>
      <c r="C257" s="149">
        <v>43798</v>
      </c>
      <c r="D257" s="228">
        <v>3643</v>
      </c>
      <c r="E257" s="228" t="s">
        <v>96</v>
      </c>
      <c r="F257" s="150" t="s">
        <v>239</v>
      </c>
      <c r="G257" s="150">
        <v>914147</v>
      </c>
      <c r="H257" s="256"/>
      <c r="I257" s="256"/>
      <c r="J257" s="256"/>
      <c r="K257" s="292"/>
    </row>
    <row r="258" spans="2:11">
      <c r="B258" s="150" t="s">
        <v>153</v>
      </c>
      <c r="C258" s="149">
        <v>43798</v>
      </c>
      <c r="D258" s="228">
        <v>3643</v>
      </c>
      <c r="E258" s="228" t="s">
        <v>96</v>
      </c>
      <c r="F258" s="150" t="s">
        <v>240</v>
      </c>
      <c r="G258" s="150">
        <v>960140</v>
      </c>
      <c r="H258" s="256"/>
      <c r="I258" s="256"/>
      <c r="J258" s="256"/>
      <c r="K258" s="292"/>
    </row>
    <row r="259" spans="2:11">
      <c r="B259" s="150" t="s">
        <v>153</v>
      </c>
      <c r="C259" s="149">
        <v>43798</v>
      </c>
      <c r="D259" s="228">
        <v>3643</v>
      </c>
      <c r="E259" s="228" t="s">
        <v>96</v>
      </c>
      <c r="F259" s="150" t="s">
        <v>241</v>
      </c>
      <c r="G259" s="150">
        <v>953852</v>
      </c>
      <c r="H259" s="256"/>
      <c r="I259" s="256"/>
      <c r="J259" s="256"/>
      <c r="K259" s="292"/>
    </row>
    <row r="260" spans="2:11">
      <c r="B260" s="150" t="s">
        <v>153</v>
      </c>
      <c r="C260" s="149">
        <v>43798</v>
      </c>
      <c r="D260" s="228">
        <v>3643</v>
      </c>
      <c r="E260" s="228" t="s">
        <v>96</v>
      </c>
      <c r="F260" s="150" t="s">
        <v>242</v>
      </c>
      <c r="G260" s="150">
        <v>952324</v>
      </c>
      <c r="H260" s="256"/>
      <c r="I260" s="256"/>
      <c r="J260" s="256"/>
      <c r="K260" s="292"/>
    </row>
    <row r="261" spans="2:11">
      <c r="B261" s="150" t="s">
        <v>153</v>
      </c>
      <c r="C261" s="149">
        <v>43798</v>
      </c>
      <c r="D261" s="228">
        <v>3643</v>
      </c>
      <c r="E261" s="228" t="s">
        <v>96</v>
      </c>
      <c r="F261" s="150" t="s">
        <v>243</v>
      </c>
      <c r="G261" s="150">
        <v>964706</v>
      </c>
      <c r="H261" s="256"/>
      <c r="I261" s="256"/>
      <c r="J261" s="256"/>
      <c r="K261" s="292"/>
    </row>
    <row r="262" spans="2:11">
      <c r="B262" s="150" t="s">
        <v>153</v>
      </c>
      <c r="C262" s="149">
        <v>43798</v>
      </c>
      <c r="D262" s="228">
        <v>3643</v>
      </c>
      <c r="E262" s="228" t="s">
        <v>96</v>
      </c>
      <c r="F262" s="150" t="s">
        <v>244</v>
      </c>
      <c r="G262" s="150">
        <v>914125</v>
      </c>
      <c r="H262" s="256"/>
      <c r="I262" s="256"/>
      <c r="J262" s="256"/>
      <c r="K262" s="292"/>
    </row>
    <row r="263" spans="2:11">
      <c r="B263" s="150" t="s">
        <v>153</v>
      </c>
      <c r="C263" s="149">
        <v>43798</v>
      </c>
      <c r="D263" s="228">
        <v>3643</v>
      </c>
      <c r="E263" s="228" t="s">
        <v>96</v>
      </c>
      <c r="F263" s="150" t="s">
        <v>251</v>
      </c>
      <c r="G263" s="150">
        <v>968111</v>
      </c>
      <c r="H263" s="256"/>
      <c r="I263" s="256"/>
      <c r="J263" s="256"/>
      <c r="K263" s="292"/>
    </row>
    <row r="264" spans="2:11">
      <c r="B264" s="150" t="s">
        <v>153</v>
      </c>
      <c r="C264" s="149">
        <v>43798</v>
      </c>
      <c r="D264" s="228">
        <v>3643</v>
      </c>
      <c r="E264" s="228" t="s">
        <v>96</v>
      </c>
      <c r="F264" s="150" t="s">
        <v>245</v>
      </c>
      <c r="G264" s="150">
        <v>967665</v>
      </c>
      <c r="H264" s="256"/>
      <c r="I264" s="256"/>
      <c r="J264" s="256"/>
      <c r="K264" s="292"/>
    </row>
    <row r="265" spans="2:11">
      <c r="B265" s="150" t="s">
        <v>153</v>
      </c>
      <c r="C265" s="149">
        <v>43798</v>
      </c>
      <c r="D265" s="228">
        <v>3643</v>
      </c>
      <c r="E265" s="228" t="s">
        <v>96</v>
      </c>
      <c r="F265" s="150" t="s">
        <v>246</v>
      </c>
      <c r="G265" s="150">
        <v>963908</v>
      </c>
      <c r="H265" s="256"/>
      <c r="I265" s="256"/>
      <c r="J265" s="256"/>
      <c r="K265" s="292"/>
    </row>
    <row r="266" spans="2:11">
      <c r="B266" s="150" t="s">
        <v>153</v>
      </c>
      <c r="C266" s="149">
        <v>43798</v>
      </c>
      <c r="D266" s="228">
        <v>3643</v>
      </c>
      <c r="E266" s="228" t="s">
        <v>96</v>
      </c>
      <c r="F266" s="150" t="s">
        <v>247</v>
      </c>
      <c r="G266" s="150">
        <v>914124</v>
      </c>
      <c r="H266" s="256"/>
      <c r="I266" s="256"/>
      <c r="J266" s="256"/>
      <c r="K266" s="292"/>
    </row>
    <row r="267" spans="2:11">
      <c r="B267" s="150" t="s">
        <v>153</v>
      </c>
      <c r="C267" s="149">
        <v>43798</v>
      </c>
      <c r="D267" s="228">
        <v>3643</v>
      </c>
      <c r="E267" s="228" t="s">
        <v>96</v>
      </c>
      <c r="F267" s="150" t="s">
        <v>248</v>
      </c>
      <c r="G267" s="150">
        <v>914128</v>
      </c>
      <c r="H267" s="256"/>
      <c r="I267" s="256"/>
      <c r="J267" s="256"/>
      <c r="K267" s="292"/>
    </row>
    <row r="268" spans="2:11">
      <c r="B268" s="150" t="s">
        <v>153</v>
      </c>
      <c r="C268" s="149">
        <v>43798</v>
      </c>
      <c r="D268" s="228">
        <v>3643</v>
      </c>
      <c r="E268" s="228" t="s">
        <v>96</v>
      </c>
      <c r="F268" s="150" t="s">
        <v>249</v>
      </c>
      <c r="G268" s="150">
        <v>961059</v>
      </c>
      <c r="H268" s="256"/>
      <c r="I268" s="256"/>
      <c r="J268" s="256"/>
      <c r="K268" s="292"/>
    </row>
    <row r="269" spans="2:11">
      <c r="B269" s="150" t="s">
        <v>153</v>
      </c>
      <c r="C269" s="149">
        <v>43798</v>
      </c>
      <c r="D269" s="228">
        <v>3643</v>
      </c>
      <c r="E269" s="228" t="s">
        <v>96</v>
      </c>
      <c r="F269" s="150" t="s">
        <v>250</v>
      </c>
      <c r="G269" s="150">
        <v>923159</v>
      </c>
      <c r="H269" s="256"/>
      <c r="I269" s="256"/>
      <c r="J269" s="256"/>
      <c r="K269" s="292"/>
    </row>
  </sheetData>
  <autoFilter ref="B4:V225"/>
  <mergeCells count="99">
    <mergeCell ref="H158:H201"/>
    <mergeCell ref="I158:I201"/>
    <mergeCell ref="J158:J201"/>
    <mergeCell ref="K158:K201"/>
    <mergeCell ref="H202:H207"/>
    <mergeCell ref="I202:I207"/>
    <mergeCell ref="J202:J207"/>
    <mergeCell ref="K202:K207"/>
    <mergeCell ref="O146:O152"/>
    <mergeCell ref="J146:J152"/>
    <mergeCell ref="K146:K152"/>
    <mergeCell ref="H113:H140"/>
    <mergeCell ref="I113:I140"/>
    <mergeCell ref="J113:J140"/>
    <mergeCell ref="K113:K140"/>
    <mergeCell ref="H146:H152"/>
    <mergeCell ref="I146:I152"/>
    <mergeCell ref="L146:L152"/>
    <mergeCell ref="M146:M152"/>
    <mergeCell ref="N146:N152"/>
    <mergeCell ref="M141:M142"/>
    <mergeCell ref="N141:N142"/>
    <mergeCell ref="O141:O142"/>
    <mergeCell ref="H141:H142"/>
    <mergeCell ref="I141:I142"/>
    <mergeCell ref="J141:J142"/>
    <mergeCell ref="K141:K142"/>
    <mergeCell ref="L141:L142"/>
    <mergeCell ref="H98:H110"/>
    <mergeCell ref="I98:I110"/>
    <mergeCell ref="J98:J110"/>
    <mergeCell ref="K98:K110"/>
    <mergeCell ref="H111:H112"/>
    <mergeCell ref="I111:I112"/>
    <mergeCell ref="J111:J112"/>
    <mergeCell ref="K111:K112"/>
    <mergeCell ref="O36:O49"/>
    <mergeCell ref="H50:H63"/>
    <mergeCell ref="I50:I63"/>
    <mergeCell ref="J50:J63"/>
    <mergeCell ref="K50:K63"/>
    <mergeCell ref="L36:L49"/>
    <mergeCell ref="M36:M49"/>
    <mergeCell ref="H36:H43"/>
    <mergeCell ref="I36:I43"/>
    <mergeCell ref="J36:J43"/>
    <mergeCell ref="K36:K43"/>
    <mergeCell ref="H67:H68"/>
    <mergeCell ref="H69:H75"/>
    <mergeCell ref="I69:I75"/>
    <mergeCell ref="J69:J75"/>
    <mergeCell ref="K69:K75"/>
    <mergeCell ref="I67:I68"/>
    <mergeCell ref="J67:J68"/>
    <mergeCell ref="K67:K68"/>
    <mergeCell ref="H76:H85"/>
    <mergeCell ref="I76:I85"/>
    <mergeCell ref="J76:J85"/>
    <mergeCell ref="K76:K85"/>
    <mergeCell ref="H86:H96"/>
    <mergeCell ref="I86:I96"/>
    <mergeCell ref="J86:J96"/>
    <mergeCell ref="K86:K96"/>
    <mergeCell ref="L2:O2"/>
    <mergeCell ref="S3:V3"/>
    <mergeCell ref="H44:H49"/>
    <mergeCell ref="I44:I49"/>
    <mergeCell ref="J44:J49"/>
    <mergeCell ref="K44:K49"/>
    <mergeCell ref="H2:K2"/>
    <mergeCell ref="H5:H31"/>
    <mergeCell ref="I5:I31"/>
    <mergeCell ref="J5:J31"/>
    <mergeCell ref="K5:K31"/>
    <mergeCell ref="H32:H33"/>
    <mergeCell ref="I32:I33"/>
    <mergeCell ref="J32:J33"/>
    <mergeCell ref="K32:K33"/>
    <mergeCell ref="N36:N49"/>
    <mergeCell ref="M156:M157"/>
    <mergeCell ref="N156:N157"/>
    <mergeCell ref="O156:O157"/>
    <mergeCell ref="L156:L157"/>
    <mergeCell ref="H156:H157"/>
    <mergeCell ref="I156:I157"/>
    <mergeCell ref="J156:J157"/>
    <mergeCell ref="K156:K157"/>
    <mergeCell ref="H227:H269"/>
    <mergeCell ref="I227:I269"/>
    <mergeCell ref="J227:J269"/>
    <mergeCell ref="K227:K269"/>
    <mergeCell ref="H209:H218"/>
    <mergeCell ref="I209:I218"/>
    <mergeCell ref="J209:J218"/>
    <mergeCell ref="K209:K218"/>
    <mergeCell ref="H219:H225"/>
    <mergeCell ref="I219:I225"/>
    <mergeCell ref="J219:J225"/>
    <mergeCell ref="K219:K225"/>
  </mergeCells>
  <conditionalFormatting sqref="K5:K155 K158:K208 O5:O155 O158:O208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4:O42"/>
  <sheetViews>
    <sheetView workbookViewId="0">
      <selection activeCell="L33" sqref="L33"/>
    </sheetView>
  </sheetViews>
  <sheetFormatPr baseColWidth="10" defaultRowHeight="15"/>
  <cols>
    <col min="2" max="2" width="20.7109375" customWidth="1"/>
    <col min="3" max="3" width="11.42578125" style="122"/>
    <col min="4" max="4" width="18.42578125" customWidth="1"/>
    <col min="7" max="7" width="14.42578125" customWidth="1"/>
  </cols>
  <sheetData>
    <row r="4" spans="2:15">
      <c r="B4" s="317" t="s">
        <v>274</v>
      </c>
      <c r="C4" s="317"/>
      <c r="D4" s="317"/>
      <c r="E4" s="317"/>
      <c r="F4" s="317"/>
      <c r="G4" s="317"/>
      <c r="H4" s="317"/>
      <c r="I4" s="317"/>
      <c r="N4" s="318" t="s">
        <v>275</v>
      </c>
      <c r="O4" s="318"/>
    </row>
    <row r="5" spans="2:15" s="122" customFormat="1">
      <c r="B5" s="321" t="s">
        <v>261</v>
      </c>
      <c r="C5" s="321"/>
      <c r="D5" s="212" t="s">
        <v>130</v>
      </c>
      <c r="E5" s="212" t="s">
        <v>131</v>
      </c>
      <c r="F5" s="212" t="s">
        <v>266</v>
      </c>
      <c r="G5" s="212" t="s">
        <v>264</v>
      </c>
      <c r="H5" s="212" t="s">
        <v>8</v>
      </c>
      <c r="I5" s="212" t="s">
        <v>36</v>
      </c>
      <c r="N5" s="209" t="s">
        <v>119</v>
      </c>
      <c r="O5" s="150">
        <f>+G9+G19+G26+G33+G42</f>
        <v>0.36099999999999999</v>
      </c>
    </row>
    <row r="6" spans="2:15">
      <c r="B6" s="320" t="s">
        <v>136</v>
      </c>
      <c r="C6" s="181" t="s">
        <v>189</v>
      </c>
      <c r="D6" s="124" t="s">
        <v>137</v>
      </c>
      <c r="E6" s="124">
        <v>35115</v>
      </c>
      <c r="F6" s="175">
        <v>10</v>
      </c>
      <c r="G6" s="175"/>
      <c r="H6" s="175">
        <v>10</v>
      </c>
      <c r="I6" s="211">
        <f>+G6/F6</f>
        <v>0</v>
      </c>
      <c r="N6" s="209" t="s">
        <v>259</v>
      </c>
      <c r="O6" s="124"/>
    </row>
    <row r="7" spans="2:15">
      <c r="B7" s="320"/>
      <c r="C7" s="181" t="s">
        <v>11</v>
      </c>
      <c r="D7" s="124" t="s">
        <v>138</v>
      </c>
      <c r="E7" s="124">
        <v>961584</v>
      </c>
      <c r="F7" s="175">
        <v>10</v>
      </c>
      <c r="G7" s="175">
        <v>0.02</v>
      </c>
      <c r="H7" s="175">
        <v>9.98</v>
      </c>
      <c r="I7" s="211">
        <f t="shared" ref="I7:I8" si="0">+G7/F7</f>
        <v>2E-3</v>
      </c>
    </row>
    <row r="8" spans="2:15">
      <c r="B8" s="320"/>
      <c r="C8" s="181" t="s">
        <v>265</v>
      </c>
      <c r="D8" s="124" t="s">
        <v>139</v>
      </c>
      <c r="E8" s="124">
        <v>966432</v>
      </c>
      <c r="F8" s="175">
        <v>10</v>
      </c>
      <c r="G8" s="175"/>
      <c r="H8" s="175">
        <v>10</v>
      </c>
      <c r="I8" s="211">
        <f t="shared" si="0"/>
        <v>0</v>
      </c>
    </row>
    <row r="9" spans="2:15">
      <c r="G9">
        <f>SUM(G6:G8)</f>
        <v>0.02</v>
      </c>
    </row>
    <row r="11" spans="2:15">
      <c r="B11" s="122"/>
      <c r="D11" s="122"/>
      <c r="E11" s="122"/>
      <c r="F11" s="122"/>
      <c r="G11" s="122"/>
      <c r="H11" s="122"/>
    </row>
    <row r="12" spans="2:15">
      <c r="B12" s="317" t="s">
        <v>269</v>
      </c>
      <c r="C12" s="317"/>
      <c r="D12" s="317"/>
      <c r="E12" s="317"/>
      <c r="F12" s="317"/>
      <c r="G12" s="317"/>
      <c r="H12" s="317"/>
      <c r="I12" s="317"/>
    </row>
    <row r="13" spans="2:15" ht="15" customHeight="1">
      <c r="B13" s="318" t="s">
        <v>261</v>
      </c>
      <c r="C13" s="318"/>
      <c r="D13" s="209" t="s">
        <v>130</v>
      </c>
      <c r="E13" s="209" t="s">
        <v>131</v>
      </c>
      <c r="F13" s="209" t="s">
        <v>266</v>
      </c>
      <c r="G13" s="209" t="s">
        <v>264</v>
      </c>
      <c r="H13" s="209" t="s">
        <v>8</v>
      </c>
      <c r="I13" s="209" t="s">
        <v>36</v>
      </c>
    </row>
    <row r="14" spans="2:15">
      <c r="B14" s="316" t="s">
        <v>140</v>
      </c>
      <c r="C14" s="181"/>
      <c r="D14" s="127" t="s">
        <v>141</v>
      </c>
      <c r="E14" s="174" t="s">
        <v>77</v>
      </c>
      <c r="F14" s="127">
        <v>40</v>
      </c>
      <c r="G14" s="127"/>
      <c r="H14" s="127">
        <f>+F14-G14</f>
        <v>40</v>
      </c>
      <c r="I14" s="213">
        <f>+G14/F14</f>
        <v>0</v>
      </c>
    </row>
    <row r="15" spans="2:15">
      <c r="B15" s="316"/>
      <c r="C15" s="181"/>
      <c r="D15" s="127" t="s">
        <v>142</v>
      </c>
      <c r="E15" s="127">
        <v>951110</v>
      </c>
      <c r="F15" s="127">
        <v>2.5</v>
      </c>
      <c r="G15" s="127"/>
      <c r="H15" s="127">
        <f>+F15-G15</f>
        <v>2.5</v>
      </c>
      <c r="I15" s="213">
        <f>+G15/F15</f>
        <v>0</v>
      </c>
    </row>
    <row r="16" spans="2:15">
      <c r="B16" s="316"/>
      <c r="C16" s="181"/>
      <c r="D16" s="123" t="s">
        <v>267</v>
      </c>
      <c r="E16" s="127">
        <v>966665</v>
      </c>
      <c r="F16" s="127"/>
      <c r="G16" s="127"/>
      <c r="H16" s="127"/>
      <c r="I16" s="213"/>
    </row>
    <row r="17" spans="2:9">
      <c r="B17" s="316"/>
      <c r="C17" s="181"/>
      <c r="D17" s="123" t="s">
        <v>144</v>
      </c>
      <c r="E17" s="127">
        <v>960563</v>
      </c>
      <c r="F17" s="127">
        <v>2.5</v>
      </c>
      <c r="G17" s="127"/>
      <c r="H17" s="127">
        <f>+F17-G17</f>
        <v>2.5</v>
      </c>
      <c r="I17" s="213">
        <f>+G17/F17</f>
        <v>0</v>
      </c>
    </row>
    <row r="18" spans="2:9">
      <c r="B18" s="316"/>
      <c r="C18" s="181"/>
      <c r="D18" s="123" t="s">
        <v>268</v>
      </c>
      <c r="E18" s="123">
        <v>923266</v>
      </c>
      <c r="F18" s="127"/>
      <c r="G18" s="127"/>
      <c r="H18" s="127"/>
      <c r="I18" s="213"/>
    </row>
    <row r="19" spans="2:9">
      <c r="B19" s="125"/>
      <c r="C19" s="125"/>
      <c r="D19" s="126"/>
      <c r="E19" s="126"/>
      <c r="F19" s="126"/>
      <c r="G19" s="126">
        <f>SUM(G14:G18)</f>
        <v>0</v>
      </c>
      <c r="H19" s="126"/>
    </row>
    <row r="21" spans="2:9">
      <c r="B21" s="122"/>
      <c r="D21" s="122"/>
      <c r="E21" s="122"/>
      <c r="F21" s="122"/>
      <c r="G21" s="122"/>
      <c r="H21" s="122"/>
    </row>
    <row r="22" spans="2:9">
      <c r="B22" s="317" t="s">
        <v>270</v>
      </c>
      <c r="C22" s="317"/>
      <c r="D22" s="317"/>
      <c r="E22" s="317"/>
      <c r="F22" s="317"/>
      <c r="G22" s="317"/>
      <c r="H22" s="317"/>
      <c r="I22" s="317"/>
    </row>
    <row r="23" spans="2:9">
      <c r="B23" s="318" t="s">
        <v>261</v>
      </c>
      <c r="C23" s="318"/>
      <c r="D23" s="209" t="s">
        <v>130</v>
      </c>
      <c r="E23" s="209" t="s">
        <v>131</v>
      </c>
      <c r="F23" s="209" t="s">
        <v>266</v>
      </c>
      <c r="G23" s="209" t="s">
        <v>264</v>
      </c>
      <c r="H23" s="209" t="s">
        <v>8</v>
      </c>
      <c r="I23" s="209" t="s">
        <v>36</v>
      </c>
    </row>
    <row r="24" spans="2:9">
      <c r="B24" s="319" t="s">
        <v>146</v>
      </c>
      <c r="C24" s="181"/>
      <c r="D24" s="124" t="s">
        <v>147</v>
      </c>
      <c r="E24" s="124">
        <v>961267</v>
      </c>
      <c r="F24" s="124">
        <v>7.5</v>
      </c>
      <c r="G24" s="124">
        <v>6.2E-2</v>
      </c>
      <c r="H24" s="124">
        <v>7.4379999999999997</v>
      </c>
      <c r="I24" s="210">
        <f>+G24/F24</f>
        <v>8.266666666666667E-3</v>
      </c>
    </row>
    <row r="25" spans="2:9">
      <c r="B25" s="319"/>
      <c r="C25" s="181"/>
      <c r="D25" s="124" t="s">
        <v>148</v>
      </c>
      <c r="E25" s="124">
        <v>901588</v>
      </c>
      <c r="F25" s="124">
        <v>7.5</v>
      </c>
      <c r="G25" s="124">
        <v>0.13300000000000001</v>
      </c>
      <c r="H25" s="124">
        <v>7.367</v>
      </c>
      <c r="I25" s="210">
        <f>+G25/F25</f>
        <v>1.7733333333333334E-2</v>
      </c>
    </row>
    <row r="26" spans="2:9">
      <c r="G26">
        <f>SUM(G24:G25)</f>
        <v>0.19500000000000001</v>
      </c>
    </row>
    <row r="29" spans="2:9">
      <c r="B29" s="317" t="s">
        <v>271</v>
      </c>
      <c r="C29" s="317"/>
      <c r="D29" s="317"/>
      <c r="E29" s="317"/>
      <c r="F29" s="317"/>
      <c r="G29" s="317"/>
      <c r="H29" s="317"/>
      <c r="I29" s="317"/>
    </row>
    <row r="30" spans="2:9">
      <c r="B30" s="318" t="s">
        <v>261</v>
      </c>
      <c r="C30" s="318"/>
      <c r="D30" s="209" t="s">
        <v>130</v>
      </c>
      <c r="E30" s="209" t="s">
        <v>131</v>
      </c>
      <c r="F30" s="209" t="s">
        <v>266</v>
      </c>
      <c r="G30" s="209" t="s">
        <v>264</v>
      </c>
      <c r="H30" s="209" t="s">
        <v>8</v>
      </c>
      <c r="I30" s="209" t="s">
        <v>36</v>
      </c>
    </row>
    <row r="31" spans="2:9">
      <c r="B31" s="319" t="s">
        <v>146</v>
      </c>
      <c r="C31" s="181"/>
      <c r="D31" s="124" t="s">
        <v>169</v>
      </c>
      <c r="E31" s="124">
        <v>960355</v>
      </c>
      <c r="F31" s="124">
        <v>2.5</v>
      </c>
      <c r="G31" s="124">
        <v>7.0000000000000007E-2</v>
      </c>
      <c r="H31" s="124">
        <f>+F31-G31</f>
        <v>2.4300000000000002</v>
      </c>
      <c r="I31" s="210">
        <f>+G31/F31</f>
        <v>2.8000000000000004E-2</v>
      </c>
    </row>
    <row r="32" spans="2:9">
      <c r="B32" s="319"/>
      <c r="C32" s="181"/>
      <c r="D32" s="124" t="s">
        <v>180</v>
      </c>
      <c r="E32" s="124">
        <v>964933</v>
      </c>
      <c r="F32" s="124">
        <v>2.5</v>
      </c>
      <c r="G32" s="124">
        <v>7.5999999999999998E-2</v>
      </c>
      <c r="H32" s="124">
        <f>+F32-G32</f>
        <v>2.4239999999999999</v>
      </c>
      <c r="I32" s="210">
        <f>+G32/F32</f>
        <v>3.04E-2</v>
      </c>
    </row>
    <row r="33" spans="2:9">
      <c r="G33">
        <f>SUM(G31:G32)</f>
        <v>0.14600000000000002</v>
      </c>
    </row>
    <row r="36" spans="2:9">
      <c r="B36" s="317" t="s">
        <v>273</v>
      </c>
      <c r="C36" s="317"/>
      <c r="D36" s="317"/>
      <c r="E36" s="317"/>
      <c r="F36" s="317"/>
      <c r="G36" s="317"/>
      <c r="H36" s="317"/>
      <c r="I36" s="317"/>
    </row>
    <row r="37" spans="2:9">
      <c r="B37" s="318" t="s">
        <v>261</v>
      </c>
      <c r="C37" s="318"/>
      <c r="D37" s="209" t="s">
        <v>130</v>
      </c>
      <c r="E37" s="209" t="s">
        <v>131</v>
      </c>
      <c r="F37" s="209" t="s">
        <v>266</v>
      </c>
      <c r="G37" s="209" t="s">
        <v>264</v>
      </c>
      <c r="H37" s="209" t="s">
        <v>8</v>
      </c>
      <c r="I37" s="209" t="s">
        <v>36</v>
      </c>
    </row>
    <row r="38" spans="2:9">
      <c r="B38" s="316" t="s">
        <v>272</v>
      </c>
      <c r="C38" s="181"/>
      <c r="D38" s="127" t="s">
        <v>182</v>
      </c>
      <c r="E38" s="127">
        <v>951110</v>
      </c>
      <c r="F38" s="127">
        <v>2.5</v>
      </c>
      <c r="G38" s="127"/>
      <c r="H38" s="127">
        <f>+F38-G38</f>
        <v>2.5</v>
      </c>
      <c r="I38" s="213">
        <f>+G38/F38</f>
        <v>0</v>
      </c>
    </row>
    <row r="39" spans="2:9">
      <c r="B39" s="316"/>
      <c r="C39" s="181"/>
      <c r="D39" s="123" t="s">
        <v>180</v>
      </c>
      <c r="E39" s="127">
        <v>966665</v>
      </c>
      <c r="F39" s="127"/>
      <c r="G39" s="127"/>
      <c r="H39" s="127"/>
      <c r="I39" s="213"/>
    </row>
    <row r="40" spans="2:9">
      <c r="B40" s="316"/>
      <c r="C40" s="181"/>
      <c r="D40" s="123" t="s">
        <v>169</v>
      </c>
      <c r="E40" s="127">
        <v>960563</v>
      </c>
      <c r="F40" s="127">
        <v>2.5</v>
      </c>
      <c r="G40" s="127"/>
      <c r="H40" s="127">
        <f>+F40-G40</f>
        <v>2.5</v>
      </c>
      <c r="I40" s="213">
        <f>+G40/F40</f>
        <v>0</v>
      </c>
    </row>
    <row r="41" spans="2:9">
      <c r="B41" s="316"/>
      <c r="C41" s="181"/>
      <c r="D41" s="123" t="s">
        <v>183</v>
      </c>
      <c r="E41" s="123">
        <v>923266</v>
      </c>
      <c r="F41" s="127"/>
      <c r="G41" s="127"/>
      <c r="H41" s="127"/>
      <c r="I41" s="213"/>
    </row>
    <row r="42" spans="2:9">
      <c r="G42">
        <f>SUM(G38:G41)</f>
        <v>0</v>
      </c>
    </row>
  </sheetData>
  <mergeCells count="16">
    <mergeCell ref="B6:B8"/>
    <mergeCell ref="B24:B25"/>
    <mergeCell ref="B5:C5"/>
    <mergeCell ref="B4:I4"/>
    <mergeCell ref="N4:O4"/>
    <mergeCell ref="B14:B18"/>
    <mergeCell ref="B13:C13"/>
    <mergeCell ref="B12:I12"/>
    <mergeCell ref="B23:C23"/>
    <mergeCell ref="B22:I22"/>
    <mergeCell ref="B38:B41"/>
    <mergeCell ref="B29:I29"/>
    <mergeCell ref="B30:C30"/>
    <mergeCell ref="B31:B32"/>
    <mergeCell ref="B36:I36"/>
    <mergeCell ref="B37:C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79"/>
  <sheetViews>
    <sheetView zoomScale="90" zoomScaleNormal="90" workbookViewId="0">
      <selection activeCell="A67" sqref="A67:A76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113"/>
  </cols>
  <sheetData>
    <row r="1" spans="1:17">
      <c r="A1" s="117" t="s">
        <v>78</v>
      </c>
      <c r="B1" s="117" t="s">
        <v>79</v>
      </c>
      <c r="C1" s="117" t="s">
        <v>80</v>
      </c>
      <c r="D1" s="117" t="s">
        <v>81</v>
      </c>
      <c r="E1" s="115" t="s">
        <v>82</v>
      </c>
      <c r="F1" s="117" t="s">
        <v>83</v>
      </c>
      <c r="G1" s="117" t="s">
        <v>84</v>
      </c>
      <c r="H1" s="117" t="s">
        <v>85</v>
      </c>
      <c r="I1" s="117" t="s">
        <v>86</v>
      </c>
      <c r="J1" s="117" t="s">
        <v>87</v>
      </c>
      <c r="K1" s="117" t="s">
        <v>88</v>
      </c>
      <c r="L1" s="118" t="s">
        <v>89</v>
      </c>
      <c r="M1" s="119" t="s">
        <v>90</v>
      </c>
      <c r="N1" s="185" t="s">
        <v>91</v>
      </c>
      <c r="O1" s="120" t="s">
        <v>92</v>
      </c>
      <c r="P1" s="2" t="s">
        <v>93</v>
      </c>
      <c r="Q1" s="2" t="s">
        <v>94</v>
      </c>
    </row>
    <row r="2" spans="1:17">
      <c r="A2" s="122" t="s">
        <v>283</v>
      </c>
      <c r="B2" s="116" t="s">
        <v>95</v>
      </c>
      <c r="C2" s="116" t="s">
        <v>96</v>
      </c>
      <c r="D2" s="116" t="s">
        <v>97</v>
      </c>
      <c r="E2" t="str">
        <f>+Industrial!C11</f>
        <v>ARICA SEAFOOD PRODUCER S.A.</v>
      </c>
      <c r="F2" s="116" t="s">
        <v>98</v>
      </c>
      <c r="G2" s="116" t="s">
        <v>99</v>
      </c>
      <c r="H2">
        <f>+Industrial!E11</f>
        <v>3897.0630000000001</v>
      </c>
      <c r="I2" s="122">
        <f>+Industrial!F11</f>
        <v>-943.81500000000005</v>
      </c>
      <c r="J2" s="122">
        <f>+Industrial!G11</f>
        <v>2953.248</v>
      </c>
      <c r="K2" s="122">
        <f>+Industrial!H11</f>
        <v>0</v>
      </c>
      <c r="L2" s="122">
        <f>+Industrial!I11</f>
        <v>2953.248</v>
      </c>
      <c r="M2" s="31">
        <f>+Industrial!J11</f>
        <v>0</v>
      </c>
      <c r="N2" s="186" t="s">
        <v>77</v>
      </c>
      <c r="O2" s="113">
        <f>+Resumen!C$4</f>
        <v>43830</v>
      </c>
      <c r="P2">
        <v>2019</v>
      </c>
    </row>
    <row r="3" spans="1:17">
      <c r="A3" s="122" t="s">
        <v>283</v>
      </c>
      <c r="B3" s="116" t="s">
        <v>95</v>
      </c>
      <c r="C3" s="116" t="s">
        <v>96</v>
      </c>
      <c r="D3" s="116" t="s">
        <v>97</v>
      </c>
      <c r="E3" t="str">
        <f>+Industrial!C11</f>
        <v>ARICA SEAFOOD PRODUCER S.A.</v>
      </c>
      <c r="F3" s="116" t="s">
        <v>100</v>
      </c>
      <c r="G3" s="116" t="s">
        <v>101</v>
      </c>
      <c r="H3" s="122">
        <f>+Industrial!E12</f>
        <v>1299.0160000000001</v>
      </c>
      <c r="I3" s="122">
        <f>+Industrial!F12</f>
        <v>-4252.2640000000001</v>
      </c>
      <c r="J3" s="122">
        <f>+Industrial!G12</f>
        <v>0</v>
      </c>
      <c r="K3" s="122">
        <f>+Industrial!H12</f>
        <v>0</v>
      </c>
      <c r="L3" s="122">
        <f>+Industrial!I12</f>
        <v>0</v>
      </c>
      <c r="M3" s="31">
        <f>+Industrial!J12</f>
        <v>0</v>
      </c>
      <c r="N3" s="186" t="s">
        <v>77</v>
      </c>
      <c r="O3" s="113">
        <f>+Resumen!C$4</f>
        <v>43830</v>
      </c>
      <c r="P3" s="116">
        <v>2019</v>
      </c>
    </row>
    <row r="4" spans="1:17">
      <c r="A4" s="122" t="s">
        <v>283</v>
      </c>
      <c r="B4" s="116" t="s">
        <v>95</v>
      </c>
      <c r="C4" s="116" t="s">
        <v>96</v>
      </c>
      <c r="D4" s="116" t="s">
        <v>97</v>
      </c>
      <c r="E4" t="str">
        <f>+Industrial!C11</f>
        <v>ARICA SEAFOOD PRODUCER S.A.</v>
      </c>
      <c r="F4" s="116" t="s">
        <v>102</v>
      </c>
      <c r="G4" s="116" t="s">
        <v>101</v>
      </c>
      <c r="H4">
        <f>+Industrial!K11</f>
        <v>5196.0789999999997</v>
      </c>
      <c r="I4" s="122">
        <f>+Industrial!L11</f>
        <v>-5196.0789999999997</v>
      </c>
      <c r="J4" s="122">
        <f>+Industrial!M11</f>
        <v>0</v>
      </c>
      <c r="K4" s="122">
        <f>+Industrial!N11</f>
        <v>0</v>
      </c>
      <c r="L4" s="122">
        <f>+Industrial!O11</f>
        <v>0</v>
      </c>
      <c r="M4" s="31">
        <f>+Industrial!P11</f>
        <v>0</v>
      </c>
      <c r="N4" s="186" t="s">
        <v>77</v>
      </c>
      <c r="O4" s="113">
        <f>+Resumen!C$4</f>
        <v>43830</v>
      </c>
      <c r="P4" s="116">
        <v>2019</v>
      </c>
    </row>
    <row r="5" spans="1:17">
      <c r="A5" s="122" t="s">
        <v>283</v>
      </c>
      <c r="B5" s="116" t="s">
        <v>95</v>
      </c>
      <c r="C5" s="116" t="s">
        <v>96</v>
      </c>
      <c r="D5" s="116" t="s">
        <v>97</v>
      </c>
      <c r="E5" t="str">
        <f>+Industrial!C13</f>
        <v>CAMANCHACA S.A</v>
      </c>
      <c r="F5" s="116" t="s">
        <v>98</v>
      </c>
      <c r="G5" s="116" t="s">
        <v>99</v>
      </c>
      <c r="H5">
        <f>+Industrial!E13</f>
        <v>94151.356</v>
      </c>
      <c r="I5" s="122">
        <f>+Industrial!F13</f>
        <v>0</v>
      </c>
      <c r="J5" s="122">
        <f>+Industrial!G13</f>
        <v>94151.356</v>
      </c>
      <c r="K5" s="122">
        <f>+Industrial!H13</f>
        <v>47379.326999999997</v>
      </c>
      <c r="L5" s="122">
        <f>+Industrial!I13</f>
        <v>46772.029000000002</v>
      </c>
      <c r="M5" s="31">
        <f>+Industrial!J13</f>
        <v>0.50322511552568605</v>
      </c>
      <c r="N5" s="186" t="s">
        <v>77</v>
      </c>
      <c r="O5" s="113">
        <f>+Resumen!C$4</f>
        <v>43830</v>
      </c>
      <c r="P5" s="116">
        <v>2019</v>
      </c>
    </row>
    <row r="6" spans="1:17">
      <c r="A6" s="122" t="s">
        <v>283</v>
      </c>
      <c r="B6" s="116" t="s">
        <v>95</v>
      </c>
      <c r="C6" s="116" t="s">
        <v>96</v>
      </c>
      <c r="D6" s="116" t="s">
        <v>97</v>
      </c>
      <c r="E6" s="116" t="str">
        <f>+Industrial!C13</f>
        <v>CAMANCHACA S.A</v>
      </c>
      <c r="F6" s="116" t="s">
        <v>100</v>
      </c>
      <c r="G6" s="116" t="s">
        <v>101</v>
      </c>
      <c r="H6" s="122">
        <f>+Industrial!E14</f>
        <v>31383.651999999998</v>
      </c>
      <c r="I6" s="122">
        <f>+Industrial!F14</f>
        <v>0</v>
      </c>
      <c r="J6" s="122">
        <f>+Industrial!G14</f>
        <v>78155.680999999997</v>
      </c>
      <c r="K6" s="122">
        <f>+Industrial!H14</f>
        <v>26198.464</v>
      </c>
      <c r="L6" s="122">
        <f>+Industrial!I14</f>
        <v>51957.216999999997</v>
      </c>
      <c r="M6" s="31">
        <f>+Industrial!J14</f>
        <v>0.33520869711313755</v>
      </c>
      <c r="N6" s="186" t="s">
        <v>77</v>
      </c>
      <c r="O6" s="113">
        <f>+Resumen!C$4</f>
        <v>43830</v>
      </c>
      <c r="P6" s="116">
        <v>2019</v>
      </c>
    </row>
    <row r="7" spans="1:17">
      <c r="A7" s="122" t="s">
        <v>283</v>
      </c>
      <c r="B7" s="116" t="s">
        <v>95</v>
      </c>
      <c r="C7" s="116" t="s">
        <v>96</v>
      </c>
      <c r="D7" s="116" t="s">
        <v>97</v>
      </c>
      <c r="E7" s="116" t="str">
        <f>+Industrial!C13</f>
        <v>CAMANCHACA S.A</v>
      </c>
      <c r="F7" s="116" t="s">
        <v>102</v>
      </c>
      <c r="G7" s="116" t="s">
        <v>101</v>
      </c>
      <c r="H7">
        <f>+Industrial!K13</f>
        <v>125535.008</v>
      </c>
      <c r="I7" s="122">
        <f>+Industrial!L13</f>
        <v>0</v>
      </c>
      <c r="J7" s="122">
        <f>+Industrial!M13</f>
        <v>125535.008</v>
      </c>
      <c r="K7" s="122">
        <f>+Industrial!N13</f>
        <v>73577.790999999997</v>
      </c>
      <c r="L7" s="122">
        <f>+Industrial!O13</f>
        <v>51957.217000000004</v>
      </c>
      <c r="M7" s="31">
        <f>+Industrial!P13</f>
        <v>0.58611372375106707</v>
      </c>
      <c r="N7" s="186" t="s">
        <v>77</v>
      </c>
      <c r="O7" s="113">
        <f>+Resumen!C$4</f>
        <v>43830</v>
      </c>
      <c r="P7" s="116">
        <v>2019</v>
      </c>
    </row>
    <row r="8" spans="1:17">
      <c r="A8" s="122" t="s">
        <v>283</v>
      </c>
      <c r="B8" s="116" t="s">
        <v>95</v>
      </c>
      <c r="C8" s="116" t="s">
        <v>96</v>
      </c>
      <c r="D8" s="116" t="s">
        <v>97</v>
      </c>
      <c r="E8" t="str">
        <f>+Industrial!C15</f>
        <v>SERVICIOS INDUSTRIALES LO ROJAS LTDA</v>
      </c>
      <c r="F8" s="116" t="s">
        <v>98</v>
      </c>
      <c r="G8" s="116" t="s">
        <v>99</v>
      </c>
      <c r="H8">
        <f>+Industrial!E15</f>
        <v>9438.16</v>
      </c>
      <c r="I8" s="122">
        <f>+Industrial!F15</f>
        <v>-943.81500000000005</v>
      </c>
      <c r="J8" s="122">
        <f>+Industrial!G15</f>
        <v>8494.3449999999993</v>
      </c>
      <c r="K8" s="122">
        <f>+Industrial!H15</f>
        <v>0</v>
      </c>
      <c r="L8" s="122">
        <f>+Industrial!I15</f>
        <v>8494.3449999999993</v>
      </c>
      <c r="M8" s="31">
        <f>+Industrial!J15</f>
        <v>0</v>
      </c>
      <c r="N8" s="186" t="s">
        <v>77</v>
      </c>
      <c r="O8" s="113">
        <f>+Resumen!C$4</f>
        <v>43830</v>
      </c>
      <c r="P8" s="116">
        <v>2019</v>
      </c>
    </row>
    <row r="9" spans="1:17">
      <c r="A9" s="122" t="s">
        <v>283</v>
      </c>
      <c r="B9" s="116" t="s">
        <v>95</v>
      </c>
      <c r="C9" s="116" t="s">
        <v>96</v>
      </c>
      <c r="D9" s="116" t="s">
        <v>97</v>
      </c>
      <c r="E9" t="str">
        <f>+Industrial!C15</f>
        <v>SERVICIOS INDUSTRIALES LO ROJAS LTDA</v>
      </c>
      <c r="F9" s="116" t="s">
        <v>100</v>
      </c>
      <c r="G9" s="116" t="s">
        <v>101</v>
      </c>
      <c r="H9" s="122">
        <f>+Industrial!E16</f>
        <v>3146.04</v>
      </c>
      <c r="I9" s="122">
        <f>+Industrial!F16</f>
        <v>-3460.6550000000002</v>
      </c>
      <c r="J9" s="122">
        <f>+Industrial!G16</f>
        <v>8179.7299999999977</v>
      </c>
      <c r="K9" s="122">
        <f>+Industrial!H16</f>
        <v>0</v>
      </c>
      <c r="L9" s="122">
        <f>+Industrial!I16</f>
        <v>8179.7299999999977</v>
      </c>
      <c r="M9" s="31">
        <f>+Industrial!J16</f>
        <v>0</v>
      </c>
      <c r="N9" s="186" t="s">
        <v>77</v>
      </c>
      <c r="O9" s="113">
        <f>+Resumen!C$4</f>
        <v>43830</v>
      </c>
      <c r="P9" s="116">
        <v>2019</v>
      </c>
    </row>
    <row r="10" spans="1:17">
      <c r="A10" s="122" t="s">
        <v>283</v>
      </c>
      <c r="B10" s="116" t="s">
        <v>95</v>
      </c>
      <c r="C10" s="116" t="s">
        <v>96</v>
      </c>
      <c r="D10" s="116" t="s">
        <v>97</v>
      </c>
      <c r="E10" t="str">
        <f>+Industrial!C15</f>
        <v>SERVICIOS INDUSTRIALES LO ROJAS LTDA</v>
      </c>
      <c r="F10" s="116" t="s">
        <v>102</v>
      </c>
      <c r="G10" s="116" t="s">
        <v>101</v>
      </c>
      <c r="H10">
        <f>+Industrial!K15</f>
        <v>12584.2</v>
      </c>
      <c r="I10" s="122">
        <f>+Industrial!L15</f>
        <v>-4404.47</v>
      </c>
      <c r="J10" s="122">
        <f>+Industrial!M15</f>
        <v>8179.7300000000005</v>
      </c>
      <c r="K10" s="122">
        <f>+Industrial!N15</f>
        <v>0</v>
      </c>
      <c r="L10" s="122">
        <f>+Industrial!O15</f>
        <v>8179.7300000000005</v>
      </c>
      <c r="M10" s="31">
        <f>+Industrial!P15</f>
        <v>0</v>
      </c>
      <c r="N10" s="186" t="s">
        <v>77</v>
      </c>
      <c r="O10" s="113">
        <f>+Resumen!C$4</f>
        <v>43830</v>
      </c>
      <c r="P10" s="116">
        <v>2019</v>
      </c>
    </row>
    <row r="11" spans="1:17">
      <c r="A11" s="122" t="s">
        <v>283</v>
      </c>
      <c r="B11" s="116" t="s">
        <v>95</v>
      </c>
      <c r="C11" s="116" t="s">
        <v>96</v>
      </c>
      <c r="D11" s="116" t="s">
        <v>97</v>
      </c>
      <c r="E11" t="str">
        <f>+Industrial!C17</f>
        <v>PROCESOS TECNOLOGICOS DEL BIO BIO SpA</v>
      </c>
      <c r="F11" s="116" t="s">
        <v>98</v>
      </c>
      <c r="G11" s="116" t="s">
        <v>99</v>
      </c>
      <c r="H11">
        <f>+Industrial!E17</f>
        <v>7786.4819999999991</v>
      </c>
      <c r="I11" s="122">
        <f>+Industrial!F17</f>
        <v>0</v>
      </c>
      <c r="J11" s="122">
        <f>+Industrial!G17</f>
        <v>7786.4819999999991</v>
      </c>
      <c r="K11" s="122">
        <f>+Industrial!H17</f>
        <v>0</v>
      </c>
      <c r="L11" s="122">
        <f>+Industrial!I17</f>
        <v>7786.4819999999991</v>
      </c>
      <c r="M11" s="31">
        <f>+Industrial!J17</f>
        <v>0</v>
      </c>
      <c r="N11" s="186" t="s">
        <v>77</v>
      </c>
      <c r="O11" s="113">
        <f>+Resumen!C$4</f>
        <v>43830</v>
      </c>
      <c r="P11" s="116">
        <v>2019</v>
      </c>
    </row>
    <row r="12" spans="1:17">
      <c r="A12" s="122" t="s">
        <v>283</v>
      </c>
      <c r="B12" s="116" t="s">
        <v>95</v>
      </c>
      <c r="C12" s="116" t="s">
        <v>96</v>
      </c>
      <c r="D12" s="116" t="s">
        <v>97</v>
      </c>
      <c r="E12" t="str">
        <f>+Industrial!C17</f>
        <v>PROCESOS TECNOLOGICOS DEL BIO BIO SpA</v>
      </c>
      <c r="F12" s="116" t="s">
        <v>100</v>
      </c>
      <c r="G12" s="116" t="s">
        <v>101</v>
      </c>
      <c r="H12" s="122">
        <f>+Industrial!E18</f>
        <v>2595.4830000000002</v>
      </c>
      <c r="I12" s="122">
        <f>+Industrial!F18</f>
        <v>-3338.9385000000002</v>
      </c>
      <c r="J12" s="122">
        <f>+Industrial!G18</f>
        <v>7043.0264999999999</v>
      </c>
      <c r="K12" s="122">
        <f>+Industrial!H18</f>
        <v>0</v>
      </c>
      <c r="L12" s="122">
        <f>+Industrial!I18</f>
        <v>7043.0264999999999</v>
      </c>
      <c r="M12" s="31">
        <f>+Industrial!J18</f>
        <v>0</v>
      </c>
      <c r="N12" s="186" t="s">
        <v>77</v>
      </c>
      <c r="O12" s="113">
        <f>+Resumen!C$4</f>
        <v>43830</v>
      </c>
      <c r="P12" s="116">
        <v>2019</v>
      </c>
    </row>
    <row r="13" spans="1:17">
      <c r="A13" s="122" t="s">
        <v>283</v>
      </c>
      <c r="B13" s="116" t="s">
        <v>95</v>
      </c>
      <c r="C13" s="116" t="s">
        <v>96</v>
      </c>
      <c r="D13" s="116" t="s">
        <v>97</v>
      </c>
      <c r="E13" t="str">
        <f>+Industrial!C17</f>
        <v>PROCESOS TECNOLOGICOS DEL BIO BIO SpA</v>
      </c>
      <c r="F13" s="116" t="s">
        <v>102</v>
      </c>
      <c r="G13" s="116" t="s">
        <v>101</v>
      </c>
      <c r="H13">
        <f>+Industrial!K17</f>
        <v>10381.965</v>
      </c>
      <c r="I13" s="122">
        <f>+Industrial!L17</f>
        <v>-3338.9385000000002</v>
      </c>
      <c r="J13" s="122">
        <f>+Industrial!M17</f>
        <v>7043.0264999999999</v>
      </c>
      <c r="K13" s="122">
        <f>+Industrial!N17</f>
        <v>0</v>
      </c>
      <c r="L13" s="122">
        <f>+Industrial!O17</f>
        <v>7043.0264999999999</v>
      </c>
      <c r="M13" s="31">
        <f>+Industrial!P17</f>
        <v>0</v>
      </c>
      <c r="N13" s="186" t="s">
        <v>77</v>
      </c>
      <c r="O13" s="113">
        <f>+Resumen!C$4</f>
        <v>43830</v>
      </c>
      <c r="P13" s="116">
        <v>2019</v>
      </c>
    </row>
    <row r="14" spans="1:17">
      <c r="A14" s="122" t="s">
        <v>283</v>
      </c>
      <c r="B14" s="116" t="s">
        <v>95</v>
      </c>
      <c r="C14" s="116" t="s">
        <v>96</v>
      </c>
      <c r="D14" s="116" t="s">
        <v>97</v>
      </c>
      <c r="E14" t="str">
        <f>+Industrial!C19</f>
        <v>CORPESCA S.A</v>
      </c>
      <c r="F14" s="116" t="s">
        <v>98</v>
      </c>
      <c r="G14" s="116" t="s">
        <v>99</v>
      </c>
      <c r="H14">
        <f>+Industrial!E19</f>
        <v>356634.93800000002</v>
      </c>
      <c r="I14" s="122">
        <f>+Industrial!F19</f>
        <v>-26056.185000000001</v>
      </c>
      <c r="J14" s="122">
        <f>+Industrial!G19</f>
        <v>330578.75300000003</v>
      </c>
      <c r="K14" s="122">
        <f>+Industrial!H19</f>
        <v>211686.68299999999</v>
      </c>
      <c r="L14" s="122">
        <f>+Industrial!I19</f>
        <v>118892.07000000004</v>
      </c>
      <c r="M14" s="31">
        <f>+Industrial!J19</f>
        <v>0.64035175001098743</v>
      </c>
      <c r="N14" s="186" t="s">
        <v>77</v>
      </c>
      <c r="O14" s="113">
        <f>+Resumen!C$4</f>
        <v>43830</v>
      </c>
      <c r="P14" s="116">
        <v>2019</v>
      </c>
    </row>
    <row r="15" spans="1:17">
      <c r="A15" s="122" t="s">
        <v>283</v>
      </c>
      <c r="B15" s="116" t="s">
        <v>95</v>
      </c>
      <c r="C15" s="116" t="s">
        <v>96</v>
      </c>
      <c r="D15" s="116" t="s">
        <v>97</v>
      </c>
      <c r="E15" t="str">
        <f>+Industrial!C19</f>
        <v>CORPESCA S.A</v>
      </c>
      <c r="F15" s="116" t="s">
        <v>100</v>
      </c>
      <c r="G15" s="116" t="s">
        <v>101</v>
      </c>
      <c r="H15" s="122">
        <f>+Industrial!E20</f>
        <v>118877.80899999999</v>
      </c>
      <c r="I15" s="122">
        <f>+Industrial!F20</f>
        <v>-76000</v>
      </c>
      <c r="J15" s="122">
        <f>+Industrial!G20</f>
        <v>161769.87900000002</v>
      </c>
      <c r="K15" s="122">
        <f>+Industrial!H20</f>
        <v>66952.838000000003</v>
      </c>
      <c r="L15" s="122">
        <f>+Industrial!I20</f>
        <v>94817.041000000012</v>
      </c>
      <c r="M15" s="31">
        <f>+Industrial!J20</f>
        <v>0.41387703578612428</v>
      </c>
      <c r="N15" s="186" t="s">
        <v>77</v>
      </c>
      <c r="O15" s="113">
        <f>+Resumen!C$4</f>
        <v>43830</v>
      </c>
      <c r="P15" s="116">
        <v>2019</v>
      </c>
    </row>
    <row r="16" spans="1:17">
      <c r="A16" s="122" t="s">
        <v>283</v>
      </c>
      <c r="B16" s="116" t="s">
        <v>95</v>
      </c>
      <c r="C16" s="116" t="s">
        <v>96</v>
      </c>
      <c r="D16" s="116" t="s">
        <v>97</v>
      </c>
      <c r="E16" t="str">
        <f>+Industrial!C19</f>
        <v>CORPESCA S.A</v>
      </c>
      <c r="F16" s="116" t="s">
        <v>102</v>
      </c>
      <c r="G16" s="116" t="s">
        <v>101</v>
      </c>
      <c r="H16">
        <f>+Industrial!K19</f>
        <v>475512.74700000003</v>
      </c>
      <c r="I16" s="122">
        <f>+Industrial!L19</f>
        <v>-102056.185</v>
      </c>
      <c r="J16" s="122">
        <f>+Industrial!M19</f>
        <v>373456.56200000003</v>
      </c>
      <c r="K16" s="122">
        <f>+Industrial!N19</f>
        <v>278639.52100000001</v>
      </c>
      <c r="L16" s="122">
        <f>+Industrial!O19</f>
        <v>94817.041000000027</v>
      </c>
      <c r="M16" s="31">
        <f>+Industrial!P19</f>
        <v>0.74610958636736979</v>
      </c>
      <c r="N16" s="186" t="s">
        <v>77</v>
      </c>
      <c r="O16" s="113">
        <f>+Resumen!C$4</f>
        <v>43830</v>
      </c>
      <c r="P16" s="116">
        <v>2019</v>
      </c>
    </row>
    <row r="17" spans="1:16">
      <c r="A17" s="122" t="s">
        <v>283</v>
      </c>
      <c r="B17" s="116" t="s">
        <v>95</v>
      </c>
      <c r="C17" s="116" t="s">
        <v>96</v>
      </c>
      <c r="D17" s="116" t="s">
        <v>97</v>
      </c>
      <c r="E17" s="116" t="s">
        <v>104</v>
      </c>
      <c r="F17" s="116" t="s">
        <v>98</v>
      </c>
      <c r="G17" s="116" t="s">
        <v>101</v>
      </c>
      <c r="H17" s="137">
        <f>+Industrial!K21</f>
        <v>629209.99900000007</v>
      </c>
      <c r="I17" s="122">
        <f>+Industrial!L21</f>
        <v>-114995.6725</v>
      </c>
      <c r="J17" s="122">
        <f>+Industrial!M21</f>
        <v>514214.32650000008</v>
      </c>
      <c r="K17" s="122">
        <f>+Industrial!N21</f>
        <v>352217.31200000003</v>
      </c>
      <c r="L17" s="122">
        <f>+Industrial!O21</f>
        <v>161997.01450000005</v>
      </c>
      <c r="M17" s="31">
        <f>+Industrial!P21</f>
        <v>0.68496207485576532</v>
      </c>
      <c r="N17" s="186" t="s">
        <v>77</v>
      </c>
      <c r="O17" s="113">
        <f>+Resumen!C$4</f>
        <v>43830</v>
      </c>
      <c r="P17" s="116">
        <v>2019</v>
      </c>
    </row>
    <row r="18" spans="1:16">
      <c r="A18" s="122" t="s">
        <v>283</v>
      </c>
      <c r="B18" s="116" t="s">
        <v>95</v>
      </c>
      <c r="C18" s="116" t="s">
        <v>103</v>
      </c>
      <c r="D18" s="116" t="s">
        <v>97</v>
      </c>
      <c r="E18" t="str">
        <f>+Industrial!C22</f>
        <v>ABASTECIMIENTO DEL PACIFICO S.A.</v>
      </c>
      <c r="F18" s="116" t="s">
        <v>98</v>
      </c>
      <c r="G18" s="116" t="s">
        <v>101</v>
      </c>
      <c r="H18">
        <f>+Industrial!E22</f>
        <v>398.38049999999998</v>
      </c>
      <c r="I18" s="122">
        <f>+Industrial!F22</f>
        <v>-397.666</v>
      </c>
      <c r="J18" s="122">
        <f>+Industrial!G22</f>
        <v>0.71449999999998681</v>
      </c>
      <c r="K18" s="122">
        <f>+Industrial!H22</f>
        <v>0</v>
      </c>
      <c r="L18" s="122">
        <f>+Industrial!I22</f>
        <v>0.71449999999998681</v>
      </c>
      <c r="M18" s="31">
        <f>+Industrial!J22</f>
        <v>0</v>
      </c>
      <c r="N18" s="186" t="s">
        <v>77</v>
      </c>
      <c r="O18" s="113">
        <f>+Resumen!C$4</f>
        <v>43830</v>
      </c>
      <c r="P18" s="116">
        <v>2019</v>
      </c>
    </row>
    <row r="19" spans="1:16">
      <c r="A19" s="122" t="s">
        <v>283</v>
      </c>
      <c r="B19" s="116" t="s">
        <v>95</v>
      </c>
      <c r="C19" s="116" t="s">
        <v>103</v>
      </c>
      <c r="D19" s="116" t="s">
        <v>97</v>
      </c>
      <c r="E19" s="116" t="str">
        <f>+Industrial!C23</f>
        <v>ALIMENTOS DEL SUR SPA.</v>
      </c>
      <c r="F19" s="116" t="s">
        <v>98</v>
      </c>
      <c r="G19" s="116" t="s">
        <v>101</v>
      </c>
      <c r="H19" s="122">
        <f>+Industrial!E23</f>
        <v>436.32150000000001</v>
      </c>
      <c r="I19" s="122">
        <f>+Industrial!F23</f>
        <v>-436.32150000000001</v>
      </c>
      <c r="J19" s="122">
        <f>+Industrial!G23</f>
        <v>0</v>
      </c>
      <c r="K19" s="122">
        <f>+Industrial!H23</f>
        <v>0</v>
      </c>
      <c r="L19" s="122">
        <f>+Industrial!I23</f>
        <v>0</v>
      </c>
      <c r="M19" s="31">
        <f>+Industrial!J23</f>
        <v>0</v>
      </c>
      <c r="N19" s="186" t="s">
        <v>77</v>
      </c>
      <c r="O19" s="113">
        <f>+Resumen!C$4</f>
        <v>43830</v>
      </c>
      <c r="P19" s="116">
        <v>2019</v>
      </c>
    </row>
    <row r="20" spans="1:16">
      <c r="A20" s="122" t="s">
        <v>283</v>
      </c>
      <c r="B20" s="116" t="s">
        <v>95</v>
      </c>
      <c r="C20" s="116" t="s">
        <v>103</v>
      </c>
      <c r="D20" s="116" t="s">
        <v>97</v>
      </c>
      <c r="E20" s="116" t="str">
        <f>+Industrial!C24</f>
        <v xml:space="preserve">ALIMENTOS MARINOS S.A.         </v>
      </c>
      <c r="F20" s="116" t="s">
        <v>98</v>
      </c>
      <c r="G20" s="116" t="s">
        <v>101</v>
      </c>
      <c r="H20" s="122">
        <f>+Industrial!E24</f>
        <v>2124.58977</v>
      </c>
      <c r="I20" s="122">
        <f>+Industrial!F24</f>
        <v>0</v>
      </c>
      <c r="J20" s="122">
        <f>+Industrial!G24</f>
        <v>2124.58977</v>
      </c>
      <c r="K20" s="122">
        <f>+Industrial!H24</f>
        <v>0</v>
      </c>
      <c r="L20" s="122">
        <f>+Industrial!I24</f>
        <v>2124.58977</v>
      </c>
      <c r="M20" s="31">
        <f>+Industrial!J24</f>
        <v>0</v>
      </c>
      <c r="N20" s="186" t="s">
        <v>77</v>
      </c>
      <c r="O20" s="113">
        <f>+Resumen!C$4</f>
        <v>43830</v>
      </c>
      <c r="P20" s="116">
        <v>2019</v>
      </c>
    </row>
    <row r="21" spans="1:16">
      <c r="A21" s="122" t="s">
        <v>283</v>
      </c>
      <c r="B21" s="116" t="s">
        <v>95</v>
      </c>
      <c r="C21" s="116" t="s">
        <v>103</v>
      </c>
      <c r="D21" s="116" t="s">
        <v>97</v>
      </c>
      <c r="E21" s="116" t="str">
        <f>+Industrial!C25</f>
        <v>ATILIO REYES BARRERA</v>
      </c>
      <c r="F21" s="116" t="s">
        <v>98</v>
      </c>
      <c r="G21" s="116" t="s">
        <v>101</v>
      </c>
      <c r="H21" s="122">
        <f>+Industrial!E25</f>
        <v>284.5575</v>
      </c>
      <c r="I21" s="122">
        <f>+Industrial!F25</f>
        <v>-284.55799999999999</v>
      </c>
      <c r="J21" s="122">
        <f>+Industrial!G25</f>
        <v>-4.9999999998817657E-4</v>
      </c>
      <c r="K21" s="122">
        <f>+Industrial!H25</f>
        <v>0</v>
      </c>
      <c r="L21" s="122">
        <f>+Industrial!I25</f>
        <v>-4.9999999998817657E-4</v>
      </c>
      <c r="M21" s="31">
        <f>+Industrial!J25</f>
        <v>0</v>
      </c>
      <c r="N21" s="186" t="s">
        <v>77</v>
      </c>
      <c r="O21" s="113">
        <f>+Resumen!C$4</f>
        <v>43830</v>
      </c>
      <c r="P21" s="116">
        <v>2019</v>
      </c>
    </row>
    <row r="22" spans="1:16">
      <c r="A22" s="122" t="s">
        <v>283</v>
      </c>
      <c r="B22" s="116" t="s">
        <v>95</v>
      </c>
      <c r="C22" s="116" t="s">
        <v>103</v>
      </c>
      <c r="D22" s="116" t="s">
        <v>97</v>
      </c>
      <c r="E22" s="116" t="str">
        <f>+Industrial!C26</f>
        <v xml:space="preserve">BAHIA CALDERA S.A. PESQ.          </v>
      </c>
      <c r="F22" s="116" t="s">
        <v>98</v>
      </c>
      <c r="G22" s="116" t="s">
        <v>101</v>
      </c>
      <c r="H22" s="122">
        <f>+Industrial!E26</f>
        <v>15839.5404</v>
      </c>
      <c r="I22" s="122">
        <f>+Industrial!F26</f>
        <v>-15839.534</v>
      </c>
      <c r="J22" s="122">
        <f>+Industrial!G26</f>
        <v>6.400000000212458E-3</v>
      </c>
      <c r="K22" s="122">
        <f>+Industrial!H26</f>
        <v>0</v>
      </c>
      <c r="L22" s="122">
        <f>+Industrial!I26</f>
        <v>6.400000000212458E-3</v>
      </c>
      <c r="M22" s="31">
        <f>+Industrial!J26</f>
        <v>0</v>
      </c>
      <c r="N22" s="186" t="s">
        <v>77</v>
      </c>
      <c r="O22" s="113">
        <f>+Resumen!C$4</f>
        <v>43830</v>
      </c>
      <c r="P22" s="116">
        <v>2019</v>
      </c>
    </row>
    <row r="23" spans="1:16">
      <c r="A23" s="122" t="s">
        <v>283</v>
      </c>
      <c r="B23" s="116" t="s">
        <v>95</v>
      </c>
      <c r="C23" s="116" t="s">
        <v>103</v>
      </c>
      <c r="D23" s="116" t="s">
        <v>97</v>
      </c>
      <c r="E23" s="116" t="str">
        <f>+Industrial!C27</f>
        <v xml:space="preserve">BLUMAR S.A.                                              </v>
      </c>
      <c r="F23" s="116" t="s">
        <v>98</v>
      </c>
      <c r="G23" s="116" t="s">
        <v>101</v>
      </c>
      <c r="H23" s="122">
        <f>+Industrial!E27</f>
        <v>122.557018</v>
      </c>
      <c r="I23" s="122">
        <f>+Industrial!F27</f>
        <v>0</v>
      </c>
      <c r="J23" s="122">
        <f>+Industrial!G27</f>
        <v>122.557018</v>
      </c>
      <c r="K23" s="122">
        <f>+Industrial!H27</f>
        <v>0</v>
      </c>
      <c r="L23" s="122">
        <f>+Industrial!I27</f>
        <v>122.557018</v>
      </c>
      <c r="M23" s="31">
        <f>+Industrial!J27</f>
        <v>0</v>
      </c>
      <c r="N23" s="186" t="s">
        <v>77</v>
      </c>
      <c r="O23" s="113">
        <f>+Resumen!C$4</f>
        <v>43830</v>
      </c>
      <c r="P23" s="116">
        <v>2019</v>
      </c>
    </row>
    <row r="24" spans="1:16">
      <c r="A24" s="122" t="s">
        <v>283</v>
      </c>
      <c r="B24" s="116" t="s">
        <v>95</v>
      </c>
      <c r="C24" s="116" t="s">
        <v>103</v>
      </c>
      <c r="D24" s="116" t="s">
        <v>97</v>
      </c>
      <c r="E24" s="116" t="str">
        <f>+Industrial!C28</f>
        <v xml:space="preserve">CAMANCHACA PESCA SUR S.A.  </v>
      </c>
      <c r="F24" s="116" t="s">
        <v>98</v>
      </c>
      <c r="G24" s="116" t="s">
        <v>101</v>
      </c>
      <c r="H24" s="122">
        <f>+Industrial!E28</f>
        <v>1026.933871</v>
      </c>
      <c r="I24" s="122">
        <f>+Industrial!F28</f>
        <v>-421.49799999999999</v>
      </c>
      <c r="J24" s="122">
        <f>+Industrial!G28</f>
        <v>605.43587099999991</v>
      </c>
      <c r="K24" s="122">
        <f>+Industrial!H28</f>
        <v>0</v>
      </c>
      <c r="L24" s="122">
        <f>+Industrial!I28</f>
        <v>605.43587099999991</v>
      </c>
      <c r="M24" s="31">
        <f>+Industrial!J28</f>
        <v>0</v>
      </c>
      <c r="N24" s="186" t="s">
        <v>77</v>
      </c>
      <c r="O24" s="113">
        <f>+Resumen!C$4</f>
        <v>43830</v>
      </c>
      <c r="P24" s="116">
        <v>2019</v>
      </c>
    </row>
    <row r="25" spans="1:16">
      <c r="A25" s="122" t="s">
        <v>283</v>
      </c>
      <c r="B25" s="116" t="s">
        <v>95</v>
      </c>
      <c r="C25" s="116" t="s">
        <v>103</v>
      </c>
      <c r="D25" s="116" t="s">
        <v>97</v>
      </c>
      <c r="E25" s="116" t="str">
        <f>+Industrial!C29</f>
        <v xml:space="preserve">CAMANCHACA S.A. CIA. PESQ    </v>
      </c>
      <c r="F25" s="116" t="s">
        <v>98</v>
      </c>
      <c r="G25" s="116" t="s">
        <v>101</v>
      </c>
      <c r="H25" s="122">
        <f>+Industrial!E29</f>
        <v>29.3473635</v>
      </c>
      <c r="I25" s="122">
        <f>+Industrial!F29</f>
        <v>0</v>
      </c>
      <c r="J25" s="122">
        <f>+Industrial!G29</f>
        <v>29.3473635</v>
      </c>
      <c r="K25" s="122">
        <f>+Industrial!H29</f>
        <v>0</v>
      </c>
      <c r="L25" s="122">
        <f>+Industrial!I29</f>
        <v>29.3473635</v>
      </c>
      <c r="M25" s="31">
        <f>+Industrial!J29</f>
        <v>0</v>
      </c>
      <c r="N25" s="186" t="s">
        <v>77</v>
      </c>
      <c r="O25" s="113">
        <f>+Resumen!C$4</f>
        <v>43830</v>
      </c>
      <c r="P25" s="116">
        <v>2019</v>
      </c>
    </row>
    <row r="26" spans="1:16">
      <c r="A26" s="122" t="s">
        <v>283</v>
      </c>
      <c r="B26" s="116" t="s">
        <v>95</v>
      </c>
      <c r="C26" s="116" t="s">
        <v>103</v>
      </c>
      <c r="D26" s="116" t="s">
        <v>97</v>
      </c>
      <c r="E26" s="116" t="str">
        <f>+Industrial!C30</f>
        <v xml:space="preserve">CARLOS SAEZ ALARCON </v>
      </c>
      <c r="F26" s="116" t="s">
        <v>98</v>
      </c>
      <c r="G26" s="116" t="s">
        <v>101</v>
      </c>
      <c r="H26" s="122">
        <f>+Industrial!E30</f>
        <v>607.05600000000004</v>
      </c>
      <c r="I26" s="122">
        <f>+Industrial!F30</f>
        <v>0</v>
      </c>
      <c r="J26" s="122">
        <f>+Industrial!G30</f>
        <v>607.05600000000004</v>
      </c>
      <c r="K26" s="122">
        <f>+Industrial!H30</f>
        <v>0</v>
      </c>
      <c r="L26" s="122">
        <f>+Industrial!I30</f>
        <v>607.05600000000004</v>
      </c>
      <c r="M26" s="31">
        <f>+Industrial!J30</f>
        <v>0</v>
      </c>
      <c r="N26" s="186" t="s">
        <v>77</v>
      </c>
      <c r="O26" s="113">
        <f>+Resumen!C$4</f>
        <v>43830</v>
      </c>
      <c r="P26" s="116">
        <v>2019</v>
      </c>
    </row>
    <row r="27" spans="1:16">
      <c r="A27" s="122" t="s">
        <v>283</v>
      </c>
      <c r="B27" s="116" t="s">
        <v>95</v>
      </c>
      <c r="C27" s="116" t="s">
        <v>103</v>
      </c>
      <c r="D27" s="116" t="s">
        <v>97</v>
      </c>
      <c r="E27" s="116" t="str">
        <f>+Industrial!C31</f>
        <v>ERIC ARACENA REYNUABA</v>
      </c>
      <c r="F27" s="116" t="s">
        <v>98</v>
      </c>
      <c r="G27" s="116" t="s">
        <v>101</v>
      </c>
      <c r="H27" s="122">
        <f>+Industrial!E31</f>
        <v>151.76400000000001</v>
      </c>
      <c r="I27" s="122">
        <f>+Industrial!F31</f>
        <v>-151.76400000000001</v>
      </c>
      <c r="J27" s="122">
        <f>+Industrial!G31</f>
        <v>0</v>
      </c>
      <c r="K27" s="122">
        <f>+Industrial!H31</f>
        <v>0</v>
      </c>
      <c r="L27" s="122">
        <f>+Industrial!I31</f>
        <v>0</v>
      </c>
      <c r="M27" s="31">
        <f>+Industrial!J31</f>
        <v>0</v>
      </c>
      <c r="N27" s="186" t="s">
        <v>77</v>
      </c>
      <c r="O27" s="113">
        <f>+Resumen!C$4</f>
        <v>43830</v>
      </c>
      <c r="P27" s="116">
        <v>2019</v>
      </c>
    </row>
    <row r="28" spans="1:16">
      <c r="A28" s="122" t="s">
        <v>283</v>
      </c>
      <c r="B28" s="116" t="s">
        <v>95</v>
      </c>
      <c r="C28" s="116" t="s">
        <v>103</v>
      </c>
      <c r="D28" s="116" t="s">
        <v>97</v>
      </c>
      <c r="E28" s="116" t="str">
        <f>+Industrial!C32</f>
        <v>FOODCORP CHILE S.A.</v>
      </c>
      <c r="F28" s="116" t="s">
        <v>98</v>
      </c>
      <c r="G28" s="116" t="s">
        <v>101</v>
      </c>
      <c r="H28" s="122">
        <f>+Industrial!E32</f>
        <v>0</v>
      </c>
      <c r="I28" s="122">
        <f>+Industrial!F32</f>
        <v>94.852500000000006</v>
      </c>
      <c r="J28" s="122">
        <f>+Industrial!G32</f>
        <v>94.852500000000006</v>
      </c>
      <c r="K28" s="122">
        <f>+Industrial!H32</f>
        <v>0</v>
      </c>
      <c r="L28" s="122">
        <f>+Industrial!I32</f>
        <v>94.852500000000006</v>
      </c>
      <c r="M28" s="31">
        <f>+Industrial!J32</f>
        <v>0</v>
      </c>
      <c r="N28" s="186" t="s">
        <v>77</v>
      </c>
      <c r="O28" s="113">
        <f>+Resumen!C$4</f>
        <v>43830</v>
      </c>
      <c r="P28" s="116">
        <v>2019</v>
      </c>
    </row>
    <row r="29" spans="1:16">
      <c r="A29" s="122" t="s">
        <v>283</v>
      </c>
      <c r="B29" s="116" t="s">
        <v>95</v>
      </c>
      <c r="C29" s="116" t="s">
        <v>103</v>
      </c>
      <c r="D29" s="116" t="s">
        <v>97</v>
      </c>
      <c r="E29" s="116" t="str">
        <f>+Industrial!C33</f>
        <v>GIULLIANO REYNUABA SALAS</v>
      </c>
      <c r="F29" s="116" t="s">
        <v>98</v>
      </c>
      <c r="G29" s="116" t="s">
        <v>101</v>
      </c>
      <c r="H29" s="122">
        <f>+Industrial!E33</f>
        <v>151.76400000000001</v>
      </c>
      <c r="I29" s="122">
        <f>+Industrial!F33</f>
        <v>-151.76400000000001</v>
      </c>
      <c r="J29" s="122">
        <f>+Industrial!G33</f>
        <v>0</v>
      </c>
      <c r="K29" s="122">
        <f>+Industrial!H33</f>
        <v>0</v>
      </c>
      <c r="L29" s="122">
        <f>+Industrial!I33</f>
        <v>0</v>
      </c>
      <c r="M29" s="31">
        <f>+Industrial!J33</f>
        <v>0</v>
      </c>
      <c r="N29" s="186" t="s">
        <v>77</v>
      </c>
      <c r="O29" s="113">
        <f>+Resumen!C$4</f>
        <v>43830</v>
      </c>
      <c r="P29" s="116">
        <v>2019</v>
      </c>
    </row>
    <row r="30" spans="1:16">
      <c r="A30" s="122" t="s">
        <v>283</v>
      </c>
      <c r="B30" s="116" t="s">
        <v>95</v>
      </c>
      <c r="C30" s="116" t="s">
        <v>103</v>
      </c>
      <c r="D30" s="116" t="s">
        <v>97</v>
      </c>
      <c r="E30" s="116" t="str">
        <f>+Industrial!C34</f>
        <v xml:space="preserve">LANDES S.A. SOC. PESQ.                           </v>
      </c>
      <c r="F30" s="116" t="s">
        <v>98</v>
      </c>
      <c r="G30" s="116" t="s">
        <v>101</v>
      </c>
      <c r="H30" s="122">
        <f>+Industrial!E34</f>
        <v>3.5436893999999999</v>
      </c>
      <c r="I30" s="122">
        <f>+Industrial!F34</f>
        <v>0</v>
      </c>
      <c r="J30" s="122">
        <f>+Industrial!G34</f>
        <v>3.5436893999999999</v>
      </c>
      <c r="K30" s="122">
        <f>+Industrial!H34</f>
        <v>0</v>
      </c>
      <c r="L30" s="122">
        <f>+Industrial!I34</f>
        <v>3.5436893999999999</v>
      </c>
      <c r="M30" s="31">
        <f>+Industrial!J34</f>
        <v>0</v>
      </c>
      <c r="N30" s="186" t="s">
        <v>77</v>
      </c>
      <c r="O30" s="113">
        <f>+Resumen!C$4</f>
        <v>43830</v>
      </c>
      <c r="P30" s="116">
        <v>2019</v>
      </c>
    </row>
    <row r="31" spans="1:16">
      <c r="A31" s="122" t="s">
        <v>283</v>
      </c>
      <c r="B31" s="116" t="s">
        <v>95</v>
      </c>
      <c r="C31" s="116" t="s">
        <v>103</v>
      </c>
      <c r="D31" s="116" t="s">
        <v>97</v>
      </c>
      <c r="E31" s="116" t="str">
        <f>+Industrial!C35</f>
        <v xml:space="preserve">ORIZON S.A                                                   </v>
      </c>
      <c r="F31" s="116" t="s">
        <v>98</v>
      </c>
      <c r="G31" s="116" t="s">
        <v>101</v>
      </c>
      <c r="H31" s="122">
        <f>+Industrial!E35</f>
        <v>15542.492700000001</v>
      </c>
      <c r="I31" s="122">
        <f>+Industrial!F35</f>
        <v>-15500</v>
      </c>
      <c r="J31" s="122">
        <f>+Industrial!G35</f>
        <v>42.492700000000696</v>
      </c>
      <c r="K31" s="122">
        <f>+Industrial!H35</f>
        <v>0</v>
      </c>
      <c r="L31" s="122">
        <f>+Industrial!I35</f>
        <v>42.492700000000696</v>
      </c>
      <c r="M31" s="31">
        <f>+Industrial!J35</f>
        <v>0</v>
      </c>
      <c r="N31" s="186" t="s">
        <v>77</v>
      </c>
      <c r="O31" s="113">
        <f>+Resumen!C$4</f>
        <v>43830</v>
      </c>
      <c r="P31" s="116">
        <v>2019</v>
      </c>
    </row>
    <row r="32" spans="1:16">
      <c r="A32" s="122" t="s">
        <v>283</v>
      </c>
      <c r="B32" s="116" t="s">
        <v>95</v>
      </c>
      <c r="C32" s="116" t="s">
        <v>103</v>
      </c>
      <c r="D32" s="116" t="s">
        <v>97</v>
      </c>
      <c r="E32" s="116" t="str">
        <f>+Industrial!C36</f>
        <v>PEDRO IRIGOYEN LTOA. INV</v>
      </c>
      <c r="F32" s="116" t="s">
        <v>98</v>
      </c>
      <c r="G32" s="116" t="s">
        <v>101</v>
      </c>
      <c r="H32" s="122">
        <f>+Industrial!E36</f>
        <v>94.852500000000006</v>
      </c>
      <c r="I32" s="122">
        <f>+Industrial!F36</f>
        <v>-94.852500000000006</v>
      </c>
      <c r="J32" s="122">
        <f>+Industrial!G36</f>
        <v>0</v>
      </c>
      <c r="K32" s="122">
        <f>+Industrial!H36</f>
        <v>0</v>
      </c>
      <c r="L32" s="122">
        <f>+Industrial!I36</f>
        <v>0</v>
      </c>
      <c r="M32" s="31">
        <f>+Industrial!J36</f>
        <v>0</v>
      </c>
      <c r="N32" s="186" t="s">
        <v>77</v>
      </c>
      <c r="O32" s="113">
        <f>+Resumen!C$4</f>
        <v>43830</v>
      </c>
      <c r="P32" s="116">
        <v>2019</v>
      </c>
    </row>
    <row r="33" spans="1:16">
      <c r="A33" s="122" t="s">
        <v>283</v>
      </c>
      <c r="B33" s="116" t="s">
        <v>95</v>
      </c>
      <c r="C33" s="116" t="s">
        <v>103</v>
      </c>
      <c r="D33" s="116" t="s">
        <v>97</v>
      </c>
      <c r="E33" s="116" t="str">
        <f>+Industrial!C37</f>
        <v>PESQUERA LITORAL SpA</v>
      </c>
      <c r="F33" s="116" t="s">
        <v>98</v>
      </c>
      <c r="G33" s="116" t="s">
        <v>101</v>
      </c>
      <c r="H33" s="122">
        <f>+Industrial!E37</f>
        <v>368.479198</v>
      </c>
      <c r="I33" s="122">
        <f>+Industrial!F37</f>
        <v>-357.12400000000002</v>
      </c>
      <c r="J33" s="122">
        <f>+Industrial!G37</f>
        <v>11.355197999999973</v>
      </c>
      <c r="K33" s="122">
        <f>+Industrial!H37</f>
        <v>0</v>
      </c>
      <c r="L33" s="122">
        <f>+Industrial!I37</f>
        <v>11.355197999999973</v>
      </c>
      <c r="M33" s="31">
        <f>+Industrial!J37</f>
        <v>0</v>
      </c>
      <c r="N33" s="186" t="s">
        <v>77</v>
      </c>
      <c r="O33" s="113">
        <f>+Resumen!C$4</f>
        <v>43830</v>
      </c>
      <c r="P33" s="116">
        <v>2019</v>
      </c>
    </row>
    <row r="34" spans="1:16">
      <c r="A34" s="122" t="s">
        <v>283</v>
      </c>
      <c r="B34" s="116" t="s">
        <v>95</v>
      </c>
      <c r="C34" s="116" t="s">
        <v>103</v>
      </c>
      <c r="D34" s="116" t="s">
        <v>97</v>
      </c>
      <c r="E34" s="116" t="str">
        <f>+Industrial!C38</f>
        <v>SOCIEDAD COMERCIAL DE SERVICIOS Y TRANSPORTES STA LIMITADA</v>
      </c>
      <c r="F34" s="116" t="s">
        <v>98</v>
      </c>
      <c r="G34" s="116" t="s">
        <v>101</v>
      </c>
      <c r="H34" s="122">
        <f>+Industrial!E38</f>
        <v>758.82</v>
      </c>
      <c r="I34" s="122">
        <f>+Industrial!F38</f>
        <v>-758.81799999999998</v>
      </c>
      <c r="J34" s="122">
        <f>+Industrial!G38</f>
        <v>2.0000000000663931E-3</v>
      </c>
      <c r="K34" s="122">
        <f>+Industrial!H38</f>
        <v>0</v>
      </c>
      <c r="L34" s="122">
        <f>+Industrial!I38</f>
        <v>2.0000000000663931E-3</v>
      </c>
      <c r="M34" s="31">
        <f>+Industrial!J38</f>
        <v>0</v>
      </c>
      <c r="N34" s="186" t="s">
        <v>77</v>
      </c>
      <c r="O34" s="113">
        <f>+Resumen!C$4</f>
        <v>43830</v>
      </c>
      <c r="P34" s="116">
        <v>2019</v>
      </c>
    </row>
    <row r="35" spans="1:16">
      <c r="A35" s="122" t="s">
        <v>283</v>
      </c>
      <c r="B35" s="116" t="s">
        <v>95</v>
      </c>
      <c r="C35" s="116" t="s">
        <v>103</v>
      </c>
      <c r="D35" s="116" t="s">
        <v>97</v>
      </c>
      <c r="E35" s="116" t="s">
        <v>104</v>
      </c>
      <c r="F35" s="116" t="s">
        <v>98</v>
      </c>
      <c r="G35" s="116" t="s">
        <v>101</v>
      </c>
      <c r="H35">
        <f>+Industrial!K39</f>
        <v>37941.000009900003</v>
      </c>
      <c r="I35" s="122">
        <f>+Industrial!L39</f>
        <v>-34299.047500000001</v>
      </c>
      <c r="J35" s="122">
        <f>+Industrial!M39</f>
        <v>3641.9525099000007</v>
      </c>
      <c r="K35" s="122">
        <f>+Industrial!N39</f>
        <v>0</v>
      </c>
      <c r="L35" s="122">
        <f>+Industrial!O39</f>
        <v>3641.9525099000007</v>
      </c>
      <c r="M35" s="31">
        <f>+Industrial!P39</f>
        <v>0</v>
      </c>
      <c r="N35" s="186" t="s">
        <v>77</v>
      </c>
      <c r="O35" s="113">
        <f>+Resumen!C$4</f>
        <v>43830</v>
      </c>
      <c r="P35" s="116">
        <v>2019</v>
      </c>
    </row>
    <row r="36" spans="1:16">
      <c r="A36" s="122" t="s">
        <v>284</v>
      </c>
      <c r="B36" s="116" t="s">
        <v>105</v>
      </c>
      <c r="C36" s="116" t="s">
        <v>96</v>
      </c>
      <c r="D36" s="116" t="s">
        <v>97</v>
      </c>
      <c r="E36" t="str">
        <f>+Industrial!C40</f>
        <v xml:space="preserve">ARICA SEAFOOD PRODUCER S.A.  </v>
      </c>
      <c r="F36" s="116" t="s">
        <v>98</v>
      </c>
      <c r="G36" s="116" t="s">
        <v>99</v>
      </c>
      <c r="H36">
        <f>+Industrial!E40</f>
        <v>3.661</v>
      </c>
      <c r="I36" s="122">
        <f>+Industrial!F40</f>
        <v>0</v>
      </c>
      <c r="J36" s="122">
        <f>+Industrial!G40</f>
        <v>3.661</v>
      </c>
      <c r="K36" s="122">
        <f>+Industrial!H40</f>
        <v>0</v>
      </c>
      <c r="L36" s="122">
        <f>+Industrial!I40</f>
        <v>3.661</v>
      </c>
      <c r="M36" s="31">
        <f>+Industrial!J40</f>
        <v>0</v>
      </c>
      <c r="N36" s="186" t="s">
        <v>77</v>
      </c>
      <c r="O36" s="113">
        <f>+Resumen!C$4</f>
        <v>43830</v>
      </c>
      <c r="P36" s="116">
        <v>2019</v>
      </c>
    </row>
    <row r="37" spans="1:16">
      <c r="A37" s="122" t="s">
        <v>284</v>
      </c>
      <c r="B37" s="116" t="s">
        <v>105</v>
      </c>
      <c r="C37" s="116" t="s">
        <v>96</v>
      </c>
      <c r="D37" s="116" t="s">
        <v>97</v>
      </c>
      <c r="E37" t="str">
        <f>+Industrial!C40</f>
        <v xml:space="preserve">ARICA SEAFOOD PRODUCER S.A.  </v>
      </c>
      <c r="F37" s="116" t="s">
        <v>100</v>
      </c>
      <c r="G37" s="116" t="s">
        <v>101</v>
      </c>
      <c r="H37" s="122">
        <f>+Industrial!E41</f>
        <v>1.2190000000000001</v>
      </c>
      <c r="I37" s="122">
        <f>+Industrial!F41</f>
        <v>0</v>
      </c>
      <c r="J37" s="122">
        <f>+Industrial!G41</f>
        <v>4.88</v>
      </c>
      <c r="K37" s="122">
        <f>+Industrial!H41</f>
        <v>0</v>
      </c>
      <c r="L37" s="122">
        <f>+Industrial!I41</f>
        <v>4.88</v>
      </c>
      <c r="M37" s="31">
        <f>+Industrial!J41</f>
        <v>0</v>
      </c>
      <c r="N37" s="186" t="s">
        <v>77</v>
      </c>
      <c r="O37" s="113">
        <f>+Resumen!C$4</f>
        <v>43830</v>
      </c>
      <c r="P37" s="116">
        <v>2019</v>
      </c>
    </row>
    <row r="38" spans="1:16">
      <c r="A38" s="122" t="s">
        <v>284</v>
      </c>
      <c r="B38" s="116" t="s">
        <v>105</v>
      </c>
      <c r="C38" s="116" t="s">
        <v>96</v>
      </c>
      <c r="D38" s="116" t="s">
        <v>97</v>
      </c>
      <c r="E38" t="str">
        <f>+Industrial!C40</f>
        <v xml:space="preserve">ARICA SEAFOOD PRODUCER S.A.  </v>
      </c>
      <c r="F38" s="116" t="s">
        <v>98</v>
      </c>
      <c r="G38" s="116" t="s">
        <v>101</v>
      </c>
      <c r="H38">
        <f>+Industrial!K40</f>
        <v>4.88</v>
      </c>
      <c r="I38" s="122">
        <f>+Industrial!L40</f>
        <v>0</v>
      </c>
      <c r="J38" s="122">
        <f>+Industrial!M40</f>
        <v>4.88</v>
      </c>
      <c r="K38" s="122">
        <f>+Industrial!N40</f>
        <v>0</v>
      </c>
      <c r="L38" s="122">
        <f>+Industrial!O40</f>
        <v>4.88</v>
      </c>
      <c r="M38" s="31">
        <f>+Industrial!P40</f>
        <v>0</v>
      </c>
      <c r="N38" s="186" t="s">
        <v>77</v>
      </c>
      <c r="O38" s="113">
        <f>+Resumen!C$4</f>
        <v>43830</v>
      </c>
      <c r="P38" s="116">
        <v>2019</v>
      </c>
    </row>
    <row r="39" spans="1:16">
      <c r="A39" s="122" t="s">
        <v>284</v>
      </c>
      <c r="B39" s="116" t="s">
        <v>105</v>
      </c>
      <c r="C39" s="116" t="s">
        <v>96</v>
      </c>
      <c r="D39" s="116" t="s">
        <v>97</v>
      </c>
      <c r="E39" t="str">
        <f>+Industrial!C42</f>
        <v xml:space="preserve">CAMANCHACA S.A. CIA. PESQ      </v>
      </c>
      <c r="F39" s="116" t="s">
        <v>98</v>
      </c>
      <c r="G39" s="116" t="s">
        <v>99</v>
      </c>
      <c r="H39">
        <f>+Industrial!E42</f>
        <v>234.869</v>
      </c>
      <c r="I39" s="122">
        <f>+Industrial!F42</f>
        <v>0</v>
      </c>
      <c r="J39" s="122">
        <f>+Industrial!G42</f>
        <v>234.869</v>
      </c>
      <c r="K39" s="122">
        <f>+Industrial!H42</f>
        <v>0</v>
      </c>
      <c r="L39" s="122">
        <f>+Industrial!I42</f>
        <v>234.869</v>
      </c>
      <c r="M39" s="31">
        <f>+Industrial!J42</f>
        <v>0</v>
      </c>
      <c r="N39" s="186" t="s">
        <v>77</v>
      </c>
      <c r="O39" s="113">
        <f>+Resumen!C$4</f>
        <v>43830</v>
      </c>
      <c r="P39" s="116">
        <v>2019</v>
      </c>
    </row>
    <row r="40" spans="1:16">
      <c r="A40" s="122" t="s">
        <v>284</v>
      </c>
      <c r="B40" s="116" t="s">
        <v>105</v>
      </c>
      <c r="C40" s="116" t="s">
        <v>96</v>
      </c>
      <c r="D40" s="116" t="s">
        <v>97</v>
      </c>
      <c r="E40" t="str">
        <f>+Industrial!C42</f>
        <v xml:space="preserve">CAMANCHACA S.A. CIA. PESQ      </v>
      </c>
      <c r="F40" s="116" t="s">
        <v>100</v>
      </c>
      <c r="G40" s="116" t="s">
        <v>101</v>
      </c>
      <c r="H40" s="122">
        <f>+Industrial!E43</f>
        <v>78.218999999999994</v>
      </c>
      <c r="I40" s="122">
        <f>+Industrial!F43</f>
        <v>0</v>
      </c>
      <c r="J40" s="122">
        <f>+Industrial!G43</f>
        <v>313.08799999999997</v>
      </c>
      <c r="K40" s="122">
        <f>+Industrial!H43</f>
        <v>0</v>
      </c>
      <c r="L40" s="122">
        <f>+Industrial!I43</f>
        <v>313.08799999999997</v>
      </c>
      <c r="M40" s="31">
        <f>+Industrial!J43</f>
        <v>0</v>
      </c>
      <c r="N40" s="186" t="s">
        <v>77</v>
      </c>
      <c r="O40" s="113">
        <f>+Resumen!C$4</f>
        <v>43830</v>
      </c>
      <c r="P40" s="116">
        <v>2019</v>
      </c>
    </row>
    <row r="41" spans="1:16">
      <c r="A41" s="122" t="s">
        <v>284</v>
      </c>
      <c r="B41" s="116" t="s">
        <v>105</v>
      </c>
      <c r="C41" s="116" t="s">
        <v>96</v>
      </c>
      <c r="D41" s="116" t="s">
        <v>97</v>
      </c>
      <c r="E41" t="str">
        <f>+Industrial!C42</f>
        <v xml:space="preserve">CAMANCHACA S.A. CIA. PESQ      </v>
      </c>
      <c r="F41" s="116" t="s">
        <v>98</v>
      </c>
      <c r="G41" s="116" t="s">
        <v>101</v>
      </c>
      <c r="H41">
        <f>+Industrial!K42</f>
        <v>313.08799999999997</v>
      </c>
      <c r="I41" s="122">
        <f>+Industrial!L42</f>
        <v>0</v>
      </c>
      <c r="J41" s="122">
        <f>+Industrial!M42</f>
        <v>313.08799999999997</v>
      </c>
      <c r="K41" s="122">
        <f>+Industrial!N42</f>
        <v>0</v>
      </c>
      <c r="L41" s="122">
        <f>+Industrial!O42</f>
        <v>313.08799999999997</v>
      </c>
      <c r="M41" s="31">
        <f>+Industrial!P42</f>
        <v>0</v>
      </c>
      <c r="N41" s="186" t="s">
        <v>77</v>
      </c>
      <c r="O41" s="113">
        <f>+Resumen!C$4</f>
        <v>43830</v>
      </c>
      <c r="P41" s="116">
        <v>2019</v>
      </c>
    </row>
    <row r="42" spans="1:16">
      <c r="A42" s="122" t="s">
        <v>284</v>
      </c>
      <c r="B42" s="116" t="s">
        <v>105</v>
      </c>
      <c r="C42" s="116" t="s">
        <v>96</v>
      </c>
      <c r="D42" s="116" t="s">
        <v>97</v>
      </c>
      <c r="E42" t="str">
        <f>+Industrial!C44</f>
        <v xml:space="preserve">CORPESCA S.A.                             </v>
      </c>
      <c r="F42" s="116" t="s">
        <v>98</v>
      </c>
      <c r="G42" s="116" t="s">
        <v>99</v>
      </c>
      <c r="H42">
        <f>+Industrial!E44</f>
        <v>875.47</v>
      </c>
      <c r="I42" s="122">
        <f>+Industrial!F44</f>
        <v>0</v>
      </c>
      <c r="J42" s="122">
        <f>+Industrial!G44</f>
        <v>875.47</v>
      </c>
      <c r="K42" s="122">
        <f>+Industrial!H44</f>
        <v>6.1909999999999998</v>
      </c>
      <c r="L42" s="122">
        <f>+Industrial!I44</f>
        <v>869.279</v>
      </c>
      <c r="M42" s="31">
        <f>+Industrial!J44</f>
        <v>7.071630095834237E-3</v>
      </c>
      <c r="N42" s="186" t="s">
        <v>77</v>
      </c>
      <c r="O42" s="113">
        <f>+Resumen!C$4</f>
        <v>43830</v>
      </c>
      <c r="P42" s="116">
        <v>2019</v>
      </c>
    </row>
    <row r="43" spans="1:16">
      <c r="A43" s="122" t="s">
        <v>284</v>
      </c>
      <c r="B43" s="116" t="s">
        <v>105</v>
      </c>
      <c r="C43" s="116" t="s">
        <v>96</v>
      </c>
      <c r="D43" s="116" t="s">
        <v>97</v>
      </c>
      <c r="E43" t="str">
        <f>+Industrial!C44</f>
        <v xml:space="preserve">CORPESCA S.A.                             </v>
      </c>
      <c r="F43" s="116" t="s">
        <v>100</v>
      </c>
      <c r="G43" s="116" t="s">
        <v>101</v>
      </c>
      <c r="H43" s="122">
        <f>+Industrial!E45</f>
        <v>291.56099999999998</v>
      </c>
      <c r="I43" s="122">
        <f>+Industrial!F45</f>
        <v>0</v>
      </c>
      <c r="J43" s="122">
        <f>+Industrial!G45</f>
        <v>1160.8399999999999</v>
      </c>
      <c r="K43" s="122">
        <f>+Industrial!H45</f>
        <v>0</v>
      </c>
      <c r="L43" s="122">
        <f>+Industrial!I45</f>
        <v>1160.8399999999999</v>
      </c>
      <c r="M43" s="31">
        <f>+Industrial!J45</f>
        <v>0</v>
      </c>
      <c r="N43" s="186" t="s">
        <v>77</v>
      </c>
      <c r="O43" s="113">
        <f>+Resumen!C$4</f>
        <v>43830</v>
      </c>
      <c r="P43" s="116">
        <v>2019</v>
      </c>
    </row>
    <row r="44" spans="1:16">
      <c r="A44" s="122" t="s">
        <v>284</v>
      </c>
      <c r="B44" s="116" t="s">
        <v>105</v>
      </c>
      <c r="C44" s="116" t="s">
        <v>96</v>
      </c>
      <c r="D44" s="116" t="s">
        <v>97</v>
      </c>
      <c r="E44" t="str">
        <f>+Industrial!C44</f>
        <v xml:space="preserve">CORPESCA S.A.                             </v>
      </c>
      <c r="F44" s="116" t="s">
        <v>98</v>
      </c>
      <c r="G44" s="116" t="s">
        <v>101</v>
      </c>
      <c r="H44">
        <f>+Industrial!K44</f>
        <v>1167.0309999999999</v>
      </c>
      <c r="I44" s="122">
        <f>+Industrial!L44</f>
        <v>0</v>
      </c>
      <c r="J44" s="122">
        <f>+Industrial!M44</f>
        <v>1167.0309999999999</v>
      </c>
      <c r="K44" s="122">
        <f>+Industrial!N44</f>
        <v>6.1909999999999998</v>
      </c>
      <c r="L44" s="122">
        <f>+Industrial!O44</f>
        <v>1160.8399999999999</v>
      </c>
      <c r="M44" s="31">
        <f>+Industrial!P44</f>
        <v>5.3049147794702973E-3</v>
      </c>
      <c r="N44" s="186" t="s">
        <v>77</v>
      </c>
      <c r="O44" s="113">
        <f>+Resumen!C$4</f>
        <v>43830</v>
      </c>
      <c r="P44" s="116">
        <v>2019</v>
      </c>
    </row>
    <row r="45" spans="1:16">
      <c r="A45" s="122" t="s">
        <v>284</v>
      </c>
      <c r="B45" s="116" t="s">
        <v>105</v>
      </c>
      <c r="C45" s="116" t="s">
        <v>96</v>
      </c>
      <c r="D45" s="116" t="s">
        <v>97</v>
      </c>
      <c r="E45" s="116" t="s">
        <v>104</v>
      </c>
      <c r="F45" s="116" t="s">
        <v>98</v>
      </c>
      <c r="G45" s="116" t="s">
        <v>101</v>
      </c>
      <c r="H45">
        <f>+Industrial!K46</f>
        <v>1484.9989999999998</v>
      </c>
      <c r="I45" s="122">
        <f>+Industrial!L46</f>
        <v>0</v>
      </c>
      <c r="J45" s="122">
        <f>+Industrial!M46</f>
        <v>1484.9989999999998</v>
      </c>
      <c r="K45" s="122">
        <f>+Industrial!N46</f>
        <v>6.1909999999999998</v>
      </c>
      <c r="L45" s="122">
        <f>+Industrial!O46</f>
        <v>1478.808</v>
      </c>
      <c r="M45" s="31">
        <f>+Industrial!P46</f>
        <v>4.1690263764487387E-3</v>
      </c>
      <c r="N45" s="186" t="s">
        <v>77</v>
      </c>
      <c r="O45" s="113">
        <f>+Resumen!C$4</f>
        <v>43830</v>
      </c>
      <c r="P45" s="116">
        <v>2019</v>
      </c>
    </row>
    <row r="46" spans="1:16">
      <c r="A46" s="122" t="s">
        <v>284</v>
      </c>
      <c r="B46" s="116" t="s">
        <v>105</v>
      </c>
      <c r="C46" s="116" t="s">
        <v>103</v>
      </c>
      <c r="D46" s="116" t="s">
        <v>97</v>
      </c>
      <c r="E46" t="str">
        <f>+Industrial!C47</f>
        <v xml:space="preserve">ALIMENTOS MARINOS S.A.          </v>
      </c>
      <c r="F46" s="116" t="s">
        <v>98</v>
      </c>
      <c r="G46" s="116" t="s">
        <v>101</v>
      </c>
      <c r="H46">
        <f>+Industrial!E47</f>
        <v>119.55265</v>
      </c>
      <c r="I46" s="122">
        <f>+Industrial!F47</f>
        <v>0</v>
      </c>
      <c r="J46" s="122">
        <f>+Industrial!G47</f>
        <v>119.55265</v>
      </c>
      <c r="K46" s="122">
        <f>+Industrial!H47</f>
        <v>0</v>
      </c>
      <c r="L46" s="122">
        <f>+Industrial!I47</f>
        <v>119.55265</v>
      </c>
      <c r="M46" s="31">
        <f>+Industrial!J47</f>
        <v>0</v>
      </c>
      <c r="N46" s="186" t="s">
        <v>77</v>
      </c>
      <c r="O46" s="113">
        <f>+Resumen!C$4</f>
        <v>43830</v>
      </c>
      <c r="P46" s="116">
        <v>2019</v>
      </c>
    </row>
    <row r="47" spans="1:16">
      <c r="A47" s="122" t="s">
        <v>284</v>
      </c>
      <c r="B47" s="116" t="s">
        <v>105</v>
      </c>
      <c r="C47" s="116" t="s">
        <v>103</v>
      </c>
      <c r="D47" s="116" t="s">
        <v>97</v>
      </c>
      <c r="E47" s="116" t="str">
        <f>+Industrial!C48</f>
        <v xml:space="preserve">BAHIA CALDERA S.A. PESQ.          </v>
      </c>
      <c r="F47" s="116" t="s">
        <v>98</v>
      </c>
      <c r="G47" s="116" t="s">
        <v>101</v>
      </c>
      <c r="H47" s="122">
        <f>+Industrial!E48</f>
        <v>520.51229999999998</v>
      </c>
      <c r="I47" s="122">
        <f>+Industrial!F48</f>
        <v>-520</v>
      </c>
      <c r="J47" s="122">
        <f>+Industrial!G48</f>
        <v>0.51229999999998199</v>
      </c>
      <c r="K47" s="122">
        <f>+Industrial!H48</f>
        <v>0</v>
      </c>
      <c r="L47" s="122">
        <f>+Industrial!I48</f>
        <v>0.51229999999998199</v>
      </c>
      <c r="M47" s="31">
        <f>+Industrial!J48</f>
        <v>0</v>
      </c>
      <c r="N47" s="186" t="s">
        <v>77</v>
      </c>
      <c r="O47" s="113">
        <f>+Resumen!C$4</f>
        <v>43830</v>
      </c>
      <c r="P47" s="116">
        <v>2019</v>
      </c>
    </row>
    <row r="48" spans="1:16">
      <c r="A48" s="122" t="s">
        <v>284</v>
      </c>
      <c r="B48" s="116" t="s">
        <v>105</v>
      </c>
      <c r="C48" s="116" t="s">
        <v>103</v>
      </c>
      <c r="D48" s="116" t="s">
        <v>97</v>
      </c>
      <c r="E48" s="116" t="str">
        <f>+Industrial!C49</f>
        <v>FOODCORP CHILE S.A.</v>
      </c>
      <c r="F48" s="116" t="s">
        <v>98</v>
      </c>
      <c r="G48" s="116" t="s">
        <v>101</v>
      </c>
      <c r="H48" s="122">
        <f>+Industrial!E49</f>
        <v>8.7499999999999994E-2</v>
      </c>
      <c r="I48" s="122">
        <f>+Industrial!F49</f>
        <v>0</v>
      </c>
      <c r="J48" s="122">
        <f>+Industrial!G49</f>
        <v>8.7499999999999994E-2</v>
      </c>
      <c r="K48" s="122">
        <f>+Industrial!H49</f>
        <v>0</v>
      </c>
      <c r="L48" s="122">
        <f>+Industrial!I49</f>
        <v>8.7499999999999994E-2</v>
      </c>
      <c r="M48" s="31">
        <f>+Industrial!J49</f>
        <v>0</v>
      </c>
      <c r="N48" s="186" t="s">
        <v>77</v>
      </c>
      <c r="O48" s="113">
        <f>+Resumen!C$4</f>
        <v>43830</v>
      </c>
      <c r="P48" s="116">
        <v>2019</v>
      </c>
    </row>
    <row r="49" spans="1:16">
      <c r="A49" s="122" t="s">
        <v>284</v>
      </c>
      <c r="B49" s="116" t="s">
        <v>105</v>
      </c>
      <c r="C49" s="116" t="s">
        <v>103</v>
      </c>
      <c r="D49" s="116" t="s">
        <v>97</v>
      </c>
      <c r="E49" s="116" t="str">
        <f>+Industrial!C50</f>
        <v>BLUMAR S.A.</v>
      </c>
      <c r="F49" s="116" t="s">
        <v>98</v>
      </c>
      <c r="G49" s="116" t="s">
        <v>101</v>
      </c>
      <c r="H49" s="122">
        <f>+Industrial!E50</f>
        <v>3.3515999999999999</v>
      </c>
      <c r="I49" s="122">
        <f>+Industrial!F50</f>
        <v>0</v>
      </c>
      <c r="J49" s="122">
        <f>+Industrial!G50</f>
        <v>3.3515999999999999</v>
      </c>
      <c r="K49" s="122">
        <f>+Industrial!H50</f>
        <v>0</v>
      </c>
      <c r="L49" s="122">
        <f>+Industrial!I50</f>
        <v>3.3515999999999999</v>
      </c>
      <c r="M49" s="31">
        <f>+Industrial!J50</f>
        <v>0</v>
      </c>
      <c r="N49" s="186" t="s">
        <v>77</v>
      </c>
      <c r="O49" s="113">
        <f>+Resumen!C$4</f>
        <v>43830</v>
      </c>
      <c r="P49" s="116">
        <v>2019</v>
      </c>
    </row>
    <row r="50" spans="1:16">
      <c r="A50" s="122" t="s">
        <v>284</v>
      </c>
      <c r="B50" s="116" t="s">
        <v>105</v>
      </c>
      <c r="C50" s="116" t="s">
        <v>103</v>
      </c>
      <c r="D50" s="116" t="s">
        <v>97</v>
      </c>
      <c r="E50" s="116" t="str">
        <f>+Industrial!C51</f>
        <v>CAMANCHACA S.A. CIA. PESQ.</v>
      </c>
      <c r="F50" s="116" t="s">
        <v>98</v>
      </c>
      <c r="G50" s="116" t="s">
        <v>101</v>
      </c>
      <c r="H50" s="122">
        <f>+Industrial!E51</f>
        <v>3.7887499999999998</v>
      </c>
      <c r="I50" s="122">
        <f>+Industrial!F51</f>
        <v>0</v>
      </c>
      <c r="J50" s="122">
        <f>+Industrial!G51</f>
        <v>3.7887499999999998</v>
      </c>
      <c r="K50" s="122">
        <f>+Industrial!H51</f>
        <v>0</v>
      </c>
      <c r="L50" s="122">
        <f>+Industrial!I51</f>
        <v>3.7887499999999998</v>
      </c>
      <c r="M50" s="31">
        <f>+Industrial!J51</f>
        <v>0</v>
      </c>
      <c r="N50" s="186" t="s">
        <v>77</v>
      </c>
      <c r="O50" s="113">
        <f>+Resumen!C$4</f>
        <v>43830</v>
      </c>
      <c r="P50" s="116">
        <v>2019</v>
      </c>
    </row>
    <row r="51" spans="1:16">
      <c r="A51" s="122" t="s">
        <v>284</v>
      </c>
      <c r="B51" s="116" t="s">
        <v>105</v>
      </c>
      <c r="C51" s="116" t="s">
        <v>103</v>
      </c>
      <c r="D51" s="116" t="s">
        <v>97</v>
      </c>
      <c r="E51" s="116" t="str">
        <f>+Industrial!C52</f>
        <v>PESQUERA LITORAL SpA</v>
      </c>
      <c r="F51" s="116" t="s">
        <v>98</v>
      </c>
      <c r="G51" s="116" t="s">
        <v>101</v>
      </c>
      <c r="H51" s="122">
        <f>+Industrial!E52</f>
        <v>1.7364375000000001</v>
      </c>
      <c r="I51" s="122">
        <f>+Industrial!F52</f>
        <v>-1.663</v>
      </c>
      <c r="J51" s="122">
        <f>+Industrial!G52</f>
        <v>7.3437500000000044E-2</v>
      </c>
      <c r="K51" s="122">
        <f>+Industrial!H52</f>
        <v>0</v>
      </c>
      <c r="L51" s="122">
        <f>+Industrial!I52</f>
        <v>7.3437500000000044E-2</v>
      </c>
      <c r="M51" s="31">
        <f>+Industrial!J52</f>
        <v>0</v>
      </c>
      <c r="N51" s="186" t="s">
        <v>77</v>
      </c>
      <c r="O51" s="113">
        <f>+Resumen!C$4</f>
        <v>43830</v>
      </c>
      <c r="P51" s="116">
        <v>2019</v>
      </c>
    </row>
    <row r="52" spans="1:16">
      <c r="A52" s="122" t="s">
        <v>284</v>
      </c>
      <c r="B52" s="116" t="s">
        <v>105</v>
      </c>
      <c r="C52" s="116" t="s">
        <v>103</v>
      </c>
      <c r="D52" s="116" t="s">
        <v>97</v>
      </c>
      <c r="E52" s="116" t="str">
        <f>+Industrial!C53</f>
        <v>ORIZON S.A.</v>
      </c>
      <c r="F52" s="116" t="s">
        <v>98</v>
      </c>
      <c r="G52" s="116" t="s">
        <v>101</v>
      </c>
      <c r="H52" s="122">
        <f>+Industrial!E53</f>
        <v>223.434313</v>
      </c>
      <c r="I52" s="122">
        <f>+Industrial!F53</f>
        <v>-200</v>
      </c>
      <c r="J52" s="122">
        <f>+Industrial!G53</f>
        <v>23.434313000000003</v>
      </c>
      <c r="K52" s="122">
        <f>+Industrial!H53</f>
        <v>0</v>
      </c>
      <c r="L52" s="122">
        <f>+Industrial!I53</f>
        <v>23.434313000000003</v>
      </c>
      <c r="M52" s="31">
        <f>+Industrial!J53</f>
        <v>0</v>
      </c>
      <c r="N52" s="186" t="s">
        <v>77</v>
      </c>
      <c r="O52" s="113">
        <f>+Resumen!C$4</f>
        <v>43830</v>
      </c>
      <c r="P52" s="116">
        <v>2019</v>
      </c>
    </row>
    <row r="53" spans="1:16">
      <c r="A53" s="122" t="s">
        <v>284</v>
      </c>
      <c r="B53" s="116" t="s">
        <v>105</v>
      </c>
      <c r="C53" s="116" t="s">
        <v>103</v>
      </c>
      <c r="D53" s="116" t="s">
        <v>97</v>
      </c>
      <c r="E53" s="116" t="str">
        <f>+Industrial!C54</f>
        <v>CAMANCHACA PESCA SUR S.A.</v>
      </c>
      <c r="F53" s="116" t="s">
        <v>98</v>
      </c>
      <c r="G53" s="116" t="s">
        <v>101</v>
      </c>
      <c r="H53" s="122">
        <f>+Industrial!E54</f>
        <v>1.5126124999999999</v>
      </c>
      <c r="I53" s="122">
        <f>+Industrial!F54</f>
        <v>0</v>
      </c>
      <c r="J53" s="122">
        <f>+Industrial!G54</f>
        <v>1.5126124999999999</v>
      </c>
      <c r="K53" s="122">
        <f>+Industrial!H54</f>
        <v>0</v>
      </c>
      <c r="L53" s="122">
        <f>+Industrial!I54</f>
        <v>1.5126124999999999</v>
      </c>
      <c r="M53" s="31">
        <f>+Industrial!J54</f>
        <v>0</v>
      </c>
      <c r="N53" s="186" t="s">
        <v>77</v>
      </c>
      <c r="O53" s="113">
        <f>+Resumen!C$4</f>
        <v>43830</v>
      </c>
      <c r="P53" s="116">
        <v>2019</v>
      </c>
    </row>
    <row r="54" spans="1:16">
      <c r="A54" s="122" t="s">
        <v>284</v>
      </c>
      <c r="B54" s="116" t="s">
        <v>105</v>
      </c>
      <c r="C54" s="116" t="s">
        <v>103</v>
      </c>
      <c r="D54" s="116" t="s">
        <v>97</v>
      </c>
      <c r="E54" s="116" t="str">
        <f>+Industrial!C55</f>
        <v>LANDES S.A. SOC.PESQ.</v>
      </c>
      <c r="F54" s="116" t="s">
        <v>98</v>
      </c>
      <c r="G54" s="116" t="s">
        <v>101</v>
      </c>
      <c r="H54" s="122">
        <f>+Industrial!E55</f>
        <v>1.0238375</v>
      </c>
      <c r="I54" s="122">
        <f>+Industrial!F55</f>
        <v>0</v>
      </c>
      <c r="J54" s="122">
        <f>+Industrial!G55</f>
        <v>1.0238375</v>
      </c>
      <c r="K54" s="122">
        <f>+Industrial!H55</f>
        <v>0</v>
      </c>
      <c r="L54" s="122">
        <f>+Industrial!I55</f>
        <v>1.0238375</v>
      </c>
      <c r="M54" s="31">
        <f>+Industrial!J55</f>
        <v>0</v>
      </c>
      <c r="N54" s="186" t="s">
        <v>77</v>
      </c>
      <c r="O54" s="113">
        <f>+Resumen!C$4</f>
        <v>43830</v>
      </c>
      <c r="P54" s="116">
        <v>2019</v>
      </c>
    </row>
    <row r="55" spans="1:16">
      <c r="A55" s="122" t="s">
        <v>284</v>
      </c>
      <c r="B55" s="116" t="s">
        <v>105</v>
      </c>
      <c r="C55" s="116" t="s">
        <v>103</v>
      </c>
      <c r="D55" s="116" t="s">
        <v>97</v>
      </c>
      <c r="E55" s="116" t="s">
        <v>104</v>
      </c>
      <c r="F55" s="116" t="s">
        <v>98</v>
      </c>
      <c r="G55" s="116" t="s">
        <v>101</v>
      </c>
      <c r="H55">
        <f>+Industrial!K56</f>
        <v>875.00000049999994</v>
      </c>
      <c r="I55" s="122">
        <f>+Industrial!L56</f>
        <v>-721.66300000000001</v>
      </c>
      <c r="J55" s="122">
        <f>+Industrial!M56</f>
        <v>153.33700049999999</v>
      </c>
      <c r="K55" s="122">
        <f>+Industrial!N56</f>
        <v>0</v>
      </c>
      <c r="L55" s="122">
        <f>+Industrial!O56</f>
        <v>153.33700049999999</v>
      </c>
      <c r="M55" s="31">
        <f>+Industrial!P56</f>
        <v>0</v>
      </c>
      <c r="N55" s="186" t="s">
        <v>77</v>
      </c>
      <c r="O55" s="113">
        <f>+Resumen!C$4</f>
        <v>43830</v>
      </c>
      <c r="P55" s="116">
        <v>2019</v>
      </c>
    </row>
    <row r="56" spans="1:16">
      <c r="A56" s="122" t="s">
        <v>283</v>
      </c>
      <c r="B56" s="116" t="s">
        <v>95</v>
      </c>
      <c r="C56" s="116" t="s">
        <v>106</v>
      </c>
      <c r="D56" s="116" t="s">
        <v>107</v>
      </c>
      <c r="E56" t="str">
        <f>+'Artesanal Anchoveta XV-IV'!D7</f>
        <v>MACROZONA XV - I</v>
      </c>
      <c r="F56" s="116" t="s">
        <v>98</v>
      </c>
      <c r="G56" s="116" t="s">
        <v>99</v>
      </c>
      <c r="H56">
        <f>+'Artesanal Anchoveta XV-IV'!F7</f>
        <v>60695</v>
      </c>
      <c r="I56" s="122">
        <f>+'Artesanal Anchoveta XV-IV'!G7</f>
        <v>0</v>
      </c>
      <c r="J56" s="122">
        <f>+'Artesanal Anchoveta XV-IV'!H7</f>
        <v>60695</v>
      </c>
      <c r="K56" s="122">
        <f>+'Artesanal Anchoveta XV-IV'!I7</f>
        <v>57369.73</v>
      </c>
      <c r="L56" s="122">
        <f>+'Artesanal Anchoveta XV-IV'!J7</f>
        <v>3325.2699999999968</v>
      </c>
      <c r="M56" s="31">
        <f>+'Artesanal Anchoveta XV-IV'!K7</f>
        <v>0.945213444270533</v>
      </c>
      <c r="N56" s="113" t="str">
        <f>+'Artesanal Anchoveta XV-IV'!L7</f>
        <v>-</v>
      </c>
      <c r="O56" s="113">
        <f>+Resumen!C$4</f>
        <v>43830</v>
      </c>
      <c r="P56" s="116">
        <v>2019</v>
      </c>
    </row>
    <row r="57" spans="1:16">
      <c r="A57" s="122" t="s">
        <v>283</v>
      </c>
      <c r="B57" s="116" t="s">
        <v>95</v>
      </c>
      <c r="C57" s="116" t="s">
        <v>106</v>
      </c>
      <c r="D57" s="116" t="s">
        <v>107</v>
      </c>
      <c r="E57" t="str">
        <f>+'Artesanal Anchoveta XV-IV'!D7</f>
        <v>MACROZONA XV - I</v>
      </c>
      <c r="F57" s="116" t="s">
        <v>100</v>
      </c>
      <c r="G57" s="116" t="s">
        <v>101</v>
      </c>
      <c r="H57">
        <f>+'Artesanal Anchoveta XV-IV'!F8</f>
        <v>20232</v>
      </c>
      <c r="I57" s="122">
        <f>+'Artesanal Anchoveta XV-IV'!G8</f>
        <v>7494</v>
      </c>
      <c r="J57" s="122">
        <f>+'Artesanal Anchoveta XV-IV'!H8</f>
        <v>31051.269999999997</v>
      </c>
      <c r="K57" s="122">
        <f>+'Artesanal Anchoveta XV-IV'!I8</f>
        <v>23952.814999999999</v>
      </c>
      <c r="L57" s="122">
        <f>+'Artesanal Anchoveta XV-IV'!J8</f>
        <v>7098.4549999999981</v>
      </c>
      <c r="M57" s="31">
        <f>+'Artesanal Anchoveta XV-IV'!K8</f>
        <v>0.7713956627216858</v>
      </c>
      <c r="N57" s="113" t="str">
        <f>+'Artesanal Anchoveta XV-IV'!L8</f>
        <v>-</v>
      </c>
      <c r="O57" s="113">
        <f>+Resumen!C$4</f>
        <v>43830</v>
      </c>
      <c r="P57" s="116">
        <v>2019</v>
      </c>
    </row>
    <row r="58" spans="1:16">
      <c r="A58" s="122" t="s">
        <v>283</v>
      </c>
      <c r="B58" s="116" t="s">
        <v>95</v>
      </c>
      <c r="C58" s="116" t="s">
        <v>106</v>
      </c>
      <c r="D58" s="116" t="s">
        <v>107</v>
      </c>
      <c r="E58" s="116" t="s">
        <v>115</v>
      </c>
      <c r="F58" s="116" t="s">
        <v>98</v>
      </c>
      <c r="G58" s="116" t="s">
        <v>101</v>
      </c>
      <c r="H58">
        <f>+'Artesanal Anchoveta XV-IV'!M7</f>
        <v>80927</v>
      </c>
      <c r="I58" s="122">
        <f>+'Artesanal Anchoveta XV-IV'!N7</f>
        <v>7494</v>
      </c>
      <c r="J58" s="122">
        <f>+'Artesanal Anchoveta XV-IV'!O7</f>
        <v>88421</v>
      </c>
      <c r="K58" s="122">
        <f>+'Artesanal Anchoveta XV-IV'!P7</f>
        <v>81322.544999999998</v>
      </c>
      <c r="L58" s="122">
        <f>+'Artesanal Anchoveta XV-IV'!Q7</f>
        <v>7098.4550000000017</v>
      </c>
      <c r="M58" s="31">
        <f>+'Artesanal Anchoveta XV-IV'!R7</f>
        <v>0.91971980638083706</v>
      </c>
      <c r="N58" s="113" t="s">
        <v>77</v>
      </c>
      <c r="O58" s="113">
        <f>+Resumen!C$4</f>
        <v>43830</v>
      </c>
      <c r="P58" s="116">
        <v>2019</v>
      </c>
    </row>
    <row r="59" spans="1:16">
      <c r="A59" s="122" t="s">
        <v>283</v>
      </c>
      <c r="B59" s="116" t="s">
        <v>95</v>
      </c>
      <c r="C59" s="116" t="s">
        <v>11</v>
      </c>
      <c r="D59" s="116" t="s">
        <v>113</v>
      </c>
      <c r="E59" t="str">
        <f>+'Artesanal Anchoveta XV-IV'!D9</f>
        <v>REGIÓN II</v>
      </c>
      <c r="F59" s="116" t="s">
        <v>98</v>
      </c>
      <c r="G59" s="116" t="s">
        <v>99</v>
      </c>
      <c r="H59">
        <f>+'Artesanal Anchoveta XV-IV'!F9</f>
        <v>30528</v>
      </c>
      <c r="I59" s="122">
        <f>+'Artesanal Anchoveta XV-IV'!G9</f>
        <v>0</v>
      </c>
      <c r="J59" s="122">
        <f>+'Artesanal Anchoveta XV-IV'!H9</f>
        <v>30528</v>
      </c>
      <c r="K59" s="122">
        <f>+'Artesanal Anchoveta XV-IV'!I9</f>
        <v>24383.925999999999</v>
      </c>
      <c r="L59" s="122">
        <f>+'Artesanal Anchoveta XV-IV'!J9</f>
        <v>6144.0740000000005</v>
      </c>
      <c r="M59" s="31">
        <f>+'Artesanal Anchoveta XV-IV'!K9</f>
        <v>0.79873971436058699</v>
      </c>
      <c r="N59" s="113">
        <f>+'Artesanal Anchoveta XV-IV'!L9</f>
        <v>43668</v>
      </c>
      <c r="O59" s="113">
        <f>+Resumen!C$4</f>
        <v>43830</v>
      </c>
      <c r="P59" s="116">
        <v>2019</v>
      </c>
    </row>
    <row r="60" spans="1:16">
      <c r="A60" s="122" t="s">
        <v>283</v>
      </c>
      <c r="B60" s="116" t="s">
        <v>95</v>
      </c>
      <c r="C60" s="116" t="s">
        <v>11</v>
      </c>
      <c r="D60" s="116" t="s">
        <v>113</v>
      </c>
      <c r="E60" t="str">
        <f>+'Artesanal Anchoveta XV-IV'!D9</f>
        <v>REGIÓN II</v>
      </c>
      <c r="F60" s="116" t="s">
        <v>100</v>
      </c>
      <c r="G60" s="116" t="s">
        <v>101</v>
      </c>
      <c r="H60" s="122">
        <f>+'Artesanal Anchoveta XV-IV'!F10</f>
        <v>1</v>
      </c>
      <c r="I60" s="122">
        <f>+'Artesanal Anchoveta XV-IV'!G10</f>
        <v>0</v>
      </c>
      <c r="J60" s="122">
        <f>+'Artesanal Anchoveta XV-IV'!H10</f>
        <v>6145.0740000000005</v>
      </c>
      <c r="K60" s="122">
        <f>+'Artesanal Anchoveta XV-IV'!I10</f>
        <v>7664.89</v>
      </c>
      <c r="L60" s="122">
        <f>+'Artesanal Anchoveta XV-IV'!J10</f>
        <v>-1519.8159999999998</v>
      </c>
      <c r="M60" s="31">
        <f>+'Artesanal Anchoveta XV-IV'!K10</f>
        <v>1.247322652257727</v>
      </c>
      <c r="N60" s="113">
        <f>+'Artesanal Anchoveta XV-IV'!L10</f>
        <v>43668</v>
      </c>
      <c r="O60" s="113">
        <f>+Resumen!C$4</f>
        <v>43830</v>
      </c>
      <c r="P60" s="116">
        <v>2019</v>
      </c>
    </row>
    <row r="61" spans="1:16">
      <c r="A61" s="122" t="s">
        <v>283</v>
      </c>
      <c r="B61" s="116" t="s">
        <v>95</v>
      </c>
      <c r="C61" s="116" t="s">
        <v>11</v>
      </c>
      <c r="D61" s="116" t="s">
        <v>113</v>
      </c>
      <c r="E61" s="116" t="s">
        <v>116</v>
      </c>
      <c r="F61" s="116" t="s">
        <v>98</v>
      </c>
      <c r="G61" s="116" t="s">
        <v>101</v>
      </c>
      <c r="H61">
        <f>+'Artesanal Anchoveta XV-IV'!M9</f>
        <v>30529</v>
      </c>
      <c r="I61" s="122">
        <f>+'Artesanal Anchoveta XV-IV'!N9</f>
        <v>0</v>
      </c>
      <c r="J61" s="122">
        <f>+'Artesanal Anchoveta XV-IV'!O9</f>
        <v>30529</v>
      </c>
      <c r="K61" s="122">
        <f>+'Artesanal Anchoveta XV-IV'!P9</f>
        <v>32048.815999999999</v>
      </c>
      <c r="L61" s="122">
        <f>+'Artesanal Anchoveta XV-IV'!Q9</f>
        <v>-1519.8159999999989</v>
      </c>
      <c r="M61" s="31">
        <f>+'Artesanal Anchoveta XV-IV'!R9</f>
        <v>1.0497826984178977</v>
      </c>
      <c r="N61" s="113" t="s">
        <v>77</v>
      </c>
      <c r="O61" s="113">
        <f>+Resumen!C$4</f>
        <v>43830</v>
      </c>
      <c r="P61" s="116">
        <v>2019</v>
      </c>
    </row>
    <row r="62" spans="1:16">
      <c r="A62" s="122" t="s">
        <v>283</v>
      </c>
      <c r="B62" s="116" t="s">
        <v>95</v>
      </c>
      <c r="C62" s="116" t="s">
        <v>12</v>
      </c>
      <c r="D62" s="116" t="s">
        <v>113</v>
      </c>
      <c r="E62" t="str">
        <f>+'Artesanal Anchoveta XV-IV'!D12</f>
        <v>REGIÓN III</v>
      </c>
      <c r="F62" s="116" t="s">
        <v>98</v>
      </c>
      <c r="G62" s="116" t="s">
        <v>101</v>
      </c>
      <c r="H62">
        <f>+'Artesanal Anchoveta XV-IV'!F12</f>
        <v>26209</v>
      </c>
      <c r="I62" s="122">
        <f>+'Artesanal Anchoveta XV-IV'!G12</f>
        <v>0</v>
      </c>
      <c r="J62" s="122">
        <f>+'Artesanal Anchoveta XV-IV'!H12</f>
        <v>26209</v>
      </c>
      <c r="K62" s="122">
        <f>+'Artesanal Anchoveta XV-IV'!I12</f>
        <v>25873.605</v>
      </c>
      <c r="L62" s="122">
        <f>+'Artesanal Anchoveta XV-IV'!J12</f>
        <v>335.39500000000044</v>
      </c>
      <c r="M62" s="31">
        <f>+'Artesanal Anchoveta XV-IV'!K12</f>
        <v>0.9872030600175512</v>
      </c>
      <c r="N62" s="113" t="str">
        <f>+'Artesanal Anchoveta XV-IV'!L12</f>
        <v>-</v>
      </c>
      <c r="O62" s="113">
        <f>+Resumen!C$4</f>
        <v>43830</v>
      </c>
      <c r="P62" s="116">
        <v>2019</v>
      </c>
    </row>
    <row r="63" spans="1:16" s="116" customFormat="1">
      <c r="A63" s="122" t="s">
        <v>283</v>
      </c>
      <c r="B63" s="116" t="s">
        <v>95</v>
      </c>
      <c r="C63" s="116" t="s">
        <v>12</v>
      </c>
      <c r="D63" s="116" t="s">
        <v>113</v>
      </c>
      <c r="E63" s="116" t="s">
        <v>116</v>
      </c>
      <c r="F63" s="116" t="s">
        <v>98</v>
      </c>
      <c r="G63" s="116" t="s">
        <v>101</v>
      </c>
      <c r="H63" s="122">
        <f>+'Artesanal Anchoveta XV-IV'!M12</f>
        <v>26209</v>
      </c>
      <c r="I63" s="122">
        <f>+'Artesanal Anchoveta XV-IV'!N12</f>
        <v>0</v>
      </c>
      <c r="J63" s="122">
        <f>+'Artesanal Anchoveta XV-IV'!O12</f>
        <v>26209</v>
      </c>
      <c r="K63" s="122">
        <f>+'Artesanal Anchoveta XV-IV'!P12</f>
        <v>25873.605</v>
      </c>
      <c r="L63" s="122">
        <f>+'Artesanal Anchoveta XV-IV'!Q12</f>
        <v>335.39500000000044</v>
      </c>
      <c r="M63" s="31">
        <f>+'Artesanal Anchoveta XV-IV'!R12</f>
        <v>0.9872030600175512</v>
      </c>
      <c r="N63" s="113" t="s">
        <v>77</v>
      </c>
      <c r="O63" s="113">
        <f>+Resumen!C$4</f>
        <v>43830</v>
      </c>
      <c r="P63" s="116">
        <v>2019</v>
      </c>
    </row>
    <row r="64" spans="1:16">
      <c r="A64" s="122" t="s">
        <v>283</v>
      </c>
      <c r="B64" s="116" t="s">
        <v>95</v>
      </c>
      <c r="C64" s="116" t="s">
        <v>13</v>
      </c>
      <c r="D64" s="116" t="s">
        <v>114</v>
      </c>
      <c r="E64" t="str">
        <f>+'Artesanal Anchoveta XV-IV'!D13</f>
        <v>CERCOPESCA</v>
      </c>
      <c r="F64" s="116" t="s">
        <v>98</v>
      </c>
      <c r="G64" s="116" t="s">
        <v>101</v>
      </c>
      <c r="H64">
        <f>+'Artesanal Anchoveta XV-IV'!F13</f>
        <v>11195.151</v>
      </c>
      <c r="I64" s="122">
        <f>+'Artesanal Anchoveta XV-IV'!G13</f>
        <v>0</v>
      </c>
      <c r="J64" s="122">
        <f>+'Artesanal Anchoveta XV-IV'!H13</f>
        <v>11195.151</v>
      </c>
      <c r="K64" s="122">
        <f>+'Artesanal Anchoveta XV-IV'!I13</f>
        <v>11157.25</v>
      </c>
      <c r="L64" s="122">
        <f>+'Artesanal Anchoveta XV-IV'!J13</f>
        <v>37.90099999999984</v>
      </c>
      <c r="M64" s="31">
        <f>+'Artesanal Anchoveta XV-IV'!K13</f>
        <v>0.99661451640982779</v>
      </c>
      <c r="N64" s="113" t="str">
        <f>+'Artesanal Anchoveta XV-IV'!L13</f>
        <v>-</v>
      </c>
      <c r="O64" s="113">
        <f>+Resumen!C$4</f>
        <v>43830</v>
      </c>
      <c r="P64" s="116">
        <v>2019</v>
      </c>
    </row>
    <row r="65" spans="1:16">
      <c r="A65" s="122" t="s">
        <v>283</v>
      </c>
      <c r="B65" s="116" t="s">
        <v>95</v>
      </c>
      <c r="C65" s="116" t="s">
        <v>13</v>
      </c>
      <c r="D65" s="116" t="s">
        <v>114</v>
      </c>
      <c r="E65" t="str">
        <f>+'Artesanal Anchoveta XV-IV'!D14</f>
        <v>RESIDUAL</v>
      </c>
      <c r="F65" s="116" t="s">
        <v>98</v>
      </c>
      <c r="G65" s="116" t="s">
        <v>101</v>
      </c>
      <c r="H65">
        <f>+'Artesanal Anchoveta XV-IV'!F14</f>
        <v>36.848999999999997</v>
      </c>
      <c r="I65" s="122">
        <f>+'Artesanal Anchoveta XV-IV'!G14</f>
        <v>0</v>
      </c>
      <c r="J65" s="122">
        <f>+'Artesanal Anchoveta XV-IV'!H14</f>
        <v>36.848999999999997</v>
      </c>
      <c r="K65" s="122">
        <f>+'Artesanal Anchoveta XV-IV'!I14</f>
        <v>14.07</v>
      </c>
      <c r="L65" s="122">
        <f>+'Artesanal Anchoveta XV-IV'!J14</f>
        <v>22.778999999999996</v>
      </c>
      <c r="M65" s="31">
        <f>+'Artesanal Anchoveta XV-IV'!K14</f>
        <v>0.38182854351542789</v>
      </c>
      <c r="N65" s="113" t="str">
        <f>+'Artesanal Anchoveta XV-IV'!L14</f>
        <v>-</v>
      </c>
      <c r="O65" s="113">
        <f>+Resumen!C$4</f>
        <v>43830</v>
      </c>
      <c r="P65" s="116">
        <v>2019</v>
      </c>
    </row>
    <row r="66" spans="1:16">
      <c r="A66" s="122" t="s">
        <v>283</v>
      </c>
      <c r="B66" s="116" t="s">
        <v>95</v>
      </c>
      <c r="C66" s="116" t="s">
        <v>13</v>
      </c>
      <c r="D66" s="116" t="s">
        <v>114</v>
      </c>
      <c r="E66" s="116" t="s">
        <v>116</v>
      </c>
      <c r="F66" s="116" t="s">
        <v>98</v>
      </c>
      <c r="G66" s="116" t="s">
        <v>101</v>
      </c>
      <c r="H66">
        <f>+Resumen!E12</f>
        <v>11232</v>
      </c>
      <c r="I66" s="122">
        <f>+Resumen!F12</f>
        <v>0</v>
      </c>
      <c r="J66" s="122">
        <f>+Resumen!G12</f>
        <v>11232</v>
      </c>
      <c r="K66" s="122">
        <f>+Resumen!H12</f>
        <v>11171.32</v>
      </c>
      <c r="L66" s="122">
        <f>+Resumen!I12</f>
        <v>60.680000000000291</v>
      </c>
      <c r="M66" s="31">
        <f>+Resumen!J12</f>
        <v>0.99459757834757834</v>
      </c>
      <c r="N66" s="113" t="s">
        <v>77</v>
      </c>
      <c r="O66" s="113">
        <f>+Resumen!C$4</f>
        <v>43830</v>
      </c>
      <c r="P66" s="116">
        <v>2019</v>
      </c>
    </row>
    <row r="67" spans="1:16">
      <c r="A67" s="122" t="s">
        <v>284</v>
      </c>
      <c r="B67" s="116" t="s">
        <v>105</v>
      </c>
      <c r="C67" s="116" t="s">
        <v>106</v>
      </c>
      <c r="D67" s="116" t="s">
        <v>107</v>
      </c>
      <c r="E67" t="str">
        <f>+'Artesanal S.española XV-IV'!D7</f>
        <v>MACROZONA XV - I</v>
      </c>
      <c r="F67" s="116" t="s">
        <v>98</v>
      </c>
      <c r="G67" s="116" t="s">
        <v>99</v>
      </c>
      <c r="H67">
        <f>+'Artesanal S.española XV-IV'!F7</f>
        <v>536</v>
      </c>
      <c r="I67" s="122">
        <f>+'Artesanal S.española XV-IV'!G7</f>
        <v>0</v>
      </c>
      <c r="J67" s="122">
        <f>+'Artesanal S.española XV-IV'!H7</f>
        <v>536</v>
      </c>
      <c r="K67" s="122">
        <f>+'Artesanal S.española XV-IV'!I7</f>
        <v>0</v>
      </c>
      <c r="L67" s="122">
        <f>+'Artesanal S.española XV-IV'!J7</f>
        <v>536</v>
      </c>
      <c r="M67" s="31">
        <f>+'Artesanal S.española XV-IV'!K7</f>
        <v>0</v>
      </c>
      <c r="N67" s="122" t="str">
        <f>+'Artesanal S.española XV-IV'!L7</f>
        <v>-</v>
      </c>
      <c r="O67" s="113">
        <f>+Resumen!C$4</f>
        <v>43830</v>
      </c>
      <c r="P67" s="116">
        <v>2019</v>
      </c>
    </row>
    <row r="68" spans="1:16">
      <c r="A68" s="122" t="s">
        <v>284</v>
      </c>
      <c r="B68" s="116" t="s">
        <v>105</v>
      </c>
      <c r="C68" s="116" t="s">
        <v>106</v>
      </c>
      <c r="D68" s="116" t="s">
        <v>107</v>
      </c>
      <c r="E68" t="str">
        <f>+'Artesanal S.española XV-IV'!D7</f>
        <v>MACROZONA XV - I</v>
      </c>
      <c r="F68" s="116" t="s">
        <v>100</v>
      </c>
      <c r="G68" s="116" t="s">
        <v>101</v>
      </c>
      <c r="H68" s="122">
        <f>+'Artesanal S.española XV-IV'!F8</f>
        <v>178</v>
      </c>
      <c r="I68" s="122">
        <f>+'Artesanal S.española XV-IV'!G8</f>
        <v>0</v>
      </c>
      <c r="J68" s="122">
        <f>+'Artesanal S.española XV-IV'!H8</f>
        <v>714</v>
      </c>
      <c r="K68" s="122">
        <f>+'Artesanal S.española XV-IV'!I8</f>
        <v>0</v>
      </c>
      <c r="L68" s="122">
        <f>+'Artesanal S.española XV-IV'!J8</f>
        <v>714</v>
      </c>
      <c r="M68" s="31">
        <f>+'Artesanal S.española XV-IV'!K8</f>
        <v>0</v>
      </c>
      <c r="N68" s="122" t="str">
        <f>+'Artesanal S.española XV-IV'!L8</f>
        <v>-</v>
      </c>
      <c r="O68" s="113">
        <f>+Resumen!C$4</f>
        <v>43830</v>
      </c>
      <c r="P68" s="116">
        <v>2019</v>
      </c>
    </row>
    <row r="69" spans="1:16">
      <c r="A69" s="122" t="s">
        <v>284</v>
      </c>
      <c r="B69" s="116" t="s">
        <v>105</v>
      </c>
      <c r="C69" s="116" t="s">
        <v>106</v>
      </c>
      <c r="D69" s="116" t="s">
        <v>107</v>
      </c>
      <c r="E69" s="116" t="s">
        <v>115</v>
      </c>
      <c r="F69" s="116" t="s">
        <v>98</v>
      </c>
      <c r="G69" s="116" t="s">
        <v>101</v>
      </c>
      <c r="H69">
        <f>+'Artesanal S.española XV-IV'!M7</f>
        <v>714</v>
      </c>
      <c r="I69" s="122">
        <f>+'Artesanal S.española XV-IV'!N7</f>
        <v>0</v>
      </c>
      <c r="J69" s="122">
        <f>+'Artesanal S.española XV-IV'!O7</f>
        <v>714</v>
      </c>
      <c r="K69" s="122">
        <f>+'Artesanal S.española XV-IV'!P7</f>
        <v>0</v>
      </c>
      <c r="L69" s="122">
        <f>+'Artesanal S.española XV-IV'!Q7</f>
        <v>714</v>
      </c>
      <c r="M69" s="31">
        <f>+'Artesanal S.española XV-IV'!R7</f>
        <v>0</v>
      </c>
      <c r="N69" s="113" t="s">
        <v>77</v>
      </c>
      <c r="O69" s="113">
        <f>+Resumen!C$4</f>
        <v>43830</v>
      </c>
      <c r="P69" s="116">
        <v>2019</v>
      </c>
    </row>
    <row r="70" spans="1:16">
      <c r="A70" s="122" t="s">
        <v>284</v>
      </c>
      <c r="B70" s="116" t="s">
        <v>105</v>
      </c>
      <c r="C70" s="116" t="s">
        <v>11</v>
      </c>
      <c r="D70" s="116" t="s">
        <v>113</v>
      </c>
      <c r="E70" t="str">
        <f>+'Artesanal S.española XV-IV'!D9</f>
        <v>REGIÓN II</v>
      </c>
      <c r="F70" s="116" t="s">
        <v>98</v>
      </c>
      <c r="G70" s="116" t="s">
        <v>99</v>
      </c>
      <c r="H70">
        <f>+'Artesanal S.española XV-IV'!F9</f>
        <v>2026</v>
      </c>
      <c r="I70" s="122">
        <f>+'Artesanal S.española XV-IV'!G9</f>
        <v>0</v>
      </c>
      <c r="J70" s="122">
        <f>+'Artesanal S.española XV-IV'!H9</f>
        <v>2026</v>
      </c>
      <c r="K70" s="122">
        <f>+'Artesanal S.española XV-IV'!I9</f>
        <v>403.30599999999998</v>
      </c>
      <c r="L70" s="122">
        <f>+'Artesanal S.española XV-IV'!J9</f>
        <v>1622.694</v>
      </c>
      <c r="M70" s="31">
        <f>+'Artesanal S.española XV-IV'!K9</f>
        <v>0.19906515301085884</v>
      </c>
      <c r="N70" s="122" t="str">
        <f>+'Artesanal S.española XV-IV'!L9</f>
        <v>-</v>
      </c>
      <c r="O70" s="113">
        <f>+Resumen!C$4</f>
        <v>43830</v>
      </c>
      <c r="P70" s="116">
        <v>2019</v>
      </c>
    </row>
    <row r="71" spans="1:16">
      <c r="A71" s="122" t="s">
        <v>284</v>
      </c>
      <c r="B71" s="116" t="s">
        <v>105</v>
      </c>
      <c r="C71" s="116" t="s">
        <v>11</v>
      </c>
      <c r="D71" s="116" t="s">
        <v>113</v>
      </c>
      <c r="E71" t="str">
        <f>+'Artesanal S.española XV-IV'!D9</f>
        <v>REGIÓN II</v>
      </c>
      <c r="F71" s="116" t="s">
        <v>100</v>
      </c>
      <c r="G71" s="116" t="s">
        <v>101</v>
      </c>
      <c r="H71" s="122">
        <f>+'Artesanal S.española XV-IV'!F10</f>
        <v>675</v>
      </c>
      <c r="I71" s="122">
        <f>+'Artesanal S.española XV-IV'!G10</f>
        <v>0</v>
      </c>
      <c r="J71" s="122">
        <f>+'Artesanal S.española XV-IV'!H10</f>
        <v>2297.694</v>
      </c>
      <c r="K71" s="122">
        <f>+'Artesanal S.española XV-IV'!I10</f>
        <v>192.13499999999999</v>
      </c>
      <c r="L71" s="122">
        <f>+'Artesanal S.española XV-IV'!J10</f>
        <v>2105.5590000000002</v>
      </c>
      <c r="M71" s="31">
        <f>+'Artesanal S.española XV-IV'!K10</f>
        <v>8.3620795458403077E-2</v>
      </c>
      <c r="N71" s="122" t="str">
        <f>+'Artesanal S.española XV-IV'!L10</f>
        <v>-</v>
      </c>
      <c r="O71" s="113">
        <f>+Resumen!C$4</f>
        <v>43830</v>
      </c>
      <c r="P71" s="116">
        <v>2019</v>
      </c>
    </row>
    <row r="72" spans="1:16">
      <c r="A72" s="122" t="s">
        <v>284</v>
      </c>
      <c r="B72" s="116" t="s">
        <v>105</v>
      </c>
      <c r="C72" s="116" t="s">
        <v>11</v>
      </c>
      <c r="D72" s="116" t="s">
        <v>113</v>
      </c>
      <c r="E72" s="116" t="s">
        <v>115</v>
      </c>
      <c r="F72" s="116" t="s">
        <v>98</v>
      </c>
      <c r="G72" s="116" t="s">
        <v>101</v>
      </c>
      <c r="H72">
        <f>+'Artesanal S.española XV-IV'!M9</f>
        <v>2701</v>
      </c>
      <c r="I72" s="122">
        <f>+'Artesanal S.española XV-IV'!N9</f>
        <v>0</v>
      </c>
      <c r="J72" s="122">
        <f>+'Artesanal S.española XV-IV'!O9</f>
        <v>2701</v>
      </c>
      <c r="K72" s="122">
        <f>+'Artesanal S.española XV-IV'!P9</f>
        <v>595.44100000000003</v>
      </c>
      <c r="L72" s="122">
        <f>+'Artesanal S.española XV-IV'!Q9</f>
        <v>2105.5590000000002</v>
      </c>
      <c r="M72" s="31">
        <f>+'Artesanal S.española XV-IV'!R9</f>
        <v>0.22045205479452057</v>
      </c>
      <c r="N72" s="113" t="s">
        <v>77</v>
      </c>
      <c r="O72" s="113">
        <f>+Resumen!C$4</f>
        <v>43830</v>
      </c>
      <c r="P72" s="116">
        <v>2019</v>
      </c>
    </row>
    <row r="73" spans="1:16">
      <c r="A73" s="122" t="s">
        <v>284</v>
      </c>
      <c r="B73" s="116" t="s">
        <v>105</v>
      </c>
      <c r="C73" s="116" t="s">
        <v>12</v>
      </c>
      <c r="D73" s="116" t="s">
        <v>113</v>
      </c>
      <c r="E73" t="str">
        <f>+'Artesanal S.española XV-IV'!D12</f>
        <v>REGIÓN III</v>
      </c>
      <c r="F73" s="116" t="s">
        <v>98</v>
      </c>
      <c r="G73" s="116" t="s">
        <v>101</v>
      </c>
      <c r="H73">
        <f>+'Artesanal S.española XV-IV'!F12</f>
        <v>387.5</v>
      </c>
      <c r="I73" s="122">
        <f>+'Artesanal S.española XV-IV'!G12</f>
        <v>0</v>
      </c>
      <c r="J73" s="122">
        <f>+'Artesanal S.española XV-IV'!H12</f>
        <v>387.5</v>
      </c>
      <c r="K73" s="122">
        <f>+'Artesanal S.española XV-IV'!I12</f>
        <v>354.69200000000001</v>
      </c>
      <c r="L73" s="122">
        <f>+'Artesanal S.española XV-IV'!J12</f>
        <v>32.807999999999993</v>
      </c>
      <c r="M73" s="31">
        <f>+'Artesanal S.española XV-IV'!K12</f>
        <v>0.91533419354838708</v>
      </c>
      <c r="N73" s="122" t="str">
        <f>+'Artesanal S.española XV-IV'!L12</f>
        <v>-</v>
      </c>
      <c r="O73" s="113">
        <f>+Resumen!C$4</f>
        <v>43830</v>
      </c>
      <c r="P73" s="116">
        <v>2019</v>
      </c>
    </row>
    <row r="74" spans="1:16">
      <c r="A74" s="122" t="s">
        <v>284</v>
      </c>
      <c r="B74" s="116" t="s">
        <v>105</v>
      </c>
      <c r="C74" s="116" t="s">
        <v>12</v>
      </c>
      <c r="D74" s="116" t="s">
        <v>113</v>
      </c>
      <c r="E74" s="116" t="s">
        <v>115</v>
      </c>
      <c r="F74" s="116" t="s">
        <v>98</v>
      </c>
      <c r="G74" s="116" t="s">
        <v>101</v>
      </c>
      <c r="H74">
        <f>+'Artesanal S.española XV-IV'!M12</f>
        <v>387.5</v>
      </c>
      <c r="I74" s="122">
        <f>+'Artesanal S.española XV-IV'!N12</f>
        <v>0</v>
      </c>
      <c r="J74" s="122">
        <f>+'Artesanal S.española XV-IV'!O12</f>
        <v>387.5</v>
      </c>
      <c r="K74" s="122">
        <f>+'Artesanal S.española XV-IV'!P12</f>
        <v>354.69200000000001</v>
      </c>
      <c r="L74" s="122">
        <f>+'Artesanal S.española XV-IV'!Q12</f>
        <v>32.807999999999993</v>
      </c>
      <c r="M74" s="31">
        <f>+'Artesanal S.española XV-IV'!R12</f>
        <v>0.91533419354838708</v>
      </c>
      <c r="N74" s="113" t="s">
        <v>77</v>
      </c>
      <c r="O74" s="113">
        <f>+Resumen!C$4</f>
        <v>43830</v>
      </c>
      <c r="P74" s="116">
        <v>2019</v>
      </c>
    </row>
    <row r="75" spans="1:16">
      <c r="A75" s="122" t="s">
        <v>284</v>
      </c>
      <c r="B75" s="116" t="s">
        <v>105</v>
      </c>
      <c r="C75" s="116" t="s">
        <v>13</v>
      </c>
      <c r="D75" s="116" t="s">
        <v>113</v>
      </c>
      <c r="E75" t="str">
        <f>+'Artesanal S.española XV-IV'!D13</f>
        <v>REGIÓN IV</v>
      </c>
      <c r="F75" s="116" t="s">
        <v>98</v>
      </c>
      <c r="G75" s="116" t="s">
        <v>101</v>
      </c>
      <c r="H75">
        <f>+'Artesanal S.española XV-IV'!F13</f>
        <v>387.5</v>
      </c>
      <c r="I75" s="122">
        <f>+'Artesanal S.española XV-IV'!G13</f>
        <v>0</v>
      </c>
      <c r="J75" s="122">
        <f>+'Artesanal S.española XV-IV'!H13</f>
        <v>387.5</v>
      </c>
      <c r="K75" s="122">
        <f>+'Artesanal S.española XV-IV'!I13</f>
        <v>210.40799999999999</v>
      </c>
      <c r="L75" s="122">
        <f>+'Artesanal S.española XV-IV'!J13</f>
        <v>177.09200000000001</v>
      </c>
      <c r="M75" s="31">
        <f>+'Artesanal S.española XV-IV'!K13</f>
        <v>0.54298838709677411</v>
      </c>
      <c r="N75" s="122" t="str">
        <f>+'Artesanal S.española XV-IV'!L13</f>
        <v>-</v>
      </c>
      <c r="O75" s="113">
        <f>+Resumen!C$4</f>
        <v>43830</v>
      </c>
      <c r="P75" s="116">
        <v>2019</v>
      </c>
    </row>
    <row r="76" spans="1:16">
      <c r="A76" s="122" t="s">
        <v>284</v>
      </c>
      <c r="B76" s="116" t="s">
        <v>105</v>
      </c>
      <c r="C76" s="116" t="s">
        <v>13</v>
      </c>
      <c r="D76" s="116" t="s">
        <v>113</v>
      </c>
      <c r="E76" s="116" t="s">
        <v>115</v>
      </c>
      <c r="F76" s="116" t="s">
        <v>98</v>
      </c>
      <c r="G76" s="116" t="s">
        <v>101</v>
      </c>
      <c r="H76">
        <f>+'Artesanal S.española XV-IV'!M13</f>
        <v>387.5</v>
      </c>
      <c r="I76" s="122">
        <f>+'Artesanal S.española XV-IV'!N13</f>
        <v>0</v>
      </c>
      <c r="J76" s="122">
        <f>+'Artesanal S.española XV-IV'!O13</f>
        <v>387.5</v>
      </c>
      <c r="K76" s="122">
        <f>+'Artesanal S.española XV-IV'!P13</f>
        <v>210.40799999999999</v>
      </c>
      <c r="L76" s="122">
        <f>+'Artesanal S.española XV-IV'!Q13</f>
        <v>177.09200000000001</v>
      </c>
      <c r="M76" s="31">
        <f>+'Artesanal S.española XV-IV'!R13</f>
        <v>0.54298838709677411</v>
      </c>
      <c r="N76" s="122" t="s">
        <v>77</v>
      </c>
      <c r="O76" s="113">
        <f>+Resumen!C$4</f>
        <v>43830</v>
      </c>
      <c r="P76" s="116">
        <v>2019</v>
      </c>
    </row>
    <row r="77" spans="1:16">
      <c r="A77" s="116"/>
      <c r="B77" s="116"/>
    </row>
    <row r="78" spans="1:16">
      <c r="A78" s="116"/>
      <c r="B78" s="116"/>
    </row>
    <row r="79" spans="1:16">
      <c r="A79" s="116"/>
      <c r="B79" s="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Artesanal Anchoveta XV-IV</vt:lpstr>
      <vt:lpstr>Artesanal S.española XV-IV</vt:lpstr>
      <vt:lpstr>Industrial</vt:lpstr>
      <vt:lpstr>Cesiones individuales</vt:lpstr>
      <vt:lpstr>P. Investigación</vt:lpstr>
      <vt:lpstr>Publicacion web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kmolina</cp:lastModifiedBy>
  <dcterms:created xsi:type="dcterms:W3CDTF">2019-10-16T16:01:09Z</dcterms:created>
  <dcterms:modified xsi:type="dcterms:W3CDTF">2020-01-10T12:08:42Z</dcterms:modified>
</cp:coreProperties>
</file>