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seo\Proceso_de_Control_de_Cuotas\1_PLANILLAS CONTROL DE CUOTAS\2019\3.- Demersales\Rayas 2019\"/>
    </mc:Choice>
  </mc:AlternateContent>
  <bookViews>
    <workbookView xWindow="0" yWindow="0" windowWidth="19200" windowHeight="11190"/>
  </bookViews>
  <sheets>
    <sheet name="CONTROL CUOTA RAYAS 2019" sheetId="1" r:id="rId1"/>
    <sheet name="Compliado we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  <c r="P3" i="2" s="1"/>
  <c r="O4" i="2"/>
  <c r="P4" i="2" s="1"/>
  <c r="O5" i="2"/>
  <c r="P5" i="2" s="1"/>
  <c r="O6" i="2"/>
  <c r="P6" i="2" s="1"/>
  <c r="O7" i="2"/>
  <c r="P7" i="2" s="1"/>
  <c r="O8" i="2"/>
  <c r="P8" i="2" s="1"/>
  <c r="O9" i="2"/>
  <c r="P9" i="2" s="1"/>
  <c r="O2" i="2"/>
  <c r="P2" i="2" s="1"/>
  <c r="H7" i="2" l="1"/>
  <c r="I7" i="2"/>
  <c r="K7" i="2"/>
  <c r="N7" i="2"/>
  <c r="H8" i="2"/>
  <c r="I8" i="2"/>
  <c r="K8" i="2"/>
  <c r="N8" i="2"/>
  <c r="I6" i="2"/>
  <c r="I9" i="2" s="1"/>
  <c r="K6" i="2"/>
  <c r="N6" i="2"/>
  <c r="H6" i="2"/>
  <c r="H9" i="2" s="1"/>
  <c r="H3" i="2"/>
  <c r="I3" i="2"/>
  <c r="K3" i="2"/>
  <c r="N3" i="2"/>
  <c r="H4" i="2"/>
  <c r="I4" i="2"/>
  <c r="K4" i="2"/>
  <c r="N4" i="2"/>
  <c r="I2" i="2"/>
  <c r="I5" i="2" s="1"/>
  <c r="K2" i="2"/>
  <c r="N2" i="2"/>
  <c r="H2" i="2"/>
  <c r="H5" i="2" l="1"/>
  <c r="K9" i="2"/>
  <c r="K5" i="2"/>
  <c r="H7" i="1"/>
  <c r="J2" i="2" s="1"/>
  <c r="I21" i="1" l="1"/>
  <c r="G21" i="1"/>
  <c r="F21" i="1"/>
  <c r="H21" i="1" s="1"/>
  <c r="H20" i="1"/>
  <c r="K20" i="1" s="1"/>
  <c r="H19" i="1"/>
  <c r="K19" i="1" s="1"/>
  <c r="H18" i="1"/>
  <c r="H17" i="1"/>
  <c r="H16" i="1"/>
  <c r="I12" i="1"/>
  <c r="G12" i="1"/>
  <c r="F12" i="1"/>
  <c r="H11" i="1"/>
  <c r="J11" i="1" s="1"/>
  <c r="H10" i="1"/>
  <c r="K10" i="1" s="1"/>
  <c r="H9" i="1"/>
  <c r="H8" i="1"/>
  <c r="J7" i="1"/>
  <c r="L2" i="2" s="1"/>
  <c r="J8" i="1" l="1"/>
  <c r="L3" i="2" s="1"/>
  <c r="J3" i="2"/>
  <c r="J9" i="1"/>
  <c r="L4" i="2" s="1"/>
  <c r="J4" i="2"/>
  <c r="K18" i="1"/>
  <c r="M8" i="2" s="1"/>
  <c r="J8" i="2"/>
  <c r="J17" i="1"/>
  <c r="L7" i="2" s="1"/>
  <c r="J7" i="2"/>
  <c r="K16" i="1"/>
  <c r="M6" i="2" s="1"/>
  <c r="J6" i="2"/>
  <c r="K8" i="1"/>
  <c r="M3" i="2" s="1"/>
  <c r="J21" i="1"/>
  <c r="J16" i="1"/>
  <c r="L6" i="2" s="1"/>
  <c r="K17" i="1"/>
  <c r="M7" i="2" s="1"/>
  <c r="J20" i="1"/>
  <c r="K21" i="1"/>
  <c r="K9" i="1"/>
  <c r="M4" i="2" s="1"/>
  <c r="H12" i="1"/>
  <c r="J12" i="1" s="1"/>
  <c r="J19" i="1"/>
  <c r="J18" i="1"/>
  <c r="L8" i="2" s="1"/>
  <c r="K7" i="1"/>
  <c r="M2" i="2" s="1"/>
  <c r="J10" i="1"/>
  <c r="K11" i="1"/>
  <c r="L5" i="2" l="1"/>
  <c r="M9" i="2"/>
  <c r="J9" i="2"/>
  <c r="J5" i="2"/>
  <c r="L9" i="2"/>
  <c r="M5" i="2"/>
  <c r="K12" i="1"/>
</calcChain>
</file>

<file path=xl/comments1.xml><?xml version="1.0" encoding="utf-8"?>
<comments xmlns="http://schemas.openxmlformats.org/spreadsheetml/2006/main">
  <authors>
    <author>CEA TELLO, MARIO ANDRES</author>
  </authors>
  <commentList>
    <comment ref="L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Cierre de Cuota Res. Ex. 4404-19 (23-09-2019)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Cierre de Cuota Res. Ex. 4404-19 (23-09-2019)</t>
        </r>
      </text>
    </comment>
  </commentList>
</comments>
</file>

<file path=xl/sharedStrings.xml><?xml version="1.0" encoding="utf-8"?>
<sst xmlns="http://schemas.openxmlformats.org/spreadsheetml/2006/main" count="116" uniqueCount="63">
  <si>
    <t>Pesquería</t>
  </si>
  <si>
    <t>Fracciones</t>
  </si>
  <si>
    <t xml:space="preserve">Periodo </t>
  </si>
  <si>
    <t>Cuota Asignada</t>
  </si>
  <si>
    <t>Movimientos</t>
  </si>
  <si>
    <t>Cuota Efectiva</t>
  </si>
  <si>
    <t>Captura</t>
  </si>
  <si>
    <t>Saldo</t>
  </si>
  <si>
    <t xml:space="preserve">% Consumo </t>
  </si>
  <si>
    <t>Cierre</t>
  </si>
  <si>
    <t>Fauna Acompañante</t>
  </si>
  <si>
    <t xml:space="preserve">IV Región de Coquimbo a XII Región de Magallanes y Antártica Chilena </t>
  </si>
  <si>
    <t>Investigación</t>
  </si>
  <si>
    <t>TOTAL CUOTA GLOBAL</t>
  </si>
  <si>
    <t>Periodo</t>
  </si>
  <si>
    <t>Raya Espinosa IV-XII</t>
  </si>
  <si>
    <t>-</t>
  </si>
  <si>
    <t>Raya Volantín IV-XII</t>
  </si>
  <si>
    <t xml:space="preserve">Objetivo Artesanal-Industrial </t>
  </si>
  <si>
    <t>CONTROL CUOTA ARTESANAL RAYA VOLANTIN Y RAYA ESPINOSA IV-XII. AÑO 2019. 
Dto. Ex. N°163, 09 de Septiembre de 2019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</si>
  <si>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</si>
  <si>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</si>
  <si>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</si>
  <si>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</si>
  <si>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</si>
  <si>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</si>
  <si>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</si>
  <si>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</si>
  <si>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</si>
  <si>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</si>
  <si>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</si>
  <si>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</si>
  <si>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</si>
  <si>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</si>
  <si>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</si>
  <si>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IV-XII</t>
  </si>
  <si>
    <t>RAYA VOLANTIN IV-VII</t>
  </si>
  <si>
    <t>RAYA VOLANTIN</t>
  </si>
  <si>
    <t>IV-VII</t>
  </si>
  <si>
    <t xml:space="preserve">ARTESANAL  </t>
  </si>
  <si>
    <t>ARTESANALES IV A VII</t>
  </si>
  <si>
    <t>XVI-41°28,6LS</t>
  </si>
  <si>
    <t>ARTESANALES XVI AL 41°28,6LS</t>
  </si>
  <si>
    <t>41°28,6LS-XII</t>
  </si>
  <si>
    <t>ARTESANALES 41°28,6LS A XII</t>
  </si>
  <si>
    <t>RAYA VOLANTIN IV-XII</t>
  </si>
  <si>
    <t>ARTESANALES IV A XII</t>
  </si>
  <si>
    <t>RAYA ESPINOSA IV-VII</t>
  </si>
  <si>
    <t>RAYA ESPINOSA</t>
  </si>
  <si>
    <t>RAYA ESPINOSA IV-XII</t>
  </si>
  <si>
    <t>RAYA VOLANTIN XVI-41°28,6 L.S.</t>
  </si>
  <si>
    <t>RAYA VOLANTIN 41°28,6 L.S.-XII</t>
  </si>
  <si>
    <t xml:space="preserve">RAYA ESPINOSA XVI-41°28,6 L.S. </t>
  </si>
  <si>
    <t>RAYA ESPINOSA 41°28,6 L.S.-XII</t>
  </si>
  <si>
    <t>año</t>
  </si>
  <si>
    <t>mensaje</t>
  </si>
  <si>
    <t xml:space="preserve">IV Región de Coquimbo a VII Región del Maule </t>
  </si>
  <si>
    <t>Región del Ñuble-41°28.6 L.S.</t>
  </si>
  <si>
    <t xml:space="preserve">41°28.6 LS a XII Región de Magallanes y Antártica Chilena </t>
  </si>
  <si>
    <t>IV Región de Coquimbo a VII Región del Maule</t>
  </si>
  <si>
    <t>41°28.6 LS a XII Región de Magallanes y Antártica Chilena</t>
  </si>
  <si>
    <t>24-09-2019 al 30-09-2019</t>
  </si>
  <si>
    <t xml:space="preserve">Unidades de pesquerías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</si>
</sst>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9" fontId="4" fillId="0" borderId="6" xfId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0" fontId="0" fillId="0" borderId="0" xfId="0" applyAlignment="1"/>
    <xf numFmtId="0" fontId="4" fillId="2" borderId="6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0" fontId="3" fillId="4" borderId="26" xfId="0" applyFont="1" applyFill="1" applyBorder="1"/>
    <xf numFmtId="0" fontId="5" fillId="3" borderId="27" xfId="0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9" fontId="12" fillId="0" borderId="6" xfId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9" fontId="13" fillId="0" borderId="6" xfId="1" applyFont="1" applyBorder="1" applyAlignment="1">
      <alignment horizontal="center" vertical="center"/>
    </xf>
    <xf numFmtId="9" fontId="13" fillId="0" borderId="0" xfId="1" applyFont="1"/>
    <xf numFmtId="14" fontId="13" fillId="0" borderId="0" xfId="0" applyNumberFormat="1" applyFont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14" fontId="0" fillId="0" borderId="7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9" fontId="5" fillId="0" borderId="14" xfId="1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5" fontId="6" fillId="4" borderId="25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12700</xdr:rowOff>
    </xdr:from>
    <xdr:to>
      <xdr:col>2</xdr:col>
      <xdr:colOff>311868</xdr:colOff>
      <xdr:row>4</xdr:row>
      <xdr:rowOff>111919</xdr:rowOff>
    </xdr:to>
    <xdr:pic>
      <xdr:nvPicPr>
        <xdr:cNvPr id="2" name="1 Imagen" descr="LOGO_SNP_2012_sin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900" y="12700"/>
          <a:ext cx="1746966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1"/>
  <sheetViews>
    <sheetView showGridLines="0" tabSelected="1" topLeftCell="D1" zoomScale="80" zoomScaleNormal="80" workbookViewId="0">
      <selection activeCell="K30" sqref="K30"/>
    </sheetView>
  </sheetViews>
  <sheetFormatPr baseColWidth="10" defaultColWidth="11.42578125" defaultRowHeight="15" x14ac:dyDescent="0.25"/>
  <cols>
    <col min="1" max="1" width="14.85546875" style="3" customWidth="1"/>
    <col min="2" max="2" width="24" style="3" bestFit="1" customWidth="1"/>
    <col min="3" max="3" width="35.28515625" style="3" customWidth="1"/>
    <col min="4" max="4" width="61" style="3" customWidth="1"/>
    <col min="5" max="5" width="34.85546875" style="3" bestFit="1" customWidth="1"/>
    <col min="6" max="6" width="18.42578125" style="3" bestFit="1" customWidth="1"/>
    <col min="7" max="7" width="15.85546875" style="3" bestFit="1" customWidth="1"/>
    <col min="8" max="8" width="17.140625" style="3" bestFit="1" customWidth="1"/>
    <col min="9" max="9" width="11.28515625" style="3" customWidth="1"/>
    <col min="10" max="10" width="12" style="3" bestFit="1" customWidth="1"/>
    <col min="11" max="11" width="15" style="3" bestFit="1" customWidth="1"/>
    <col min="12" max="12" width="14.5703125" style="3" customWidth="1"/>
    <col min="13" max="16384" width="11.42578125" style="3"/>
  </cols>
  <sheetData>
    <row r="1" spans="2:12" ht="22.5" customHeight="1" thickBot="1" x14ac:dyDescent="0.3"/>
    <row r="2" spans="2:12" x14ac:dyDescent="0.25">
      <c r="B2" s="16"/>
      <c r="C2" s="59" t="s">
        <v>19</v>
      </c>
      <c r="D2" s="60"/>
      <c r="E2" s="60"/>
      <c r="F2" s="60"/>
      <c r="G2" s="60"/>
      <c r="H2" s="60"/>
      <c r="I2" s="60"/>
      <c r="J2" s="60"/>
      <c r="K2" s="17"/>
      <c r="L2" s="18"/>
    </row>
    <row r="3" spans="2:12" x14ac:dyDescent="0.25">
      <c r="B3" s="19"/>
      <c r="C3" s="61"/>
      <c r="D3" s="61"/>
      <c r="E3" s="61"/>
      <c r="F3" s="61"/>
      <c r="G3" s="61"/>
      <c r="H3" s="61"/>
      <c r="I3" s="61"/>
      <c r="J3" s="61"/>
      <c r="K3" s="8"/>
      <c r="L3" s="20"/>
    </row>
    <row r="4" spans="2:12" ht="19.5" thickBot="1" x14ac:dyDescent="0.35">
      <c r="B4" s="21"/>
      <c r="C4" s="62">
        <v>43745</v>
      </c>
      <c r="D4" s="62"/>
      <c r="E4" s="62"/>
      <c r="F4" s="62"/>
      <c r="G4" s="62"/>
      <c r="H4" s="62"/>
      <c r="I4" s="62"/>
      <c r="J4" s="62"/>
      <c r="K4" s="22"/>
      <c r="L4" s="23"/>
    </row>
    <row r="5" spans="2:12" ht="15.75" thickBot="1" x14ac:dyDescent="0.3"/>
    <row r="6" spans="2:12" ht="18.75" x14ac:dyDescent="0.25">
      <c r="B6" s="5" t="s">
        <v>0</v>
      </c>
      <c r="C6" s="6" t="s">
        <v>1</v>
      </c>
      <c r="D6" s="6" t="s">
        <v>62</v>
      </c>
      <c r="E6" s="7" t="s">
        <v>2</v>
      </c>
      <c r="F6" s="24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7" t="s">
        <v>9</v>
      </c>
    </row>
    <row r="7" spans="2:12" ht="18.75" x14ac:dyDescent="0.3">
      <c r="B7" s="53" t="s">
        <v>17</v>
      </c>
      <c r="C7" s="56" t="s">
        <v>18</v>
      </c>
      <c r="D7" s="4" t="s">
        <v>56</v>
      </c>
      <c r="E7" s="46" t="s">
        <v>61</v>
      </c>
      <c r="F7" s="25">
        <v>15.43</v>
      </c>
      <c r="G7" s="27">
        <v>0</v>
      </c>
      <c r="H7" s="27">
        <f>F7+G7</f>
        <v>15.43</v>
      </c>
      <c r="I7" s="28">
        <v>8.5410000000000004</v>
      </c>
      <c r="J7" s="27">
        <f>H7-I7</f>
        <v>6.8889999999999993</v>
      </c>
      <c r="K7" s="1">
        <f>I7/H7</f>
        <v>0.55353208036292945</v>
      </c>
      <c r="L7" s="2" t="s">
        <v>16</v>
      </c>
    </row>
    <row r="8" spans="2:12" ht="18.75" x14ac:dyDescent="0.3">
      <c r="B8" s="54"/>
      <c r="C8" s="57"/>
      <c r="D8" s="4" t="s">
        <v>57</v>
      </c>
      <c r="E8" s="46" t="s">
        <v>61</v>
      </c>
      <c r="F8" s="25">
        <v>121.28</v>
      </c>
      <c r="G8" s="27">
        <v>0</v>
      </c>
      <c r="H8" s="27">
        <f>F8+G8</f>
        <v>121.28</v>
      </c>
      <c r="I8" s="28">
        <v>37.761000000000003</v>
      </c>
      <c r="J8" s="27">
        <f>H8-I8</f>
        <v>83.519000000000005</v>
      </c>
      <c r="K8" s="1">
        <f>I8/H8</f>
        <v>0.31135389182058049</v>
      </c>
      <c r="L8" s="2" t="s">
        <v>16</v>
      </c>
    </row>
    <row r="9" spans="2:12" ht="18.75" x14ac:dyDescent="0.3">
      <c r="B9" s="54"/>
      <c r="C9" s="58"/>
      <c r="D9" s="4" t="s">
        <v>58</v>
      </c>
      <c r="E9" s="46" t="s">
        <v>61</v>
      </c>
      <c r="F9" s="25">
        <v>153</v>
      </c>
      <c r="G9" s="27">
        <v>0</v>
      </c>
      <c r="H9" s="27">
        <f t="shared" ref="H9:H11" si="0">F9+G9</f>
        <v>153</v>
      </c>
      <c r="I9" s="28">
        <v>429.166</v>
      </c>
      <c r="J9" s="28">
        <f t="shared" ref="J9:J11" si="1">H9-I9</f>
        <v>-276.166</v>
      </c>
      <c r="K9" s="1">
        <f t="shared" ref="K9:K11" si="2">I9/H9</f>
        <v>2.8050065359477125</v>
      </c>
      <c r="L9" s="45">
        <v>43732</v>
      </c>
    </row>
    <row r="10" spans="2:12" ht="18.75" x14ac:dyDescent="0.3">
      <c r="B10" s="54"/>
      <c r="C10" s="14" t="s">
        <v>10</v>
      </c>
      <c r="D10" s="4" t="s">
        <v>11</v>
      </c>
      <c r="E10" s="46" t="s">
        <v>61</v>
      </c>
      <c r="F10" s="25">
        <v>4.29</v>
      </c>
      <c r="G10" s="27">
        <v>0</v>
      </c>
      <c r="H10" s="27">
        <f t="shared" si="0"/>
        <v>4.29</v>
      </c>
      <c r="I10" s="28">
        <v>19.827999999999999</v>
      </c>
      <c r="J10" s="28">
        <f t="shared" si="1"/>
        <v>-15.538</v>
      </c>
      <c r="K10" s="1">
        <f t="shared" si="2"/>
        <v>4.6219114219114221</v>
      </c>
      <c r="L10" s="45">
        <v>43732</v>
      </c>
    </row>
    <row r="11" spans="2:12" ht="18.75" x14ac:dyDescent="0.3">
      <c r="B11" s="54"/>
      <c r="C11" s="15" t="s">
        <v>12</v>
      </c>
      <c r="D11" s="4" t="s">
        <v>11</v>
      </c>
      <c r="E11" s="46" t="s">
        <v>61</v>
      </c>
      <c r="F11" s="25">
        <v>6</v>
      </c>
      <c r="G11" s="27">
        <v>0</v>
      </c>
      <c r="H11" s="27">
        <f t="shared" si="0"/>
        <v>6</v>
      </c>
      <c r="I11" s="28"/>
      <c r="J11" s="27">
        <f t="shared" si="1"/>
        <v>6</v>
      </c>
      <c r="K11" s="1">
        <f t="shared" si="2"/>
        <v>0</v>
      </c>
      <c r="L11" s="2" t="s">
        <v>16</v>
      </c>
    </row>
    <row r="12" spans="2:12" ht="19.5" thickBot="1" x14ac:dyDescent="0.3">
      <c r="B12" s="55"/>
      <c r="C12" s="63" t="s">
        <v>13</v>
      </c>
      <c r="D12" s="64"/>
      <c r="E12" s="65"/>
      <c r="F12" s="47">
        <f>SUM(F7:F11)</f>
        <v>300.00000000000006</v>
      </c>
      <c r="G12" s="48">
        <f>SUM(G7:G11)</f>
        <v>0</v>
      </c>
      <c r="H12" s="48">
        <f>F12+G12</f>
        <v>300.00000000000006</v>
      </c>
      <c r="I12" s="48">
        <f>SUM(I7:I11)</f>
        <v>495.29599999999999</v>
      </c>
      <c r="J12" s="48">
        <f>H12-I12</f>
        <v>-195.29599999999994</v>
      </c>
      <c r="K12" s="49">
        <f>I12/H12</f>
        <v>1.6509866666666664</v>
      </c>
      <c r="L12" s="50"/>
    </row>
    <row r="14" spans="2:12" ht="15.75" thickBot="1" x14ac:dyDescent="0.3"/>
    <row r="15" spans="2:12" s="13" customFormat="1" ht="18.75" x14ac:dyDescent="0.25">
      <c r="B15" s="9" t="s">
        <v>0</v>
      </c>
      <c r="C15" s="10" t="s">
        <v>1</v>
      </c>
      <c r="D15" s="11" t="s">
        <v>62</v>
      </c>
      <c r="E15" s="12" t="s">
        <v>14</v>
      </c>
      <c r="F15" s="26" t="s">
        <v>3</v>
      </c>
      <c r="G15" s="10" t="s">
        <v>4</v>
      </c>
      <c r="H15" s="10" t="s">
        <v>5</v>
      </c>
      <c r="I15" s="10" t="s">
        <v>6</v>
      </c>
      <c r="J15" s="10" t="s">
        <v>7</v>
      </c>
      <c r="K15" s="12" t="s">
        <v>8</v>
      </c>
      <c r="L15" s="12" t="s">
        <v>9</v>
      </c>
    </row>
    <row r="16" spans="2:12" ht="18.75" x14ac:dyDescent="0.3">
      <c r="B16" s="53" t="s">
        <v>15</v>
      </c>
      <c r="C16" s="56" t="s">
        <v>18</v>
      </c>
      <c r="D16" s="4" t="s">
        <v>59</v>
      </c>
      <c r="E16" s="46" t="s">
        <v>61</v>
      </c>
      <c r="F16" s="51">
        <v>17.87</v>
      </c>
      <c r="G16" s="27">
        <v>0</v>
      </c>
      <c r="H16" s="27">
        <f>F16+G16</f>
        <v>17.87</v>
      </c>
      <c r="I16" s="28">
        <v>3.5019999999999998</v>
      </c>
      <c r="J16" s="27">
        <f>H16-I16</f>
        <v>14.368000000000002</v>
      </c>
      <c r="K16" s="1">
        <f>I16/H16</f>
        <v>0.19597090095131503</v>
      </c>
      <c r="L16" s="2" t="s">
        <v>16</v>
      </c>
    </row>
    <row r="17" spans="2:12" ht="18.75" x14ac:dyDescent="0.3">
      <c r="B17" s="54"/>
      <c r="C17" s="57"/>
      <c r="D17" s="4" t="s">
        <v>57</v>
      </c>
      <c r="E17" s="46" t="s">
        <v>61</v>
      </c>
      <c r="F17" s="51">
        <v>12.64</v>
      </c>
      <c r="G17" s="27">
        <v>0</v>
      </c>
      <c r="H17" s="27">
        <f>F17+G17</f>
        <v>12.64</v>
      </c>
      <c r="I17" s="28">
        <v>0.193</v>
      </c>
      <c r="J17" s="27">
        <f>H17-I17</f>
        <v>12.447000000000001</v>
      </c>
      <c r="K17" s="1">
        <f>I17/H17</f>
        <v>1.5268987341772152E-2</v>
      </c>
      <c r="L17" s="2" t="s">
        <v>16</v>
      </c>
    </row>
    <row r="18" spans="2:12" ht="18.75" x14ac:dyDescent="0.3">
      <c r="B18" s="54"/>
      <c r="C18" s="58"/>
      <c r="D18" s="4" t="s">
        <v>60</v>
      </c>
      <c r="E18" s="46" t="s">
        <v>61</v>
      </c>
      <c r="F18" s="51">
        <v>27.43</v>
      </c>
      <c r="G18" s="27">
        <v>0</v>
      </c>
      <c r="H18" s="27">
        <f t="shared" ref="H18:H20" si="3">F18+G18</f>
        <v>27.43</v>
      </c>
      <c r="I18" s="28">
        <v>53.667999999999999</v>
      </c>
      <c r="J18" s="28">
        <f t="shared" ref="J18:J20" si="4">H18-I18</f>
        <v>-26.238</v>
      </c>
      <c r="K18" s="1">
        <f t="shared" ref="K18:K20" si="5">I18/H18</f>
        <v>1.9565439300036456</v>
      </c>
      <c r="L18" s="45">
        <v>43732</v>
      </c>
    </row>
    <row r="19" spans="2:12" ht="18.75" x14ac:dyDescent="0.3">
      <c r="B19" s="54"/>
      <c r="C19" s="15" t="s">
        <v>10</v>
      </c>
      <c r="D19" s="4" t="s">
        <v>11</v>
      </c>
      <c r="E19" s="46" t="s">
        <v>61</v>
      </c>
      <c r="F19" s="51">
        <v>0.86</v>
      </c>
      <c r="G19" s="27">
        <v>0</v>
      </c>
      <c r="H19" s="27">
        <f t="shared" si="3"/>
        <v>0.86</v>
      </c>
      <c r="I19" s="28">
        <v>0</v>
      </c>
      <c r="J19" s="27">
        <f t="shared" si="4"/>
        <v>0.86</v>
      </c>
      <c r="K19" s="1">
        <f t="shared" si="5"/>
        <v>0</v>
      </c>
      <c r="L19" s="45">
        <v>43732</v>
      </c>
    </row>
    <row r="20" spans="2:12" ht="18.75" x14ac:dyDescent="0.3">
      <c r="B20" s="54"/>
      <c r="C20" s="15" t="s">
        <v>12</v>
      </c>
      <c r="D20" s="4" t="s">
        <v>11</v>
      </c>
      <c r="E20" s="46" t="s">
        <v>61</v>
      </c>
      <c r="F20" s="51">
        <v>1.2</v>
      </c>
      <c r="G20" s="27">
        <v>0</v>
      </c>
      <c r="H20" s="27">
        <f t="shared" si="3"/>
        <v>1.2</v>
      </c>
      <c r="I20" s="28">
        <v>0</v>
      </c>
      <c r="J20" s="27">
        <f t="shared" si="4"/>
        <v>1.2</v>
      </c>
      <c r="K20" s="1">
        <f t="shared" si="5"/>
        <v>0</v>
      </c>
      <c r="L20" s="2" t="s">
        <v>16</v>
      </c>
    </row>
    <row r="21" spans="2:12" ht="19.5" thickBot="1" x14ac:dyDescent="0.3">
      <c r="B21" s="55"/>
      <c r="C21" s="63" t="s">
        <v>13</v>
      </c>
      <c r="D21" s="64"/>
      <c r="E21" s="65"/>
      <c r="F21" s="52">
        <f>SUM(F16:F20)</f>
        <v>60</v>
      </c>
      <c r="G21" s="48">
        <f>SUM(G16:G20)</f>
        <v>0</v>
      </c>
      <c r="H21" s="48">
        <f>F21+G21</f>
        <v>60</v>
      </c>
      <c r="I21" s="48">
        <f>SUM(I16:I20)</f>
        <v>57.363</v>
      </c>
      <c r="J21" s="48">
        <f>H21-I21</f>
        <v>2.6370000000000005</v>
      </c>
      <c r="K21" s="49">
        <f>I21/H21</f>
        <v>0.95604999999999996</v>
      </c>
      <c r="L21" s="50"/>
    </row>
  </sheetData>
  <mergeCells count="8">
    <mergeCell ref="B16:B21"/>
    <mergeCell ref="C16:C18"/>
    <mergeCell ref="C2:J3"/>
    <mergeCell ref="C4:J4"/>
    <mergeCell ref="B7:B12"/>
    <mergeCell ref="C7:C9"/>
    <mergeCell ref="C12:E12"/>
    <mergeCell ref="C21:E2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F35" sqref="F35"/>
    </sheetView>
  </sheetViews>
  <sheetFormatPr baseColWidth="10" defaultRowHeight="12.75" x14ac:dyDescent="0.2"/>
  <cols>
    <col min="1" max="1" width="26" style="34" bestFit="1" customWidth="1"/>
    <col min="2" max="2" width="13" style="34" bestFit="1" customWidth="1"/>
    <col min="3" max="3" width="11.7109375" style="34" bestFit="1" customWidth="1"/>
    <col min="4" max="4" width="13.42578125" style="34" bestFit="1" customWidth="1"/>
    <col min="5" max="5" width="24.5703125" style="34" bestFit="1" customWidth="1"/>
    <col min="6" max="6" width="12" style="34" bestFit="1" customWidth="1"/>
    <col min="7" max="7" width="11.28515625" style="34" bestFit="1" customWidth="1"/>
    <col min="8" max="8" width="6.42578125" style="34" bestFit="1" customWidth="1"/>
    <col min="9" max="9" width="17.42578125" style="34" bestFit="1" customWidth="1"/>
    <col min="10" max="10" width="12.28515625" style="34" bestFit="1" customWidth="1"/>
    <col min="11" max="11" width="11.85546875" style="34" bestFit="1" customWidth="1"/>
    <col min="12" max="12" width="7" style="34" bestFit="1" customWidth="1"/>
    <col min="13" max="13" width="17.42578125" style="40" bestFit="1" customWidth="1"/>
    <col min="14" max="14" width="10.140625" style="41" bestFit="1" customWidth="1"/>
    <col min="15" max="15" width="10.42578125" style="41" bestFit="1" customWidth="1"/>
    <col min="16" max="16" width="11.42578125" style="44"/>
    <col min="17" max="16384" width="11.42578125" style="34"/>
  </cols>
  <sheetData>
    <row r="1" spans="1:17" x14ac:dyDescent="0.2">
      <c r="A1" s="30" t="s">
        <v>20</v>
      </c>
      <c r="B1" s="30" t="s">
        <v>21</v>
      </c>
      <c r="C1" s="30" t="s">
        <v>22</v>
      </c>
      <c r="D1" s="31" t="s">
        <v>23</v>
      </c>
      <c r="E1" s="30" t="s">
        <v>24</v>
      </c>
      <c r="F1" s="30" t="s">
        <v>25</v>
      </c>
      <c r="G1" s="30" t="s">
        <v>26</v>
      </c>
      <c r="H1" s="30" t="s">
        <v>27</v>
      </c>
      <c r="I1" s="30" t="s">
        <v>28</v>
      </c>
      <c r="J1" s="30" t="s">
        <v>29</v>
      </c>
      <c r="K1" s="30" t="s">
        <v>30</v>
      </c>
      <c r="L1" s="30" t="s">
        <v>31</v>
      </c>
      <c r="M1" s="32" t="s">
        <v>32</v>
      </c>
      <c r="N1" s="33" t="s">
        <v>33</v>
      </c>
      <c r="O1" s="29" t="s">
        <v>34</v>
      </c>
      <c r="P1" s="29" t="s">
        <v>54</v>
      </c>
      <c r="Q1" s="29" t="s">
        <v>55</v>
      </c>
    </row>
    <row r="2" spans="1:17" x14ac:dyDescent="0.2">
      <c r="A2" s="35" t="s">
        <v>36</v>
      </c>
      <c r="B2" s="36" t="s">
        <v>37</v>
      </c>
      <c r="C2" s="36" t="s">
        <v>38</v>
      </c>
      <c r="D2" s="36" t="s">
        <v>39</v>
      </c>
      <c r="E2" s="36" t="s">
        <v>40</v>
      </c>
      <c r="F2" s="37">
        <v>43732</v>
      </c>
      <c r="G2" s="37">
        <v>43738</v>
      </c>
      <c r="H2" s="38">
        <f>'CONTROL CUOTA RAYAS 2019'!F7</f>
        <v>15.43</v>
      </c>
      <c r="I2" s="38">
        <f>'CONTROL CUOTA RAYAS 2019'!G7</f>
        <v>0</v>
      </c>
      <c r="J2" s="38">
        <f>'CONTROL CUOTA RAYAS 2019'!H7</f>
        <v>15.43</v>
      </c>
      <c r="K2" s="38">
        <f>'CONTROL CUOTA RAYAS 2019'!I7</f>
        <v>8.5410000000000004</v>
      </c>
      <c r="L2" s="38">
        <f>'CONTROL CUOTA RAYAS 2019'!J7</f>
        <v>6.8889999999999993</v>
      </c>
      <c r="M2" s="39">
        <f>'CONTROL CUOTA RAYAS 2019'!K7</f>
        <v>0.55353208036292945</v>
      </c>
      <c r="N2" s="37" t="str">
        <f>'CONTROL CUOTA RAYAS 2019'!L7</f>
        <v>-</v>
      </c>
      <c r="O2" s="37">
        <f>'CONTROL CUOTA RAYAS 2019'!$C$4</f>
        <v>43745</v>
      </c>
      <c r="P2" s="43">
        <f>YEAR(O2)</f>
        <v>2019</v>
      </c>
      <c r="Q2" s="42"/>
    </row>
    <row r="3" spans="1:17" x14ac:dyDescent="0.2">
      <c r="A3" s="35" t="s">
        <v>50</v>
      </c>
      <c r="B3" s="36" t="s">
        <v>37</v>
      </c>
      <c r="C3" s="36" t="s">
        <v>41</v>
      </c>
      <c r="D3" s="36" t="s">
        <v>39</v>
      </c>
      <c r="E3" s="36" t="s">
        <v>42</v>
      </c>
      <c r="F3" s="37">
        <v>43732</v>
      </c>
      <c r="G3" s="37">
        <v>43738</v>
      </c>
      <c r="H3" s="38">
        <f>'CONTROL CUOTA RAYAS 2019'!F8</f>
        <v>121.28</v>
      </c>
      <c r="I3" s="38">
        <f>'CONTROL CUOTA RAYAS 2019'!G8</f>
        <v>0</v>
      </c>
      <c r="J3" s="38">
        <f>'CONTROL CUOTA RAYAS 2019'!H8</f>
        <v>121.28</v>
      </c>
      <c r="K3" s="38">
        <f>'CONTROL CUOTA RAYAS 2019'!I8</f>
        <v>37.761000000000003</v>
      </c>
      <c r="L3" s="38">
        <f>'CONTROL CUOTA RAYAS 2019'!J8</f>
        <v>83.519000000000005</v>
      </c>
      <c r="M3" s="39">
        <f>'CONTROL CUOTA RAYAS 2019'!K8</f>
        <v>0.31135389182058049</v>
      </c>
      <c r="N3" s="37" t="str">
        <f>'CONTROL CUOTA RAYAS 2019'!L8</f>
        <v>-</v>
      </c>
      <c r="O3" s="37">
        <f>'CONTROL CUOTA RAYAS 2019'!$C$4</f>
        <v>43745</v>
      </c>
      <c r="P3" s="43">
        <f t="shared" ref="P3:P9" si="0">YEAR(O3)</f>
        <v>2019</v>
      </c>
      <c r="Q3" s="42"/>
    </row>
    <row r="4" spans="1:17" x14ac:dyDescent="0.2">
      <c r="A4" s="35" t="s">
        <v>51</v>
      </c>
      <c r="B4" s="36" t="s">
        <v>37</v>
      </c>
      <c r="C4" s="36" t="s">
        <v>43</v>
      </c>
      <c r="D4" s="36" t="s">
        <v>39</v>
      </c>
      <c r="E4" s="36" t="s">
        <v>44</v>
      </c>
      <c r="F4" s="37">
        <v>43732</v>
      </c>
      <c r="G4" s="37">
        <v>43738</v>
      </c>
      <c r="H4" s="38">
        <f>'CONTROL CUOTA RAYAS 2019'!F9</f>
        <v>153</v>
      </c>
      <c r="I4" s="38">
        <f>'CONTROL CUOTA RAYAS 2019'!G9</f>
        <v>0</v>
      </c>
      <c r="J4" s="38">
        <f>'CONTROL CUOTA RAYAS 2019'!H9</f>
        <v>153</v>
      </c>
      <c r="K4" s="38">
        <f>'CONTROL CUOTA RAYAS 2019'!I9</f>
        <v>429.166</v>
      </c>
      <c r="L4" s="38">
        <f>'CONTROL CUOTA RAYAS 2019'!J9</f>
        <v>-276.166</v>
      </c>
      <c r="M4" s="39">
        <f>'CONTROL CUOTA RAYAS 2019'!K9</f>
        <v>2.8050065359477125</v>
      </c>
      <c r="N4" s="37">
        <f>'CONTROL CUOTA RAYAS 2019'!L9</f>
        <v>43732</v>
      </c>
      <c r="O4" s="37">
        <f>'CONTROL CUOTA RAYAS 2019'!$C$4</f>
        <v>43745</v>
      </c>
      <c r="P4" s="43">
        <f t="shared" si="0"/>
        <v>2019</v>
      </c>
      <c r="Q4" s="42"/>
    </row>
    <row r="5" spans="1:17" x14ac:dyDescent="0.2">
      <c r="A5" s="35" t="s">
        <v>45</v>
      </c>
      <c r="B5" s="36" t="s">
        <v>37</v>
      </c>
      <c r="C5" s="36" t="s">
        <v>35</v>
      </c>
      <c r="D5" s="36" t="s">
        <v>39</v>
      </c>
      <c r="E5" s="36" t="s">
        <v>46</v>
      </c>
      <c r="F5" s="37">
        <v>43732</v>
      </c>
      <c r="G5" s="37">
        <v>43738</v>
      </c>
      <c r="H5" s="38">
        <f>SUM(H2:H4)</f>
        <v>289.71000000000004</v>
      </c>
      <c r="I5" s="38">
        <f t="shared" ref="I5:M5" si="1">SUM(I2:I4)</f>
        <v>0</v>
      </c>
      <c r="J5" s="38">
        <f>SUM(J2:J4)</f>
        <v>289.71000000000004</v>
      </c>
      <c r="K5" s="38">
        <f>SUM(K2:K4)</f>
        <v>475.46800000000002</v>
      </c>
      <c r="L5" s="38">
        <f t="shared" si="1"/>
        <v>-185.75799999999998</v>
      </c>
      <c r="M5" s="39">
        <f t="shared" si="1"/>
        <v>3.6698925081312224</v>
      </c>
      <c r="N5" s="37"/>
      <c r="O5" s="37">
        <f>'CONTROL CUOTA RAYAS 2019'!$C$4</f>
        <v>43745</v>
      </c>
      <c r="P5" s="43">
        <f t="shared" si="0"/>
        <v>2019</v>
      </c>
      <c r="Q5" s="42"/>
    </row>
    <row r="6" spans="1:17" x14ac:dyDescent="0.2">
      <c r="A6" s="35" t="s">
        <v>47</v>
      </c>
      <c r="B6" s="36" t="s">
        <v>48</v>
      </c>
      <c r="C6" s="36" t="s">
        <v>38</v>
      </c>
      <c r="D6" s="36" t="s">
        <v>39</v>
      </c>
      <c r="E6" s="36" t="s">
        <v>40</v>
      </c>
      <c r="F6" s="37">
        <v>43732</v>
      </c>
      <c r="G6" s="37">
        <v>43738</v>
      </c>
      <c r="H6" s="38">
        <f>'CONTROL CUOTA RAYAS 2019'!F16</f>
        <v>17.87</v>
      </c>
      <c r="I6" s="38">
        <f>'CONTROL CUOTA RAYAS 2019'!G16</f>
        <v>0</v>
      </c>
      <c r="J6" s="38">
        <f>'CONTROL CUOTA RAYAS 2019'!H16</f>
        <v>17.87</v>
      </c>
      <c r="K6" s="38">
        <f>'CONTROL CUOTA RAYAS 2019'!I16</f>
        <v>3.5019999999999998</v>
      </c>
      <c r="L6" s="38">
        <f>'CONTROL CUOTA RAYAS 2019'!J16</f>
        <v>14.368000000000002</v>
      </c>
      <c r="M6" s="39">
        <f>'CONTROL CUOTA RAYAS 2019'!K16</f>
        <v>0.19597090095131503</v>
      </c>
      <c r="N6" s="37" t="str">
        <f>'CONTROL CUOTA RAYAS 2019'!L16</f>
        <v>-</v>
      </c>
      <c r="O6" s="37">
        <f>'CONTROL CUOTA RAYAS 2019'!$C$4</f>
        <v>43745</v>
      </c>
      <c r="P6" s="43">
        <f t="shared" si="0"/>
        <v>2019</v>
      </c>
      <c r="Q6" s="42"/>
    </row>
    <row r="7" spans="1:17" x14ac:dyDescent="0.2">
      <c r="A7" s="35" t="s">
        <v>52</v>
      </c>
      <c r="B7" s="36" t="s">
        <v>48</v>
      </c>
      <c r="C7" s="36" t="s">
        <v>41</v>
      </c>
      <c r="D7" s="36" t="s">
        <v>39</v>
      </c>
      <c r="E7" s="36" t="s">
        <v>42</v>
      </c>
      <c r="F7" s="37">
        <v>43732</v>
      </c>
      <c r="G7" s="37">
        <v>43738</v>
      </c>
      <c r="H7" s="38">
        <f>'CONTROL CUOTA RAYAS 2019'!F17</f>
        <v>12.64</v>
      </c>
      <c r="I7" s="38">
        <f>'CONTROL CUOTA RAYAS 2019'!G17</f>
        <v>0</v>
      </c>
      <c r="J7" s="38">
        <f>'CONTROL CUOTA RAYAS 2019'!H17</f>
        <v>12.64</v>
      </c>
      <c r="K7" s="38">
        <f>'CONTROL CUOTA RAYAS 2019'!I17</f>
        <v>0.193</v>
      </c>
      <c r="L7" s="38">
        <f>'CONTROL CUOTA RAYAS 2019'!J17</f>
        <v>12.447000000000001</v>
      </c>
      <c r="M7" s="39">
        <f>'CONTROL CUOTA RAYAS 2019'!K17</f>
        <v>1.5268987341772152E-2</v>
      </c>
      <c r="N7" s="37" t="str">
        <f>'CONTROL CUOTA RAYAS 2019'!L17</f>
        <v>-</v>
      </c>
      <c r="O7" s="37">
        <f>'CONTROL CUOTA RAYAS 2019'!$C$4</f>
        <v>43745</v>
      </c>
      <c r="P7" s="43">
        <f t="shared" si="0"/>
        <v>2019</v>
      </c>
      <c r="Q7" s="42"/>
    </row>
    <row r="8" spans="1:17" x14ac:dyDescent="0.2">
      <c r="A8" s="35" t="s">
        <v>53</v>
      </c>
      <c r="B8" s="36" t="s">
        <v>48</v>
      </c>
      <c r="C8" s="36" t="s">
        <v>43</v>
      </c>
      <c r="D8" s="36" t="s">
        <v>39</v>
      </c>
      <c r="E8" s="36" t="s">
        <v>44</v>
      </c>
      <c r="F8" s="37">
        <v>43732</v>
      </c>
      <c r="G8" s="37">
        <v>43738</v>
      </c>
      <c r="H8" s="38">
        <f>'CONTROL CUOTA RAYAS 2019'!F18</f>
        <v>27.43</v>
      </c>
      <c r="I8" s="38">
        <f>'CONTROL CUOTA RAYAS 2019'!G18</f>
        <v>0</v>
      </c>
      <c r="J8" s="38">
        <f>'CONTROL CUOTA RAYAS 2019'!H18</f>
        <v>27.43</v>
      </c>
      <c r="K8" s="38">
        <f>'CONTROL CUOTA RAYAS 2019'!I18</f>
        <v>53.667999999999999</v>
      </c>
      <c r="L8" s="38">
        <f>'CONTROL CUOTA RAYAS 2019'!J18</f>
        <v>-26.238</v>
      </c>
      <c r="M8" s="39">
        <f>'CONTROL CUOTA RAYAS 2019'!K18</f>
        <v>1.9565439300036456</v>
      </c>
      <c r="N8" s="37">
        <f>'CONTROL CUOTA RAYAS 2019'!L18</f>
        <v>43732</v>
      </c>
      <c r="O8" s="37">
        <f>'CONTROL CUOTA RAYAS 2019'!$C$4</f>
        <v>43745</v>
      </c>
      <c r="P8" s="43">
        <f t="shared" si="0"/>
        <v>2019</v>
      </c>
      <c r="Q8" s="42"/>
    </row>
    <row r="9" spans="1:17" x14ac:dyDescent="0.2">
      <c r="A9" s="35" t="s">
        <v>49</v>
      </c>
      <c r="B9" s="36" t="s">
        <v>48</v>
      </c>
      <c r="C9" s="36" t="s">
        <v>35</v>
      </c>
      <c r="D9" s="36" t="s">
        <v>39</v>
      </c>
      <c r="E9" s="36" t="s">
        <v>46</v>
      </c>
      <c r="F9" s="37">
        <v>43732</v>
      </c>
      <c r="G9" s="37">
        <v>43738</v>
      </c>
      <c r="H9" s="38">
        <f>SUM(H6:H8)</f>
        <v>57.94</v>
      </c>
      <c r="I9" s="38">
        <f t="shared" ref="I9:M9" si="2">SUM(I6:I8)</f>
        <v>0</v>
      </c>
      <c r="J9" s="38">
        <f t="shared" si="2"/>
        <v>57.94</v>
      </c>
      <c r="K9" s="38">
        <f t="shared" si="2"/>
        <v>57.363</v>
      </c>
      <c r="L9" s="38">
        <f>SUM(L6:L8)</f>
        <v>0.57700000000000529</v>
      </c>
      <c r="M9" s="39">
        <f t="shared" si="2"/>
        <v>2.1677838182967326</v>
      </c>
      <c r="N9" s="37"/>
      <c r="O9" s="37">
        <f>'CONTROL CUOTA RAYAS 2019'!$C$4</f>
        <v>43745</v>
      </c>
      <c r="P9" s="43">
        <f t="shared" si="0"/>
        <v>2019</v>
      </c>
      <c r="Q9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CONTROL CUOTA RAYAS 2019</vt:lpstr>
      <vt:lpstr>Compliado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CEA TELLO, MARIO ANDRES</cp:lastModifiedBy>
  <dcterms:created xsi:type="dcterms:W3CDTF">2019-08-29T14:45:28Z</dcterms:created>
  <dcterms:modified xsi:type="dcterms:W3CDTF">2019-12-14T14:20:33Z</dcterms:modified>
</cp:coreProperties>
</file>