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zuleta\Desktop\"/>
    </mc:Choice>
  </mc:AlternateContent>
  <bookViews>
    <workbookView xWindow="-15" yWindow="-15" windowWidth="20520" windowHeight="4065"/>
  </bookViews>
  <sheets>
    <sheet name="CONTROL CUOTA RAYAS 2019" sheetId="1" r:id="rId1"/>
    <sheet name="Hoja1" sheetId="3" state="hidden" r:id="rId2"/>
    <sheet name="Compliado web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3" l="1"/>
  <c r="W8" i="3"/>
  <c r="X9" i="3"/>
  <c r="U10" i="3"/>
  <c r="T10" i="3"/>
  <c r="V10" i="3" s="1"/>
  <c r="V9" i="3"/>
  <c r="Y8" i="3"/>
  <c r="V8" i="3"/>
  <c r="V7" i="3"/>
  <c r="Y7" i="3" s="1"/>
  <c r="V6" i="3"/>
  <c r="Y6" i="3" s="1"/>
  <c r="Y5" i="3"/>
  <c r="V5" i="3"/>
  <c r="X5" i="3" s="1"/>
  <c r="G19" i="3"/>
  <c r="F19" i="3"/>
  <c r="H18" i="3"/>
  <c r="K18" i="3" s="1"/>
  <c r="I17" i="3"/>
  <c r="H17" i="3"/>
  <c r="J17" i="3" s="1"/>
  <c r="H16" i="3"/>
  <c r="K16" i="3" s="1"/>
  <c r="H15" i="3"/>
  <c r="J15" i="3" s="1"/>
  <c r="H14" i="3"/>
  <c r="K14" i="3" s="1"/>
  <c r="F8" i="3"/>
  <c r="E8" i="3"/>
  <c r="G7" i="3"/>
  <c r="G6" i="3"/>
  <c r="I6" i="3" s="1"/>
  <c r="J14" i="3" l="1"/>
  <c r="G8" i="3"/>
  <c r="Y9" i="3"/>
  <c r="H19" i="3"/>
  <c r="X7" i="3"/>
  <c r="X8" i="3"/>
  <c r="W10" i="3"/>
  <c r="K17" i="3"/>
  <c r="X6" i="3"/>
  <c r="K15" i="3"/>
  <c r="J18" i="3"/>
  <c r="J16" i="3"/>
  <c r="I19" i="3"/>
  <c r="J6" i="3"/>
  <c r="J7" i="3"/>
  <c r="I7" i="3"/>
  <c r="H8" i="3"/>
  <c r="I10" i="1"/>
  <c r="J8" i="3" l="1"/>
  <c r="K19" i="3"/>
  <c r="X10" i="3"/>
  <c r="J19" i="3"/>
  <c r="I8" i="3"/>
  <c r="O3" i="2"/>
  <c r="P3" i="2" s="1"/>
  <c r="O4" i="2"/>
  <c r="P4" i="2" s="1"/>
  <c r="O5" i="2"/>
  <c r="P5" i="2" s="1"/>
  <c r="O6" i="2"/>
  <c r="P6" i="2" s="1"/>
  <c r="O7" i="2"/>
  <c r="P7" i="2" s="1"/>
  <c r="O8" i="2"/>
  <c r="P8" i="2" s="1"/>
  <c r="O9" i="2"/>
  <c r="P9" i="2" s="1"/>
  <c r="O2" i="2"/>
  <c r="P2" i="2" s="1"/>
  <c r="H7" i="2" l="1"/>
  <c r="I7" i="2"/>
  <c r="K7" i="2"/>
  <c r="N7" i="2"/>
  <c r="H8" i="2"/>
  <c r="I8" i="2"/>
  <c r="K8" i="2"/>
  <c r="N8" i="2"/>
  <c r="I6" i="2"/>
  <c r="I9" i="2" s="1"/>
  <c r="K6" i="2"/>
  <c r="N6" i="2"/>
  <c r="H6" i="2"/>
  <c r="H9" i="2" s="1"/>
  <c r="H3" i="2"/>
  <c r="I3" i="2"/>
  <c r="K3" i="2"/>
  <c r="N3" i="2"/>
  <c r="H4" i="2"/>
  <c r="I4" i="2"/>
  <c r="K4" i="2"/>
  <c r="N4" i="2"/>
  <c r="I2" i="2"/>
  <c r="I5" i="2" s="1"/>
  <c r="K2" i="2"/>
  <c r="N2" i="2"/>
  <c r="H2" i="2"/>
  <c r="H5" i="2" l="1"/>
  <c r="K9" i="2"/>
  <c r="K5" i="2"/>
  <c r="H7" i="1"/>
  <c r="J2" i="2" s="1"/>
  <c r="I21" i="1" l="1"/>
  <c r="G21" i="1"/>
  <c r="F21" i="1"/>
  <c r="H20" i="1"/>
  <c r="K20" i="1" s="1"/>
  <c r="H19" i="1"/>
  <c r="K19" i="1" s="1"/>
  <c r="H18" i="1"/>
  <c r="H17" i="1"/>
  <c r="H16" i="1"/>
  <c r="I12" i="1"/>
  <c r="G12" i="1"/>
  <c r="F12" i="1"/>
  <c r="H11" i="1"/>
  <c r="J11" i="1" s="1"/>
  <c r="H10" i="1"/>
  <c r="K10" i="1" s="1"/>
  <c r="H9" i="1"/>
  <c r="H8" i="1"/>
  <c r="J7" i="1"/>
  <c r="L2" i="2" s="1"/>
  <c r="H21" i="1" l="1"/>
  <c r="J8" i="1"/>
  <c r="L3" i="2" s="1"/>
  <c r="J3" i="2"/>
  <c r="J9" i="1"/>
  <c r="L4" i="2" s="1"/>
  <c r="J4" i="2"/>
  <c r="K18" i="1"/>
  <c r="M8" i="2" s="1"/>
  <c r="J8" i="2"/>
  <c r="J17" i="1"/>
  <c r="L7" i="2" s="1"/>
  <c r="J7" i="2"/>
  <c r="K16" i="1"/>
  <c r="M6" i="2" s="1"/>
  <c r="J6" i="2"/>
  <c r="K8" i="1"/>
  <c r="M3" i="2" s="1"/>
  <c r="J21" i="1"/>
  <c r="J16" i="1"/>
  <c r="L6" i="2" s="1"/>
  <c r="K17" i="1"/>
  <c r="M7" i="2" s="1"/>
  <c r="J20" i="1"/>
  <c r="K21" i="1"/>
  <c r="K9" i="1"/>
  <c r="M4" i="2" s="1"/>
  <c r="H12" i="1"/>
  <c r="J12" i="1" s="1"/>
  <c r="J19" i="1"/>
  <c r="J18" i="1"/>
  <c r="L8" i="2" s="1"/>
  <c r="K7" i="1"/>
  <c r="M2" i="2" s="1"/>
  <c r="J10" i="1"/>
  <c r="K11" i="1"/>
  <c r="L5" i="2" l="1"/>
  <c r="M9" i="2"/>
  <c r="J9" i="2"/>
  <c r="J5" i="2"/>
  <c r="L9" i="2"/>
  <c r="M5" i="2"/>
  <c r="K12" i="1"/>
</calcChain>
</file>

<file path=xl/sharedStrings.xml><?xml version="1.0" encoding="utf-8"?>
<sst xmlns="http://schemas.openxmlformats.org/spreadsheetml/2006/main" count="176" uniqueCount="69">
  <si>
    <t>Pesquería</t>
  </si>
  <si>
    <t>Fracciones</t>
  </si>
  <si>
    <t xml:space="preserve">Periodo </t>
  </si>
  <si>
    <t>Cuota Asignada</t>
  </si>
  <si>
    <t>Movimientos</t>
  </si>
  <si>
    <t>Cuota Efectiva</t>
  </si>
  <si>
    <t>Captura</t>
  </si>
  <si>
    <t>Saldo</t>
  </si>
  <si>
    <t xml:space="preserve">% Consumo </t>
  </si>
  <si>
    <t>Cierre</t>
  </si>
  <si>
    <t>Fauna Acompañante</t>
  </si>
  <si>
    <t xml:space="preserve">IV Región de Coquimbo a XII Región de Magallanes y Antártica Chilena </t>
  </si>
  <si>
    <t>Investigación</t>
  </si>
  <si>
    <t>TOTAL CUOTA GLOBAL</t>
  </si>
  <si>
    <t>Periodo</t>
  </si>
  <si>
    <t>Raya Espinosa IV-XII</t>
  </si>
  <si>
    <t>-</t>
  </si>
  <si>
    <t>Raya Volantín IV-XII</t>
  </si>
  <si>
    <t xml:space="preserve">Objetivo Artesanal-Industrial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</si>
  <si>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</si>
  <si>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</si>
  <si>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</si>
  <si>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</si>
  <si>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</si>
  <si>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</si>
  <si>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</si>
  <si>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</si>
  <si>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</si>
  <si>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</si>
  <si>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</si>
  <si>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</si>
  <si>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</si>
  <si>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</si>
  <si>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</si>
  <si>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IV-XII</t>
  </si>
  <si>
    <t>RAYA VOLANTIN IV-VII</t>
  </si>
  <si>
    <t>RAYA VOLANTIN</t>
  </si>
  <si>
    <t>IV-VII</t>
  </si>
  <si>
    <t xml:space="preserve">ARTESANAL  </t>
  </si>
  <si>
    <t>ARTESANALES IV A VII</t>
  </si>
  <si>
    <t>XVI-41°28,6LS</t>
  </si>
  <si>
    <t>ARTESANALES XVI AL 41°28,6LS</t>
  </si>
  <si>
    <t>41°28,6LS-XII</t>
  </si>
  <si>
    <t>ARTESANALES 41°28,6LS A XII</t>
  </si>
  <si>
    <t>RAYA VOLANTIN IV-XII</t>
  </si>
  <si>
    <t>ARTESANALES IV A XII</t>
  </si>
  <si>
    <t>RAYA ESPINOSA IV-VII</t>
  </si>
  <si>
    <t>RAYA ESPINOSA</t>
  </si>
  <si>
    <t>RAYA ESPINOSA IV-XII</t>
  </si>
  <si>
    <t>RAYA VOLANTIN XVI-41°28,6 L.S.</t>
  </si>
  <si>
    <t>RAYA VOLANTIN 41°28,6 L.S.-XII</t>
  </si>
  <si>
    <t xml:space="preserve">RAYA ESPINOSA XVI-41°28,6 L.S. </t>
  </si>
  <si>
    <t>RAYA ESPINOSA 41°28,6 L.S.-XII</t>
  </si>
  <si>
    <t>año</t>
  </si>
  <si>
    <t>mensaje</t>
  </si>
  <si>
    <t xml:space="preserve">IV Región de Coquimbo a VII Región del Maule </t>
  </si>
  <si>
    <t>Región del Ñuble-41°28.6 L.S.</t>
  </si>
  <si>
    <t xml:space="preserve">41°28.6 LS a XII Región de Magallanes y Antártica Chilena </t>
  </si>
  <si>
    <t>IV Región de Coquimbo a VII Región del Maule</t>
  </si>
  <si>
    <t>41°28.6 LS a XII Región de Magallanes y Antártica Chilena</t>
  </si>
  <si>
    <t xml:space="preserve">Unidades de pesquerías </t>
  </si>
  <si>
    <t>13-10-2020 al 24-10-2020</t>
  </si>
  <si>
    <t>CONTROL CUOTA ARTESANAL RAYA VOLANTIN Y RAYA ESPINOSA IV-XII. AÑO 2019. 
Dto. Ex. N°65, 27 de Merzo de 2020</t>
  </si>
  <si>
    <t xml:space="preserve">Objetivo Industrial </t>
  </si>
  <si>
    <t xml:space="preserve">Región de Coquimbo a  Región de Magallanes y Antártica Chilena </t>
  </si>
  <si>
    <t xml:space="preserve">Raya Volantín </t>
  </si>
  <si>
    <t>Recurso</t>
  </si>
  <si>
    <t>Raya Volantín IV</t>
  </si>
  <si>
    <t>Objetivo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</si>
</sst>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F800]dddd\,\ mmmm\ dd\,\ yyyy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14" fontId="0" fillId="0" borderId="7" xfId="0" applyNumberFormat="1" applyFont="1" applyBorder="1" applyAlignment="1">
      <alignment horizontal="center" vertical="center"/>
    </xf>
    <xf numFmtId="0" fontId="0" fillId="0" borderId="0" xfId="0" applyAlignment="1"/>
    <xf numFmtId="0" fontId="4" fillId="2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5" fillId="3" borderId="27" xfId="0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0" borderId="0" xfId="1" applyFont="1"/>
    <xf numFmtId="14" fontId="10" fillId="0" borderId="0" xfId="0" applyNumberFormat="1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0" fillId="0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6" fontId="4" fillId="0" borderId="6" xfId="1" applyNumberFormat="1" applyFont="1" applyBorder="1" applyAlignment="1">
      <alignment horizontal="center" vertical="center"/>
    </xf>
    <xf numFmtId="166" fontId="5" fillId="0" borderId="14" xfId="1" applyNumberFormat="1" applyFont="1" applyFill="1" applyBorder="1" applyAlignment="1">
      <alignment horizontal="center" vertical="center"/>
    </xf>
    <xf numFmtId="9" fontId="3" fillId="0" borderId="0" xfId="0" applyNumberFormat="1" applyFont="1" applyAlignment="1"/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2" fontId="12" fillId="0" borderId="28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5" borderId="6" xfId="0" applyNumberFormat="1" applyFont="1" applyFill="1" applyBorder="1" applyAlignment="1">
      <alignment horizontal="center" vertical="center" wrapText="1"/>
    </xf>
    <xf numFmtId="166" fontId="12" fillId="0" borderId="6" xfId="1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164" fontId="11" fillId="5" borderId="14" xfId="0" applyNumberFormat="1" applyFont="1" applyFill="1" applyBorder="1" applyAlignment="1">
      <alignment horizontal="center" vertical="center" wrapText="1"/>
    </xf>
    <xf numFmtId="166" fontId="11" fillId="0" borderId="1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2" borderId="6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12700</xdr:rowOff>
    </xdr:from>
    <xdr:to>
      <xdr:col>2</xdr:col>
      <xdr:colOff>311868</xdr:colOff>
      <xdr:row>4</xdr:row>
      <xdr:rowOff>111919</xdr:rowOff>
    </xdr:to>
    <xdr:pic>
      <xdr:nvPicPr>
        <xdr:cNvPr id="2" name="1 Imagen" descr="LOGO_SNP_2012_sin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12700"/>
          <a:ext cx="1746966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tabSelected="1" topLeftCell="B1" zoomScale="80" zoomScaleNormal="80" workbookViewId="0">
      <selection activeCell="E34" sqref="E34"/>
    </sheetView>
  </sheetViews>
  <sheetFormatPr baseColWidth="10" defaultColWidth="11.42578125" defaultRowHeight="15" x14ac:dyDescent="0.25"/>
  <cols>
    <col min="1" max="1" width="14.85546875" style="2" customWidth="1"/>
    <col min="2" max="2" width="24" style="2" bestFit="1" customWidth="1"/>
    <col min="3" max="3" width="35.28515625" style="2" customWidth="1"/>
    <col min="4" max="4" width="40.5703125" style="2" customWidth="1"/>
    <col min="5" max="5" width="34.85546875" style="2" bestFit="1" customWidth="1"/>
    <col min="6" max="6" width="18.42578125" style="2" bestFit="1" customWidth="1"/>
    <col min="7" max="7" width="15.85546875" style="2" bestFit="1" customWidth="1"/>
    <col min="8" max="8" width="17.140625" style="2" bestFit="1" customWidth="1"/>
    <col min="9" max="9" width="11.28515625" style="2" customWidth="1"/>
    <col min="10" max="10" width="12" style="2" bestFit="1" customWidth="1"/>
    <col min="11" max="11" width="15" style="2" bestFit="1" customWidth="1"/>
    <col min="12" max="12" width="14.5703125" style="2" customWidth="1"/>
    <col min="13" max="16384" width="11.42578125" style="2"/>
  </cols>
  <sheetData>
    <row r="1" spans="2:12" ht="22.5" customHeight="1" thickBot="1" x14ac:dyDescent="0.3"/>
    <row r="2" spans="2:12" x14ac:dyDescent="0.25">
      <c r="B2" s="15"/>
      <c r="C2" s="63" t="s">
        <v>62</v>
      </c>
      <c r="D2" s="64"/>
      <c r="E2" s="64"/>
      <c r="F2" s="64"/>
      <c r="G2" s="64"/>
      <c r="H2" s="64"/>
      <c r="I2" s="64"/>
      <c r="J2" s="64"/>
      <c r="K2" s="16"/>
      <c r="L2" s="17"/>
    </row>
    <row r="3" spans="2:12" x14ac:dyDescent="0.25">
      <c r="B3" s="18"/>
      <c r="C3" s="65"/>
      <c r="D3" s="65"/>
      <c r="E3" s="65"/>
      <c r="F3" s="65"/>
      <c r="G3" s="65"/>
      <c r="H3" s="65"/>
      <c r="I3" s="65"/>
      <c r="J3" s="65"/>
      <c r="K3" s="7"/>
      <c r="L3" s="19"/>
    </row>
    <row r="4" spans="2:12" ht="19.5" thickBot="1" x14ac:dyDescent="0.35">
      <c r="B4" s="20"/>
      <c r="C4" s="66">
        <v>44160</v>
      </c>
      <c r="D4" s="66"/>
      <c r="E4" s="66"/>
      <c r="F4" s="66"/>
      <c r="G4" s="66"/>
      <c r="H4" s="66"/>
      <c r="I4" s="66"/>
      <c r="J4" s="66"/>
      <c r="K4" s="21"/>
      <c r="L4" s="22"/>
    </row>
    <row r="5" spans="2:12" ht="15.75" thickBot="1" x14ac:dyDescent="0.3"/>
    <row r="6" spans="2:12" ht="18.75" x14ac:dyDescent="0.25">
      <c r="B6" s="4" t="s">
        <v>0</v>
      </c>
      <c r="C6" s="5" t="s">
        <v>1</v>
      </c>
      <c r="D6" s="5" t="s">
        <v>60</v>
      </c>
      <c r="E6" s="6" t="s">
        <v>2</v>
      </c>
      <c r="F6" s="23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6" t="s">
        <v>9</v>
      </c>
    </row>
    <row r="7" spans="2:12" ht="18.75" x14ac:dyDescent="0.3">
      <c r="B7" s="57" t="s">
        <v>17</v>
      </c>
      <c r="C7" s="60" t="s">
        <v>18</v>
      </c>
      <c r="D7" s="3" t="s">
        <v>55</v>
      </c>
      <c r="E7" s="45" t="s">
        <v>61</v>
      </c>
      <c r="F7" s="24">
        <v>15.43</v>
      </c>
      <c r="G7" s="26">
        <v>0</v>
      </c>
      <c r="H7" s="26">
        <f>F7+G7</f>
        <v>15.43</v>
      </c>
      <c r="I7" s="51">
        <v>17.312000000000001</v>
      </c>
      <c r="J7" s="26">
        <f>H7-I7</f>
        <v>-1.8820000000000014</v>
      </c>
      <c r="K7" s="53">
        <f>I7/H7</f>
        <v>1.1219701879455606</v>
      </c>
      <c r="L7" s="1">
        <v>44125</v>
      </c>
    </row>
    <row r="8" spans="2:12" ht="18.75" x14ac:dyDescent="0.3">
      <c r="B8" s="58"/>
      <c r="C8" s="61"/>
      <c r="D8" s="3" t="s">
        <v>56</v>
      </c>
      <c r="E8" s="45" t="s">
        <v>61</v>
      </c>
      <c r="F8" s="24">
        <v>121.28</v>
      </c>
      <c r="G8" s="26">
        <v>0</v>
      </c>
      <c r="H8" s="26">
        <f>F8+G8</f>
        <v>121.28</v>
      </c>
      <c r="I8" s="51">
        <v>106.11199999999999</v>
      </c>
      <c r="J8" s="26">
        <f>H8-I8</f>
        <v>15.168000000000006</v>
      </c>
      <c r="K8" s="53">
        <f>I8/H8</f>
        <v>0.87493403693931393</v>
      </c>
      <c r="L8" s="1" t="s">
        <v>16</v>
      </c>
    </row>
    <row r="9" spans="2:12" ht="18.75" x14ac:dyDescent="0.3">
      <c r="B9" s="58"/>
      <c r="C9" s="62"/>
      <c r="D9" s="3" t="s">
        <v>57</v>
      </c>
      <c r="E9" s="45" t="s">
        <v>61</v>
      </c>
      <c r="F9" s="24">
        <v>153</v>
      </c>
      <c r="G9" s="26">
        <v>0</v>
      </c>
      <c r="H9" s="26">
        <f t="shared" ref="H9:H11" si="0">F9+G9</f>
        <v>153</v>
      </c>
      <c r="I9" s="51">
        <v>364.93200000000002</v>
      </c>
      <c r="J9" s="27">
        <f t="shared" ref="J9:J11" si="1">H9-I9</f>
        <v>-211.93200000000002</v>
      </c>
      <c r="K9" s="53">
        <f t="shared" ref="K9:K11" si="2">I9/H9</f>
        <v>2.3851764705882355</v>
      </c>
      <c r="L9" s="44">
        <v>44117</v>
      </c>
    </row>
    <row r="10" spans="2:12" ht="18.75" x14ac:dyDescent="0.3">
      <c r="B10" s="58"/>
      <c r="C10" s="13" t="s">
        <v>10</v>
      </c>
      <c r="D10" s="3" t="s">
        <v>11</v>
      </c>
      <c r="E10" s="45" t="s">
        <v>61</v>
      </c>
      <c r="F10" s="24">
        <v>4.29</v>
      </c>
      <c r="G10" s="26">
        <v>0</v>
      </c>
      <c r="H10" s="26">
        <f t="shared" si="0"/>
        <v>4.29</v>
      </c>
      <c r="I10" s="51">
        <f>2.85+0.005</f>
        <v>2.855</v>
      </c>
      <c r="J10" s="27">
        <f t="shared" si="1"/>
        <v>1.4350000000000001</v>
      </c>
      <c r="K10" s="53">
        <f t="shared" si="2"/>
        <v>0.66550116550116545</v>
      </c>
      <c r="L10" s="44">
        <v>44117</v>
      </c>
    </row>
    <row r="11" spans="2:12" ht="18.75" x14ac:dyDescent="0.3">
      <c r="B11" s="58"/>
      <c r="C11" s="14" t="s">
        <v>12</v>
      </c>
      <c r="D11" s="3" t="s">
        <v>11</v>
      </c>
      <c r="E11" s="45" t="s">
        <v>61</v>
      </c>
      <c r="F11" s="24">
        <v>6</v>
      </c>
      <c r="G11" s="26">
        <v>0</v>
      </c>
      <c r="H11" s="26">
        <f t="shared" si="0"/>
        <v>6</v>
      </c>
      <c r="I11" s="51"/>
      <c r="J11" s="26">
        <f t="shared" si="1"/>
        <v>6</v>
      </c>
      <c r="K11" s="53">
        <f t="shared" si="2"/>
        <v>0</v>
      </c>
      <c r="L11" s="1" t="s">
        <v>16</v>
      </c>
    </row>
    <row r="12" spans="2:12" ht="19.5" thickBot="1" x14ac:dyDescent="0.3">
      <c r="B12" s="59"/>
      <c r="C12" s="67" t="s">
        <v>13</v>
      </c>
      <c r="D12" s="68"/>
      <c r="E12" s="69"/>
      <c r="F12" s="46">
        <f>SUM(F7:F11)</f>
        <v>300.00000000000006</v>
      </c>
      <c r="G12" s="47">
        <f>SUM(G7:G11)</f>
        <v>0</v>
      </c>
      <c r="H12" s="47">
        <f>F12+G12</f>
        <v>300.00000000000006</v>
      </c>
      <c r="I12" s="52">
        <f>SUM(I7:I11)</f>
        <v>491.21100000000001</v>
      </c>
      <c r="J12" s="47">
        <f>H12-I12</f>
        <v>-191.21099999999996</v>
      </c>
      <c r="K12" s="54">
        <f>I12/H12</f>
        <v>1.6373699999999998</v>
      </c>
      <c r="L12" s="48"/>
    </row>
    <row r="13" spans="2:12" hidden="1" x14ac:dyDescent="0.25">
      <c r="K13" s="55">
        <v>1</v>
      </c>
    </row>
    <row r="14" spans="2:12" ht="15.75" thickBot="1" x14ac:dyDescent="0.3"/>
    <row r="15" spans="2:12" s="12" customFormat="1" ht="18.75" x14ac:dyDescent="0.25">
      <c r="B15" s="8" t="s">
        <v>0</v>
      </c>
      <c r="C15" s="9" t="s">
        <v>1</v>
      </c>
      <c r="D15" s="10" t="s">
        <v>60</v>
      </c>
      <c r="E15" s="11" t="s">
        <v>14</v>
      </c>
      <c r="F15" s="25" t="s">
        <v>3</v>
      </c>
      <c r="G15" s="9" t="s">
        <v>4</v>
      </c>
      <c r="H15" s="9" t="s">
        <v>5</v>
      </c>
      <c r="I15" s="9" t="s">
        <v>6</v>
      </c>
      <c r="J15" s="9" t="s">
        <v>7</v>
      </c>
      <c r="K15" s="11" t="s">
        <v>8</v>
      </c>
      <c r="L15" s="11" t="s">
        <v>9</v>
      </c>
    </row>
    <row r="16" spans="2:12" ht="18.75" x14ac:dyDescent="0.3">
      <c r="B16" s="57" t="s">
        <v>15</v>
      </c>
      <c r="C16" s="60" t="s">
        <v>18</v>
      </c>
      <c r="D16" s="3" t="s">
        <v>58</v>
      </c>
      <c r="E16" s="45" t="s">
        <v>61</v>
      </c>
      <c r="F16" s="49">
        <v>17.87</v>
      </c>
      <c r="G16" s="26">
        <v>0</v>
      </c>
      <c r="H16" s="26">
        <f>F16+G16</f>
        <v>17.87</v>
      </c>
      <c r="I16" s="51">
        <v>4.6189999999999998</v>
      </c>
      <c r="J16" s="26">
        <f>H16-I16</f>
        <v>13.251000000000001</v>
      </c>
      <c r="K16" s="53">
        <f>I16/H16</f>
        <v>0.25847789591494119</v>
      </c>
      <c r="L16" s="1">
        <v>44125</v>
      </c>
    </row>
    <row r="17" spans="2:12" ht="18.75" x14ac:dyDescent="0.3">
      <c r="B17" s="58"/>
      <c r="C17" s="61"/>
      <c r="D17" s="3" t="s">
        <v>56</v>
      </c>
      <c r="E17" s="45" t="s">
        <v>61</v>
      </c>
      <c r="F17" s="49">
        <v>12.64</v>
      </c>
      <c r="G17" s="26">
        <v>0</v>
      </c>
      <c r="H17" s="26">
        <f>F17+G17</f>
        <v>12.64</v>
      </c>
      <c r="I17" s="51">
        <v>1.9550000000000001</v>
      </c>
      <c r="J17" s="26">
        <f>H17-I17</f>
        <v>10.685</v>
      </c>
      <c r="K17" s="53">
        <f>I17/H17</f>
        <v>0.15466772151898733</v>
      </c>
      <c r="L17" s="1" t="s">
        <v>16</v>
      </c>
    </row>
    <row r="18" spans="2:12" ht="18.75" x14ac:dyDescent="0.3">
      <c r="B18" s="58"/>
      <c r="C18" s="62"/>
      <c r="D18" s="3" t="s">
        <v>59</v>
      </c>
      <c r="E18" s="45" t="s">
        <v>61</v>
      </c>
      <c r="F18" s="49">
        <v>27.43</v>
      </c>
      <c r="G18" s="26">
        <v>0</v>
      </c>
      <c r="H18" s="26">
        <f t="shared" ref="H18:H20" si="3">F18+G18</f>
        <v>27.43</v>
      </c>
      <c r="I18" s="51">
        <v>81.757000000000005</v>
      </c>
      <c r="J18" s="27">
        <f t="shared" ref="J18:J20" si="4">H18-I18</f>
        <v>-54.327000000000005</v>
      </c>
      <c r="K18" s="53">
        <f t="shared" ref="K18:K20" si="5">I18/H18</f>
        <v>2.9805687203791473</v>
      </c>
      <c r="L18" s="44">
        <v>44117</v>
      </c>
    </row>
    <row r="19" spans="2:12" ht="18.75" x14ac:dyDescent="0.3">
      <c r="B19" s="58"/>
      <c r="C19" s="14" t="s">
        <v>10</v>
      </c>
      <c r="D19" s="3" t="s">
        <v>11</v>
      </c>
      <c r="E19" s="45" t="s">
        <v>61</v>
      </c>
      <c r="F19" s="49">
        <v>0.86</v>
      </c>
      <c r="G19" s="26">
        <v>0</v>
      </c>
      <c r="H19" s="26">
        <f t="shared" si="3"/>
        <v>0.86</v>
      </c>
      <c r="I19" s="51">
        <v>5.0000000000000001E-3</v>
      </c>
      <c r="J19" s="26">
        <f t="shared" si="4"/>
        <v>0.85499999999999998</v>
      </c>
      <c r="K19" s="53">
        <f t="shared" si="5"/>
        <v>5.8139534883720929E-3</v>
      </c>
      <c r="L19" s="44">
        <v>44117</v>
      </c>
    </row>
    <row r="20" spans="2:12" ht="18.75" x14ac:dyDescent="0.3">
      <c r="B20" s="58"/>
      <c r="C20" s="14" t="s">
        <v>12</v>
      </c>
      <c r="D20" s="3" t="s">
        <v>11</v>
      </c>
      <c r="E20" s="45" t="s">
        <v>61</v>
      </c>
      <c r="F20" s="49">
        <v>1.2</v>
      </c>
      <c r="G20" s="26">
        <v>0</v>
      </c>
      <c r="H20" s="26">
        <f t="shared" si="3"/>
        <v>1.2</v>
      </c>
      <c r="I20" s="51">
        <v>0</v>
      </c>
      <c r="J20" s="26">
        <f t="shared" si="4"/>
        <v>1.2</v>
      </c>
      <c r="K20" s="53">
        <f t="shared" si="5"/>
        <v>0</v>
      </c>
      <c r="L20" s="1" t="s">
        <v>16</v>
      </c>
    </row>
    <row r="21" spans="2:12" ht="19.5" thickBot="1" x14ac:dyDescent="0.3">
      <c r="B21" s="59"/>
      <c r="C21" s="67" t="s">
        <v>13</v>
      </c>
      <c r="D21" s="68"/>
      <c r="E21" s="69"/>
      <c r="F21" s="50">
        <f>SUM(F16:F20)</f>
        <v>60</v>
      </c>
      <c r="G21" s="47">
        <f>SUM(G16:G20)</f>
        <v>0</v>
      </c>
      <c r="H21" s="47">
        <f>F21+G21</f>
        <v>60</v>
      </c>
      <c r="I21" s="52">
        <f>SUM(I16:I20)</f>
        <v>88.335999999999999</v>
      </c>
      <c r="J21" s="47">
        <f>H21-I21</f>
        <v>-28.335999999999999</v>
      </c>
      <c r="K21" s="54">
        <f>I21/H21</f>
        <v>1.4722666666666666</v>
      </c>
      <c r="L21" s="48"/>
    </row>
    <row r="22" spans="2:12" hidden="1" x14ac:dyDescent="0.25">
      <c r="K22" s="55">
        <v>1</v>
      </c>
    </row>
  </sheetData>
  <mergeCells count="8">
    <mergeCell ref="B16:B21"/>
    <mergeCell ref="C16:C18"/>
    <mergeCell ref="C2:J3"/>
    <mergeCell ref="C4:J4"/>
    <mergeCell ref="B7:B12"/>
    <mergeCell ref="C7:C9"/>
    <mergeCell ref="C12:E12"/>
    <mergeCell ref="C21:E21"/>
  </mergeCells>
  <conditionalFormatting sqref="K7:K1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{491E577C-F686-49F8-A647-09284C08F702}</x14:id>
        </ext>
      </extLst>
    </cfRule>
  </conditionalFormatting>
  <conditionalFormatting sqref="K7:K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{0C714838-9B71-4FEE-92ED-5273D7592B54}</x14:id>
        </ext>
      </extLst>
    </cfRule>
  </conditionalFormatting>
  <conditionalFormatting sqref="K16:K2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{09A879B2-140A-457E-8D4C-52E950F13EFA}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1E577C-F686-49F8-A647-09284C08F7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K7:K12</xm:sqref>
        </x14:conditionalFormatting>
        <x14:conditionalFormatting xmlns:xm="http://schemas.microsoft.com/office/excel/2006/main">
          <x14:cfRule type="dataBar" id="{0C714838-9B71-4FEE-92ED-5273D7592B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K7:K13</xm:sqref>
        </x14:conditionalFormatting>
        <x14:conditionalFormatting xmlns:xm="http://schemas.microsoft.com/office/excel/2006/main">
          <x14:cfRule type="dataBar" id="{09A879B2-140A-457E-8D4C-52E950F13E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K16:K22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9"/>
  <sheetViews>
    <sheetView topLeftCell="P1" zoomScale="120" zoomScaleNormal="120" workbookViewId="0">
      <selection activeCell="Y11" sqref="Y11"/>
    </sheetView>
  </sheetViews>
  <sheetFormatPr baseColWidth="10" defaultRowHeight="15" x14ac:dyDescent="0.25"/>
  <cols>
    <col min="2" max="2" width="23.7109375" bestFit="1" customWidth="1"/>
    <col min="3" max="3" width="35.5703125" bestFit="1" customWidth="1"/>
    <col min="4" max="4" width="80.140625" bestFit="1" customWidth="1"/>
    <col min="5" max="5" width="18.85546875" bestFit="1" customWidth="1"/>
    <col min="6" max="6" width="17.28515625" customWidth="1"/>
    <col min="7" max="7" width="17.5703125" bestFit="1" customWidth="1"/>
    <col min="10" max="10" width="14.85546875" bestFit="1" customWidth="1"/>
    <col min="17" max="17" width="12.42578125" customWidth="1"/>
    <col min="18" max="18" width="15.28515625" customWidth="1"/>
    <col min="19" max="19" width="31.85546875" customWidth="1"/>
  </cols>
  <sheetData>
    <row r="3" spans="2:25" ht="15.75" thickBot="1" x14ac:dyDescent="0.3">
      <c r="Q3" s="91"/>
      <c r="R3" s="91"/>
      <c r="S3" s="91"/>
      <c r="T3" s="91"/>
      <c r="U3" s="91"/>
      <c r="V3" s="91"/>
      <c r="W3" s="91"/>
      <c r="X3" s="91"/>
      <c r="Y3" s="91"/>
    </row>
    <row r="4" spans="2:25" ht="24.75" thickBot="1" x14ac:dyDescent="0.3">
      <c r="Q4" s="70" t="s">
        <v>0</v>
      </c>
      <c r="R4" s="71" t="s">
        <v>1</v>
      </c>
      <c r="S4" s="71" t="s">
        <v>60</v>
      </c>
      <c r="T4" s="72" t="s">
        <v>3</v>
      </c>
      <c r="U4" s="71" t="s">
        <v>4</v>
      </c>
      <c r="V4" s="71" t="s">
        <v>5</v>
      </c>
      <c r="W4" s="71" t="s">
        <v>6</v>
      </c>
      <c r="X4" s="71" t="s">
        <v>7</v>
      </c>
      <c r="Y4" s="71" t="s">
        <v>8</v>
      </c>
    </row>
    <row r="5" spans="2:25" ht="24" x14ac:dyDescent="0.25">
      <c r="B5" s="4" t="s">
        <v>66</v>
      </c>
      <c r="C5" s="5" t="s">
        <v>1</v>
      </c>
      <c r="D5" s="5" t="s">
        <v>60</v>
      </c>
      <c r="E5" s="23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Q5" s="73" t="s">
        <v>65</v>
      </c>
      <c r="R5" s="74" t="s">
        <v>68</v>
      </c>
      <c r="S5" s="92" t="s">
        <v>55</v>
      </c>
      <c r="T5" s="75">
        <v>15.43</v>
      </c>
      <c r="U5" s="76">
        <v>0</v>
      </c>
      <c r="V5" s="76">
        <f>T5+U5</f>
        <v>15.43</v>
      </c>
      <c r="W5" s="77">
        <v>17.312000000000001</v>
      </c>
      <c r="X5" s="76">
        <f>V5-W5</f>
        <v>-1.8820000000000014</v>
      </c>
      <c r="Y5" s="78">
        <f>W5/V5</f>
        <v>1.1219701879455606</v>
      </c>
    </row>
    <row r="6" spans="2:25" ht="18.75" x14ac:dyDescent="0.3">
      <c r="B6" s="57" t="s">
        <v>65</v>
      </c>
      <c r="C6" s="56" t="s">
        <v>63</v>
      </c>
      <c r="D6" s="3" t="s">
        <v>64</v>
      </c>
      <c r="E6" s="24">
        <v>8.73</v>
      </c>
      <c r="F6" s="26">
        <v>0</v>
      </c>
      <c r="G6" s="26">
        <f>E6+F6</f>
        <v>8.73</v>
      </c>
      <c r="H6" s="51">
        <v>0</v>
      </c>
      <c r="I6" s="26">
        <f>G6-H6</f>
        <v>8.73</v>
      </c>
      <c r="J6" s="53">
        <f>H6/G6</f>
        <v>0</v>
      </c>
      <c r="Q6" s="79"/>
      <c r="R6" s="80"/>
      <c r="S6" s="92" t="s">
        <v>56</v>
      </c>
      <c r="T6" s="75">
        <v>121.28</v>
      </c>
      <c r="U6" s="76">
        <v>0</v>
      </c>
      <c r="V6" s="76">
        <f>T6+U6</f>
        <v>121.28</v>
      </c>
      <c r="W6" s="77">
        <v>106.11199999999999</v>
      </c>
      <c r="X6" s="76">
        <f>V6-W6</f>
        <v>15.168000000000006</v>
      </c>
      <c r="Y6" s="78">
        <f>W6/V6</f>
        <v>0.87493403693931393</v>
      </c>
    </row>
    <row r="7" spans="2:25" ht="18.75" x14ac:dyDescent="0.3">
      <c r="B7" s="58"/>
      <c r="C7" s="13" t="s">
        <v>10</v>
      </c>
      <c r="D7" s="3" t="s">
        <v>64</v>
      </c>
      <c r="E7" s="24">
        <v>0.09</v>
      </c>
      <c r="F7" s="26">
        <v>0</v>
      </c>
      <c r="G7" s="26">
        <f t="shared" ref="G7" si="0">E7+F7</f>
        <v>0.09</v>
      </c>
      <c r="H7" s="51">
        <v>5.0000000000000001E-3</v>
      </c>
      <c r="I7" s="27">
        <f t="shared" ref="I7" si="1">G7-H7</f>
        <v>8.4999999999999992E-2</v>
      </c>
      <c r="J7" s="53">
        <f t="shared" ref="J7" si="2">H7/G7</f>
        <v>5.5555555555555559E-2</v>
      </c>
      <c r="Q7" s="79"/>
      <c r="R7" s="81"/>
      <c r="S7" s="92" t="s">
        <v>57</v>
      </c>
      <c r="T7" s="75">
        <v>153</v>
      </c>
      <c r="U7" s="76">
        <v>0</v>
      </c>
      <c r="V7" s="76">
        <f t="shared" ref="V7:V9" si="3">T7+U7</f>
        <v>153</v>
      </c>
      <c r="W7" s="77">
        <v>364.93200000000002</v>
      </c>
      <c r="X7" s="82">
        <f t="shared" ref="X7:X9" si="4">V7-W7</f>
        <v>-211.93200000000002</v>
      </c>
      <c r="Y7" s="78">
        <f t="shared" ref="Y7:Y9" si="5">W7/V7</f>
        <v>2.3851764705882355</v>
      </c>
    </row>
    <row r="8" spans="2:25" ht="24.75" thickBot="1" x14ac:dyDescent="0.3">
      <c r="B8" s="59"/>
      <c r="C8" s="67" t="s">
        <v>13</v>
      </c>
      <c r="D8" s="68"/>
      <c r="E8" s="46">
        <f>SUM(E6:E7)</f>
        <v>8.82</v>
      </c>
      <c r="F8" s="47">
        <f>SUM(F6:F7)</f>
        <v>0</v>
      </c>
      <c r="G8" s="47">
        <f>E8+F8</f>
        <v>8.82</v>
      </c>
      <c r="H8" s="52">
        <f>SUM(H6:H7)</f>
        <v>5.0000000000000001E-3</v>
      </c>
      <c r="I8" s="47">
        <f>G8-H8</f>
        <v>8.8149999999999995</v>
      </c>
      <c r="J8" s="54">
        <f>H8/G8</f>
        <v>5.6689342403628119E-4</v>
      </c>
      <c r="Q8" s="79"/>
      <c r="R8" s="83" t="s">
        <v>10</v>
      </c>
      <c r="S8" s="92" t="s">
        <v>11</v>
      </c>
      <c r="T8" s="75">
        <v>4.29</v>
      </c>
      <c r="U8" s="76">
        <v>0</v>
      </c>
      <c r="V8" s="76">
        <f t="shared" si="3"/>
        <v>4.29</v>
      </c>
      <c r="W8" s="77">
        <f>2.85</f>
        <v>2.85</v>
      </c>
      <c r="X8" s="82">
        <f t="shared" si="4"/>
        <v>1.44</v>
      </c>
      <c r="Y8" s="78">
        <f t="shared" si="5"/>
        <v>0.66433566433566438</v>
      </c>
    </row>
    <row r="9" spans="2:25" ht="24" x14ac:dyDescent="0.25">
      <c r="Q9" s="79"/>
      <c r="R9" s="83" t="s">
        <v>12</v>
      </c>
      <c r="S9" s="92" t="s">
        <v>11</v>
      </c>
      <c r="T9" s="75">
        <v>6</v>
      </c>
      <c r="U9" s="76">
        <v>0</v>
      </c>
      <c r="V9" s="76">
        <f t="shared" si="3"/>
        <v>6</v>
      </c>
      <c r="W9" s="77">
        <v>0</v>
      </c>
      <c r="X9" s="76">
        <f>V9-W9</f>
        <v>6</v>
      </c>
      <c r="Y9" s="78">
        <f t="shared" si="5"/>
        <v>0</v>
      </c>
    </row>
    <row r="10" spans="2:25" ht="15.75" thickBot="1" x14ac:dyDescent="0.3">
      <c r="Q10" s="84"/>
      <c r="R10" s="85" t="s">
        <v>13</v>
      </c>
      <c r="S10" s="86"/>
      <c r="T10" s="87">
        <f>SUM(T5:T9)</f>
        <v>300.00000000000006</v>
      </c>
      <c r="U10" s="88">
        <f>SUM(U5:U9)</f>
        <v>0</v>
      </c>
      <c r="V10" s="88">
        <f>T10+U10</f>
        <v>300.00000000000006</v>
      </c>
      <c r="W10" s="89">
        <f>SUM(W5:W9)</f>
        <v>491.20600000000002</v>
      </c>
      <c r="X10" s="88">
        <f>V10-W10</f>
        <v>-191.20599999999996</v>
      </c>
      <c r="Y10" s="90">
        <f>W10/V10</f>
        <v>1.637353333333333</v>
      </c>
    </row>
    <row r="12" spans="2:25" ht="15.75" thickBot="1" x14ac:dyDescent="0.3"/>
    <row r="13" spans="2:25" ht="18.75" x14ac:dyDescent="0.25">
      <c r="B13" s="4" t="s">
        <v>0</v>
      </c>
      <c r="C13" s="5" t="s">
        <v>1</v>
      </c>
      <c r="D13" s="5" t="s">
        <v>60</v>
      </c>
      <c r="E13" s="6" t="s">
        <v>2</v>
      </c>
      <c r="F13" s="23" t="s">
        <v>3</v>
      </c>
      <c r="G13" s="5" t="s">
        <v>4</v>
      </c>
      <c r="H13" s="5" t="s">
        <v>5</v>
      </c>
      <c r="I13" s="5" t="s">
        <v>6</v>
      </c>
      <c r="J13" s="5" t="s">
        <v>7</v>
      </c>
      <c r="K13" s="5" t="s">
        <v>8</v>
      </c>
      <c r="L13" s="6" t="s">
        <v>9</v>
      </c>
    </row>
    <row r="14" spans="2:25" ht="18.75" x14ac:dyDescent="0.3">
      <c r="B14" s="57" t="s">
        <v>67</v>
      </c>
      <c r="C14" s="60" t="s">
        <v>18</v>
      </c>
      <c r="D14" s="3" t="s">
        <v>55</v>
      </c>
      <c r="E14" s="45" t="s">
        <v>61</v>
      </c>
      <c r="F14" s="24">
        <v>15.43</v>
      </c>
      <c r="G14" s="26">
        <v>0</v>
      </c>
      <c r="H14" s="26">
        <f>F14+G14</f>
        <v>15.43</v>
      </c>
      <c r="I14" s="51">
        <v>17.312000000000001</v>
      </c>
      <c r="J14" s="26">
        <f>H14-I14</f>
        <v>-1.8820000000000014</v>
      </c>
      <c r="K14" s="53">
        <f>I14/H14</f>
        <v>1.1219701879455606</v>
      </c>
      <c r="L14" s="1">
        <v>44125</v>
      </c>
    </row>
    <row r="15" spans="2:25" ht="18.75" x14ac:dyDescent="0.3">
      <c r="B15" s="58"/>
      <c r="C15" s="61"/>
      <c r="D15" s="3" t="s">
        <v>56</v>
      </c>
      <c r="E15" s="45" t="s">
        <v>61</v>
      </c>
      <c r="F15" s="24">
        <v>121.28</v>
      </c>
      <c r="G15" s="26">
        <v>0</v>
      </c>
      <c r="H15" s="26">
        <f>F15+G15</f>
        <v>121.28</v>
      </c>
      <c r="I15" s="51">
        <v>83.12</v>
      </c>
      <c r="J15" s="26">
        <f>H15-I15</f>
        <v>38.159999999999997</v>
      </c>
      <c r="K15" s="53">
        <f>I15/H15</f>
        <v>0.68535620052770452</v>
      </c>
      <c r="L15" s="1" t="s">
        <v>16</v>
      </c>
    </row>
    <row r="16" spans="2:25" ht="18.75" x14ac:dyDescent="0.3">
      <c r="B16" s="58"/>
      <c r="C16" s="62"/>
      <c r="D16" s="3" t="s">
        <v>57</v>
      </c>
      <c r="E16" s="45" t="s">
        <v>61</v>
      </c>
      <c r="F16" s="24">
        <v>153</v>
      </c>
      <c r="G16" s="26">
        <v>0</v>
      </c>
      <c r="H16" s="26">
        <f t="shared" ref="H16:H18" si="6">F16+G16</f>
        <v>153</v>
      </c>
      <c r="I16" s="51">
        <v>366.56299999999999</v>
      </c>
      <c r="J16" s="27">
        <f t="shared" ref="J16:J18" si="7">H16-I16</f>
        <v>-213.56299999999999</v>
      </c>
      <c r="K16" s="53">
        <f t="shared" ref="K16:K18" si="8">I16/H16</f>
        <v>2.3958366013071895</v>
      </c>
      <c r="L16" s="44">
        <v>44117</v>
      </c>
    </row>
    <row r="17" spans="2:12" ht="18.75" x14ac:dyDescent="0.3">
      <c r="B17" s="58"/>
      <c r="C17" s="13" t="s">
        <v>10</v>
      </c>
      <c r="D17" s="3" t="s">
        <v>11</v>
      </c>
      <c r="E17" s="45" t="s">
        <v>61</v>
      </c>
      <c r="F17" s="24">
        <v>4.29</v>
      </c>
      <c r="G17" s="26">
        <v>0</v>
      </c>
      <c r="H17" s="26">
        <f t="shared" si="6"/>
        <v>4.29</v>
      </c>
      <c r="I17" s="51">
        <f>2.85+0.005</f>
        <v>2.855</v>
      </c>
      <c r="J17" s="27">
        <f t="shared" si="7"/>
        <v>1.4350000000000001</v>
      </c>
      <c r="K17" s="53">
        <f t="shared" si="8"/>
        <v>0.66550116550116545</v>
      </c>
      <c r="L17" s="44">
        <v>44117</v>
      </c>
    </row>
    <row r="18" spans="2:12" ht="18.75" x14ac:dyDescent="0.3">
      <c r="B18" s="58"/>
      <c r="C18" s="14" t="s">
        <v>12</v>
      </c>
      <c r="D18" s="3" t="s">
        <v>11</v>
      </c>
      <c r="E18" s="45" t="s">
        <v>61</v>
      </c>
      <c r="F18" s="24">
        <v>6</v>
      </c>
      <c r="G18" s="26">
        <v>0</v>
      </c>
      <c r="H18" s="26">
        <f t="shared" si="6"/>
        <v>6</v>
      </c>
      <c r="I18" s="51"/>
      <c r="J18" s="26">
        <f t="shared" si="7"/>
        <v>6</v>
      </c>
      <c r="K18" s="53">
        <f t="shared" si="8"/>
        <v>0</v>
      </c>
      <c r="L18" s="1" t="s">
        <v>16</v>
      </c>
    </row>
    <row r="19" spans="2:12" ht="19.5" thickBot="1" x14ac:dyDescent="0.3">
      <c r="B19" s="59"/>
      <c r="C19" s="67" t="s">
        <v>13</v>
      </c>
      <c r="D19" s="68"/>
      <c r="E19" s="69"/>
      <c r="F19" s="46">
        <f>SUM(F14:F18)</f>
        <v>300.00000000000006</v>
      </c>
      <c r="G19" s="47">
        <f>SUM(G14:G18)</f>
        <v>0</v>
      </c>
      <c r="H19" s="47">
        <f>F19+G19</f>
        <v>300.00000000000006</v>
      </c>
      <c r="I19" s="52">
        <f>SUM(I14:I18)</f>
        <v>469.85</v>
      </c>
      <c r="J19" s="47">
        <f>H19-I19</f>
        <v>-169.84999999999997</v>
      </c>
      <c r="K19" s="54">
        <f>I19/H19</f>
        <v>1.5661666666666665</v>
      </c>
      <c r="L19" s="48"/>
    </row>
  </sheetData>
  <mergeCells count="8">
    <mergeCell ref="Q5:Q10"/>
    <mergeCell ref="R5:R7"/>
    <mergeCell ref="R10:S10"/>
    <mergeCell ref="B6:B8"/>
    <mergeCell ref="C8:D8"/>
    <mergeCell ref="B14:B19"/>
    <mergeCell ref="C14:C16"/>
    <mergeCell ref="C19:E19"/>
  </mergeCells>
  <conditionalFormatting sqref="J6:J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{C8F08CB3-5017-4B88-A9C7-9C00B355ABB0}</x14:id>
        </ext>
      </extLst>
    </cfRule>
  </conditionalFormatting>
  <conditionalFormatting sqref="K14:K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{74B15412-43AA-411E-9AF1-C8CF98A36327}</x14:id>
        </ext>
      </extLst>
    </cfRule>
  </conditionalFormatting>
  <conditionalFormatting sqref="K14:K1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{B4C18915-E887-4052-BA28-ED37DDCF67E0}</x14:id>
        </ext>
      </extLst>
    </cfRule>
  </conditionalFormatting>
  <conditionalFormatting sqref="Y5:Y1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{F6AFE3E4-FEE1-4C03-A0FA-719FEF5EC47D}</x14:id>
        </ext>
      </extLst>
    </cfRule>
  </conditionalFormatting>
  <conditionalFormatting sqref="Y5:Y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{F38AFE36-4EE9-41F1-9F3F-633B966C0975}</x14:id>
        </ext>
      </extLst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F08CB3-5017-4B88-A9C7-9C00B355AB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</xm:sqref>
        </x14:conditionalFormatting>
        <x14:conditionalFormatting xmlns:xm="http://schemas.microsoft.com/office/excel/2006/main">
          <x14:cfRule type="dataBar" id="{74B15412-43AA-411E-9AF1-C8CF98A363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B4C18915-E887-4052-BA28-ED37DDCF67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K14:K19</xm:sqref>
        </x14:conditionalFormatting>
        <x14:conditionalFormatting xmlns:xm="http://schemas.microsoft.com/office/excel/2006/main">
          <x14:cfRule type="dataBar" id="{F6AFE3E4-FEE1-4C03-A0FA-719FEF5EC4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  <x14:conditionalFormatting xmlns:xm="http://schemas.microsoft.com/office/excel/2006/main">
          <x14:cfRule type="dataBar" id="{F38AFE36-4EE9-41F1-9F3F-633B966C09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Y5:Y10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K18" sqref="K18"/>
    </sheetView>
  </sheetViews>
  <sheetFormatPr baseColWidth="10" defaultRowHeight="12.75" x14ac:dyDescent="0.2"/>
  <cols>
    <col min="1" max="1" width="26" style="33" bestFit="1" customWidth="1"/>
    <col min="2" max="2" width="13" style="33" bestFit="1" customWidth="1"/>
    <col min="3" max="3" width="11.7109375" style="33" bestFit="1" customWidth="1"/>
    <col min="4" max="4" width="13.42578125" style="33" bestFit="1" customWidth="1"/>
    <col min="5" max="5" width="24.5703125" style="33" bestFit="1" customWidth="1"/>
    <col min="6" max="6" width="12" style="33" bestFit="1" customWidth="1"/>
    <col min="7" max="7" width="11.28515625" style="33" bestFit="1" customWidth="1"/>
    <col min="8" max="8" width="6.42578125" style="33" bestFit="1" customWidth="1"/>
    <col min="9" max="9" width="17.42578125" style="33" bestFit="1" customWidth="1"/>
    <col min="10" max="10" width="12.28515625" style="33" bestFit="1" customWidth="1"/>
    <col min="11" max="11" width="11.85546875" style="33" bestFit="1" customWidth="1"/>
    <col min="12" max="12" width="7" style="33" bestFit="1" customWidth="1"/>
    <col min="13" max="13" width="17.42578125" style="39" bestFit="1" customWidth="1"/>
    <col min="14" max="14" width="10.140625" style="40" bestFit="1" customWidth="1"/>
    <col min="15" max="15" width="10.42578125" style="40" bestFit="1" customWidth="1"/>
    <col min="16" max="16" width="11.42578125" style="43"/>
    <col min="17" max="16384" width="11.42578125" style="33"/>
  </cols>
  <sheetData>
    <row r="1" spans="1:17" x14ac:dyDescent="0.2">
      <c r="A1" s="29" t="s">
        <v>19</v>
      </c>
      <c r="B1" s="29" t="s">
        <v>20</v>
      </c>
      <c r="C1" s="29" t="s">
        <v>21</v>
      </c>
      <c r="D1" s="30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31" t="s">
        <v>31</v>
      </c>
      <c r="N1" s="32" t="s">
        <v>32</v>
      </c>
      <c r="O1" s="28" t="s">
        <v>33</v>
      </c>
      <c r="P1" s="28" t="s">
        <v>53</v>
      </c>
      <c r="Q1" s="28" t="s">
        <v>54</v>
      </c>
    </row>
    <row r="2" spans="1:17" x14ac:dyDescent="0.2">
      <c r="A2" s="34" t="s">
        <v>35</v>
      </c>
      <c r="B2" s="35" t="s">
        <v>36</v>
      </c>
      <c r="C2" s="35" t="s">
        <v>37</v>
      </c>
      <c r="D2" s="35" t="s">
        <v>38</v>
      </c>
      <c r="E2" s="35" t="s">
        <v>39</v>
      </c>
      <c r="F2" s="36">
        <v>44117</v>
      </c>
      <c r="G2" s="36">
        <v>44128</v>
      </c>
      <c r="H2" s="37">
        <f>'CONTROL CUOTA RAYAS 2019'!F7</f>
        <v>15.43</v>
      </c>
      <c r="I2" s="37">
        <f>'CONTROL CUOTA RAYAS 2019'!G7</f>
        <v>0</v>
      </c>
      <c r="J2" s="37">
        <f>'CONTROL CUOTA RAYAS 2019'!H7</f>
        <v>15.43</v>
      </c>
      <c r="K2" s="37">
        <f>'CONTROL CUOTA RAYAS 2019'!I7</f>
        <v>17.312000000000001</v>
      </c>
      <c r="L2" s="37">
        <f>'CONTROL CUOTA RAYAS 2019'!J7</f>
        <v>-1.8820000000000014</v>
      </c>
      <c r="M2" s="38">
        <f>'CONTROL CUOTA RAYAS 2019'!K7</f>
        <v>1.1219701879455606</v>
      </c>
      <c r="N2" s="36">
        <f>'CONTROL CUOTA RAYAS 2019'!L7</f>
        <v>44125</v>
      </c>
      <c r="O2" s="36">
        <f>'CONTROL CUOTA RAYAS 2019'!$C$4</f>
        <v>44160</v>
      </c>
      <c r="P2" s="42">
        <f>YEAR(O2)</f>
        <v>2020</v>
      </c>
      <c r="Q2" s="41"/>
    </row>
    <row r="3" spans="1:17" x14ac:dyDescent="0.2">
      <c r="A3" s="34" t="s">
        <v>49</v>
      </c>
      <c r="B3" s="35" t="s">
        <v>36</v>
      </c>
      <c r="C3" s="35" t="s">
        <v>40</v>
      </c>
      <c r="D3" s="35" t="s">
        <v>38</v>
      </c>
      <c r="E3" s="35" t="s">
        <v>41</v>
      </c>
      <c r="F3" s="36">
        <v>44117</v>
      </c>
      <c r="G3" s="36">
        <v>44128</v>
      </c>
      <c r="H3" s="37">
        <f>'CONTROL CUOTA RAYAS 2019'!F8</f>
        <v>121.28</v>
      </c>
      <c r="I3" s="37">
        <f>'CONTROL CUOTA RAYAS 2019'!G8</f>
        <v>0</v>
      </c>
      <c r="J3" s="37">
        <f>'CONTROL CUOTA RAYAS 2019'!H8</f>
        <v>121.28</v>
      </c>
      <c r="K3" s="37">
        <f>'CONTROL CUOTA RAYAS 2019'!I8</f>
        <v>106.11199999999999</v>
      </c>
      <c r="L3" s="37">
        <f>'CONTROL CUOTA RAYAS 2019'!J8</f>
        <v>15.168000000000006</v>
      </c>
      <c r="M3" s="38">
        <f>'CONTROL CUOTA RAYAS 2019'!K8</f>
        <v>0.87493403693931393</v>
      </c>
      <c r="N3" s="36" t="str">
        <f>'CONTROL CUOTA RAYAS 2019'!L8</f>
        <v>-</v>
      </c>
      <c r="O3" s="36">
        <f>'CONTROL CUOTA RAYAS 2019'!$C$4</f>
        <v>44160</v>
      </c>
      <c r="P3" s="42">
        <f t="shared" ref="P3:P9" si="0">YEAR(O3)</f>
        <v>2020</v>
      </c>
      <c r="Q3" s="41"/>
    </row>
    <row r="4" spans="1:17" x14ac:dyDescent="0.2">
      <c r="A4" s="34" t="s">
        <v>50</v>
      </c>
      <c r="B4" s="35" t="s">
        <v>36</v>
      </c>
      <c r="C4" s="35" t="s">
        <v>42</v>
      </c>
      <c r="D4" s="35" t="s">
        <v>38</v>
      </c>
      <c r="E4" s="35" t="s">
        <v>43</v>
      </c>
      <c r="F4" s="36">
        <v>44117</v>
      </c>
      <c r="G4" s="36">
        <v>44128</v>
      </c>
      <c r="H4" s="37">
        <f>'CONTROL CUOTA RAYAS 2019'!F9</f>
        <v>153</v>
      </c>
      <c r="I4" s="37">
        <f>'CONTROL CUOTA RAYAS 2019'!G9</f>
        <v>0</v>
      </c>
      <c r="J4" s="37">
        <f>'CONTROL CUOTA RAYAS 2019'!H9</f>
        <v>153</v>
      </c>
      <c r="K4" s="37">
        <f>'CONTROL CUOTA RAYAS 2019'!I9</f>
        <v>364.93200000000002</v>
      </c>
      <c r="L4" s="37">
        <f>'CONTROL CUOTA RAYAS 2019'!J9</f>
        <v>-211.93200000000002</v>
      </c>
      <c r="M4" s="38">
        <f>'CONTROL CUOTA RAYAS 2019'!K9</f>
        <v>2.3851764705882355</v>
      </c>
      <c r="N4" s="36">
        <f>'CONTROL CUOTA RAYAS 2019'!L9</f>
        <v>44117</v>
      </c>
      <c r="O4" s="36">
        <f>'CONTROL CUOTA RAYAS 2019'!$C$4</f>
        <v>44160</v>
      </c>
      <c r="P4" s="42">
        <f t="shared" si="0"/>
        <v>2020</v>
      </c>
      <c r="Q4" s="41"/>
    </row>
    <row r="5" spans="1:17" x14ac:dyDescent="0.2">
      <c r="A5" s="34" t="s">
        <v>44</v>
      </c>
      <c r="B5" s="35" t="s">
        <v>36</v>
      </c>
      <c r="C5" s="35" t="s">
        <v>34</v>
      </c>
      <c r="D5" s="35" t="s">
        <v>38</v>
      </c>
      <c r="E5" s="35" t="s">
        <v>45</v>
      </c>
      <c r="F5" s="36">
        <v>44117</v>
      </c>
      <c r="G5" s="36">
        <v>44128</v>
      </c>
      <c r="H5" s="37">
        <f>SUM(H2:H4)</f>
        <v>289.71000000000004</v>
      </c>
      <c r="I5" s="37">
        <f t="shared" ref="I5:M5" si="1">SUM(I2:I4)</f>
        <v>0</v>
      </c>
      <c r="J5" s="37">
        <f>SUM(J2:J4)</f>
        <v>289.71000000000004</v>
      </c>
      <c r="K5" s="37">
        <f>SUM(K2:K4)</f>
        <v>488.35599999999999</v>
      </c>
      <c r="L5" s="37">
        <f t="shared" si="1"/>
        <v>-198.64600000000002</v>
      </c>
      <c r="M5" s="38">
        <f t="shared" si="1"/>
        <v>4.3820806954731104</v>
      </c>
      <c r="N5" s="36"/>
      <c r="O5" s="36">
        <f>'CONTROL CUOTA RAYAS 2019'!$C$4</f>
        <v>44160</v>
      </c>
      <c r="P5" s="42">
        <f t="shared" si="0"/>
        <v>2020</v>
      </c>
      <c r="Q5" s="41"/>
    </row>
    <row r="6" spans="1:17" x14ac:dyDescent="0.2">
      <c r="A6" s="34" t="s">
        <v>46</v>
      </c>
      <c r="B6" s="35" t="s">
        <v>47</v>
      </c>
      <c r="C6" s="35" t="s">
        <v>37</v>
      </c>
      <c r="D6" s="35" t="s">
        <v>38</v>
      </c>
      <c r="E6" s="35" t="s">
        <v>39</v>
      </c>
      <c r="F6" s="36">
        <v>44117</v>
      </c>
      <c r="G6" s="36">
        <v>44128</v>
      </c>
      <c r="H6" s="37">
        <f>'CONTROL CUOTA RAYAS 2019'!F16</f>
        <v>17.87</v>
      </c>
      <c r="I6" s="37">
        <f>'CONTROL CUOTA RAYAS 2019'!G16</f>
        <v>0</v>
      </c>
      <c r="J6" s="37">
        <f>'CONTROL CUOTA RAYAS 2019'!H16</f>
        <v>17.87</v>
      </c>
      <c r="K6" s="37">
        <f>'CONTROL CUOTA RAYAS 2019'!I16</f>
        <v>4.6189999999999998</v>
      </c>
      <c r="L6" s="37">
        <f>'CONTROL CUOTA RAYAS 2019'!J16</f>
        <v>13.251000000000001</v>
      </c>
      <c r="M6" s="38">
        <f>'CONTROL CUOTA RAYAS 2019'!K16</f>
        <v>0.25847789591494119</v>
      </c>
      <c r="N6" s="36">
        <f>'CONTROL CUOTA RAYAS 2019'!L16</f>
        <v>44125</v>
      </c>
      <c r="O6" s="36">
        <f>'CONTROL CUOTA RAYAS 2019'!$C$4</f>
        <v>44160</v>
      </c>
      <c r="P6" s="42">
        <f t="shared" si="0"/>
        <v>2020</v>
      </c>
      <c r="Q6" s="41"/>
    </row>
    <row r="7" spans="1:17" x14ac:dyDescent="0.2">
      <c r="A7" s="34" t="s">
        <v>51</v>
      </c>
      <c r="B7" s="35" t="s">
        <v>47</v>
      </c>
      <c r="C7" s="35" t="s">
        <v>40</v>
      </c>
      <c r="D7" s="35" t="s">
        <v>38</v>
      </c>
      <c r="E7" s="35" t="s">
        <v>41</v>
      </c>
      <c r="F7" s="36">
        <v>44117</v>
      </c>
      <c r="G7" s="36">
        <v>44128</v>
      </c>
      <c r="H7" s="37">
        <f>'CONTROL CUOTA RAYAS 2019'!F17</f>
        <v>12.64</v>
      </c>
      <c r="I7" s="37">
        <f>'CONTROL CUOTA RAYAS 2019'!G17</f>
        <v>0</v>
      </c>
      <c r="J7" s="37">
        <f>'CONTROL CUOTA RAYAS 2019'!H17</f>
        <v>12.64</v>
      </c>
      <c r="K7" s="37">
        <f>'CONTROL CUOTA RAYAS 2019'!I17</f>
        <v>1.9550000000000001</v>
      </c>
      <c r="L7" s="37">
        <f>'CONTROL CUOTA RAYAS 2019'!J17</f>
        <v>10.685</v>
      </c>
      <c r="M7" s="38">
        <f>'CONTROL CUOTA RAYAS 2019'!K17</f>
        <v>0.15466772151898733</v>
      </c>
      <c r="N7" s="36" t="str">
        <f>'CONTROL CUOTA RAYAS 2019'!L17</f>
        <v>-</v>
      </c>
      <c r="O7" s="36">
        <f>'CONTROL CUOTA RAYAS 2019'!$C$4</f>
        <v>44160</v>
      </c>
      <c r="P7" s="42">
        <f t="shared" si="0"/>
        <v>2020</v>
      </c>
      <c r="Q7" s="41"/>
    </row>
    <row r="8" spans="1:17" x14ac:dyDescent="0.2">
      <c r="A8" s="34" t="s">
        <v>52</v>
      </c>
      <c r="B8" s="35" t="s">
        <v>47</v>
      </c>
      <c r="C8" s="35" t="s">
        <v>42</v>
      </c>
      <c r="D8" s="35" t="s">
        <v>38</v>
      </c>
      <c r="E8" s="35" t="s">
        <v>43</v>
      </c>
      <c r="F8" s="36">
        <v>44117</v>
      </c>
      <c r="G8" s="36">
        <v>44128</v>
      </c>
      <c r="H8" s="37">
        <f>'CONTROL CUOTA RAYAS 2019'!F18</f>
        <v>27.43</v>
      </c>
      <c r="I8" s="37">
        <f>'CONTROL CUOTA RAYAS 2019'!G18</f>
        <v>0</v>
      </c>
      <c r="J8" s="37">
        <f>'CONTROL CUOTA RAYAS 2019'!H18</f>
        <v>27.43</v>
      </c>
      <c r="K8" s="37">
        <f>'CONTROL CUOTA RAYAS 2019'!I18</f>
        <v>81.757000000000005</v>
      </c>
      <c r="L8" s="37">
        <f>'CONTROL CUOTA RAYAS 2019'!J18</f>
        <v>-54.327000000000005</v>
      </c>
      <c r="M8" s="38">
        <f>'CONTROL CUOTA RAYAS 2019'!K18</f>
        <v>2.9805687203791473</v>
      </c>
      <c r="N8" s="36">
        <f>'CONTROL CUOTA RAYAS 2019'!L18</f>
        <v>44117</v>
      </c>
      <c r="O8" s="36">
        <f>'CONTROL CUOTA RAYAS 2019'!$C$4</f>
        <v>44160</v>
      </c>
      <c r="P8" s="42">
        <f t="shared" si="0"/>
        <v>2020</v>
      </c>
      <c r="Q8" s="41"/>
    </row>
    <row r="9" spans="1:17" x14ac:dyDescent="0.2">
      <c r="A9" s="34" t="s">
        <v>48</v>
      </c>
      <c r="B9" s="35" t="s">
        <v>47</v>
      </c>
      <c r="C9" s="35" t="s">
        <v>34</v>
      </c>
      <c r="D9" s="35" t="s">
        <v>38</v>
      </c>
      <c r="E9" s="35" t="s">
        <v>45</v>
      </c>
      <c r="F9" s="36">
        <v>44117</v>
      </c>
      <c r="G9" s="36">
        <v>44128</v>
      </c>
      <c r="H9" s="37">
        <f>SUM(H6:H8)</f>
        <v>57.94</v>
      </c>
      <c r="I9" s="37">
        <f t="shared" ref="I9:M9" si="2">SUM(I6:I8)</f>
        <v>0</v>
      </c>
      <c r="J9" s="37">
        <f t="shared" si="2"/>
        <v>57.94</v>
      </c>
      <c r="K9" s="37">
        <f t="shared" si="2"/>
        <v>88.331000000000003</v>
      </c>
      <c r="L9" s="37">
        <f>SUM(L6:L8)</f>
        <v>-30.391000000000005</v>
      </c>
      <c r="M9" s="38">
        <f t="shared" si="2"/>
        <v>3.3937143378130759</v>
      </c>
      <c r="N9" s="36"/>
      <c r="O9" s="36">
        <f>'CONTROL CUOTA RAYAS 2019'!$C$4</f>
        <v>44160</v>
      </c>
      <c r="P9" s="42">
        <f t="shared" si="0"/>
        <v>2020</v>
      </c>
      <c r="Q9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CONTROL CUOTA RAYAS 2019</vt:lpstr>
      <vt:lpstr>Hoja1</vt:lpstr>
      <vt:lpstr>Compliado 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2019-08-29T14:45:28Z</dcterms:created>
  <dcterms:modified xsi:type="dcterms:W3CDTF">2020-11-25T19:57:11Z</dcterms:modified>
</cp:coreProperties>
</file>